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1545" windowWidth="11640" windowHeight="7560" tabRatio="838"/>
  </bookViews>
  <sheets>
    <sheet name="Tabellenverzeichnis" sheetId="117" r:id="rId1"/>
    <sheet name="Tab 1" sheetId="1" r:id="rId2"/>
    <sheet name="Tab 2" sheetId="109" r:id="rId3"/>
    <sheet name="Tab 3" sheetId="112" r:id="rId4"/>
    <sheet name="Tab 4a" sheetId="87" r:id="rId5"/>
    <sheet name="Tab 4b" sheetId="88" r:id="rId6"/>
    <sheet name="Tab 4c" sheetId="105" r:id="rId7"/>
    <sheet name="Tab 4d" sheetId="107" r:id="rId8"/>
    <sheet name="Tab 5a" sheetId="91" r:id="rId9"/>
    <sheet name="Tab 5b" sheetId="93" r:id="rId10"/>
    <sheet name="Tab 5c" sheetId="94" r:id="rId11"/>
    <sheet name="Tab 6a" sheetId="89" r:id="rId12"/>
    <sheet name="Tab 6b" sheetId="90" r:id="rId13"/>
    <sheet name="Tab 6c" sheetId="106" r:id="rId14"/>
    <sheet name="Tab 6d" sheetId="108" r:id="rId15"/>
    <sheet name="Tab 7a" sheetId="92" r:id="rId16"/>
    <sheet name="Tab 7b" sheetId="95" r:id="rId17"/>
    <sheet name="Tab 7c" sheetId="96" r:id="rId18"/>
    <sheet name="Tab 8" sheetId="113" r:id="rId19"/>
    <sheet name="Tab 9" sheetId="110" r:id="rId20"/>
    <sheet name="Tab 10" sheetId="97" r:id="rId21"/>
    <sheet name="Tab 11" sheetId="98" r:id="rId22"/>
    <sheet name="Tab 12" sheetId="99" r:id="rId23"/>
    <sheet name="Tab 13" sheetId="73" r:id="rId24"/>
    <sheet name="Tab 14" sheetId="11" r:id="rId25"/>
    <sheet name="Tab 15" sheetId="76" r:id="rId26"/>
    <sheet name="Tab 16" sheetId="77" r:id="rId27"/>
    <sheet name="Tab 17" sheetId="100" r:id="rId28"/>
    <sheet name="Tab 18" sheetId="101" r:id="rId29"/>
    <sheet name="Tab 19a" sheetId="103" r:id="rId30"/>
    <sheet name="Tab 19b" sheetId="75" r:id="rId31"/>
    <sheet name="Tab 20a" sheetId="86" r:id="rId32"/>
    <sheet name="Tab 20b" sheetId="84" r:id="rId33"/>
    <sheet name="Tab 21" sheetId="114" r:id="rId34"/>
    <sheet name="Tab 22" sheetId="115" r:id="rId35"/>
    <sheet name="Tab 23" sheetId="116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</externalReferences>
  <definedNames>
    <definedName name="_______i66000" localSheetId="2">'[1]FIP akt'!#REF!</definedName>
    <definedName name="_______i66000" localSheetId="33">'[1]FIP akt'!#REF!</definedName>
    <definedName name="_______i66000" localSheetId="3">'[1]FIP akt'!#REF!</definedName>
    <definedName name="_______i66000" localSheetId="6">'[1]FIP akt'!#REF!</definedName>
    <definedName name="_______i66000" localSheetId="7">'[1]FIP akt'!#REF!</definedName>
    <definedName name="_______i66000" localSheetId="13">'[1]FIP akt'!#REF!</definedName>
    <definedName name="_______i66000" localSheetId="14">'[1]FIP akt'!#REF!</definedName>
    <definedName name="_______i66000" localSheetId="19">'[2]FIP akt'!#REF!</definedName>
    <definedName name="_______i66000">'[1]FIP akt'!#REF!</definedName>
    <definedName name="______DAT1" localSheetId="2">'[3]2006_Ist bis Juli'!#REF!</definedName>
    <definedName name="______DAT1" localSheetId="33">'[3]2006_Ist bis Juli'!#REF!</definedName>
    <definedName name="______DAT1" localSheetId="3">'[3]2006_Ist bis Juli'!#REF!</definedName>
    <definedName name="______DAT1" localSheetId="6">'[3]2006_Ist bis Juli'!#REF!</definedName>
    <definedName name="______DAT1" localSheetId="7">'[3]2006_Ist bis Juli'!#REF!</definedName>
    <definedName name="______DAT1" localSheetId="13">'[3]2006_Ist bis Juli'!#REF!</definedName>
    <definedName name="______DAT1" localSheetId="14">'[3]2006_Ist bis Juli'!#REF!</definedName>
    <definedName name="______DAT1" localSheetId="19">'[4]2006_Ist bis Juli'!#REF!</definedName>
    <definedName name="______DAT1">'[3]2006_Ist bis Juli'!#REF!</definedName>
    <definedName name="______DAT10" localSheetId="33">#REF!</definedName>
    <definedName name="______DAT10" localSheetId="3">#REF!</definedName>
    <definedName name="______DAT10" localSheetId="6">#REF!</definedName>
    <definedName name="______DAT10" localSheetId="7">#REF!</definedName>
    <definedName name="______DAT10" localSheetId="13">#REF!</definedName>
    <definedName name="______DAT10" localSheetId="14">#REF!</definedName>
    <definedName name="______DAT10" localSheetId="19">#REF!</definedName>
    <definedName name="______DAT10" localSheetId="0">#REF!</definedName>
    <definedName name="______DAT10">#REF!</definedName>
    <definedName name="______DAT12" localSheetId="33">#REF!</definedName>
    <definedName name="______DAT12" localSheetId="3">#REF!</definedName>
    <definedName name="______DAT12" localSheetId="6">#REF!</definedName>
    <definedName name="______DAT12" localSheetId="7">#REF!</definedName>
    <definedName name="______DAT12" localSheetId="13">#REF!</definedName>
    <definedName name="______DAT12" localSheetId="14">#REF!</definedName>
    <definedName name="______DAT12" localSheetId="19">#REF!</definedName>
    <definedName name="______DAT12" localSheetId="0">#REF!</definedName>
    <definedName name="______DAT12">#REF!</definedName>
    <definedName name="______DAT13" localSheetId="33">#REF!</definedName>
    <definedName name="______DAT13" localSheetId="3">#REF!</definedName>
    <definedName name="______DAT13" localSheetId="6">#REF!</definedName>
    <definedName name="______DAT13" localSheetId="7">#REF!</definedName>
    <definedName name="______DAT13" localSheetId="13">#REF!</definedName>
    <definedName name="______DAT13" localSheetId="14">#REF!</definedName>
    <definedName name="______DAT13" localSheetId="19">#REF!</definedName>
    <definedName name="______DAT13" localSheetId="0">#REF!</definedName>
    <definedName name="______DAT13">#REF!</definedName>
    <definedName name="______DAT14" localSheetId="33">#REF!</definedName>
    <definedName name="______DAT14" localSheetId="3">#REF!</definedName>
    <definedName name="______DAT14" localSheetId="6">#REF!</definedName>
    <definedName name="______DAT14" localSheetId="7">#REF!</definedName>
    <definedName name="______DAT14" localSheetId="13">#REF!</definedName>
    <definedName name="______DAT14" localSheetId="14">#REF!</definedName>
    <definedName name="______DAT14" localSheetId="0">#REF!</definedName>
    <definedName name="______DAT14">#REF!</definedName>
    <definedName name="______DAT15" localSheetId="33">#REF!</definedName>
    <definedName name="______DAT15" localSheetId="3">#REF!</definedName>
    <definedName name="______DAT15" localSheetId="6">#REF!</definedName>
    <definedName name="______DAT15" localSheetId="7">#REF!</definedName>
    <definedName name="______DAT15" localSheetId="13">#REF!</definedName>
    <definedName name="______DAT15" localSheetId="14">#REF!</definedName>
    <definedName name="______DAT15" localSheetId="0">#REF!</definedName>
    <definedName name="______DAT15">#REF!</definedName>
    <definedName name="______DAT16" localSheetId="33">#REF!</definedName>
    <definedName name="______DAT16" localSheetId="3">#REF!</definedName>
    <definedName name="______DAT16" localSheetId="6">#REF!</definedName>
    <definedName name="______DAT16" localSheetId="7">#REF!</definedName>
    <definedName name="______DAT16" localSheetId="13">#REF!</definedName>
    <definedName name="______DAT16" localSheetId="14">#REF!</definedName>
    <definedName name="______DAT16" localSheetId="0">#REF!</definedName>
    <definedName name="______DAT16">#REF!</definedName>
    <definedName name="______DAT17" localSheetId="33">#REF!</definedName>
    <definedName name="______DAT17" localSheetId="3">#REF!</definedName>
    <definedName name="______DAT17" localSheetId="6">#REF!</definedName>
    <definedName name="______DAT17" localSheetId="7">#REF!</definedName>
    <definedName name="______DAT17" localSheetId="13">#REF!</definedName>
    <definedName name="______DAT17" localSheetId="14">#REF!</definedName>
    <definedName name="______DAT17" localSheetId="0">#REF!</definedName>
    <definedName name="______DAT17">#REF!</definedName>
    <definedName name="______DAT18" localSheetId="33">#REF!</definedName>
    <definedName name="______DAT18" localSheetId="3">#REF!</definedName>
    <definedName name="______DAT18" localSheetId="6">#REF!</definedName>
    <definedName name="______DAT18" localSheetId="7">#REF!</definedName>
    <definedName name="______DAT18" localSheetId="13">#REF!</definedName>
    <definedName name="______DAT18" localSheetId="14">#REF!</definedName>
    <definedName name="______DAT18" localSheetId="0">#REF!</definedName>
    <definedName name="______DAT18">#REF!</definedName>
    <definedName name="______DAT19" localSheetId="33">#REF!</definedName>
    <definedName name="______DAT19" localSheetId="3">#REF!</definedName>
    <definedName name="______DAT19" localSheetId="6">#REF!</definedName>
    <definedName name="______DAT19" localSheetId="7">#REF!</definedName>
    <definedName name="______DAT19" localSheetId="13">#REF!</definedName>
    <definedName name="______DAT19" localSheetId="14">#REF!</definedName>
    <definedName name="______DAT19" localSheetId="0">#REF!</definedName>
    <definedName name="______DAT19">#REF!</definedName>
    <definedName name="______DAT2" localSheetId="2">'[3]2006_Ist bis Juli'!#REF!</definedName>
    <definedName name="______DAT2" localSheetId="33">'[3]2006_Ist bis Juli'!#REF!</definedName>
    <definedName name="______DAT2" localSheetId="3">'[3]2006_Ist bis Juli'!#REF!</definedName>
    <definedName name="______DAT2" localSheetId="6">'[3]2006_Ist bis Juli'!#REF!</definedName>
    <definedName name="______DAT2" localSheetId="7">'[3]2006_Ist bis Juli'!#REF!</definedName>
    <definedName name="______DAT2" localSheetId="13">'[3]2006_Ist bis Juli'!#REF!</definedName>
    <definedName name="______DAT2" localSheetId="14">'[3]2006_Ist bis Juli'!#REF!</definedName>
    <definedName name="______DAT2" localSheetId="19">'[4]2006_Ist bis Juli'!#REF!</definedName>
    <definedName name="______DAT2">'[3]2006_Ist bis Juli'!#REF!</definedName>
    <definedName name="______DAT20" localSheetId="33">#REF!</definedName>
    <definedName name="______DAT20" localSheetId="3">#REF!</definedName>
    <definedName name="______DAT20" localSheetId="6">#REF!</definedName>
    <definedName name="______DAT20" localSheetId="7">#REF!</definedName>
    <definedName name="______DAT20" localSheetId="13">#REF!</definedName>
    <definedName name="______DAT20" localSheetId="14">#REF!</definedName>
    <definedName name="______DAT20" localSheetId="19">#REF!</definedName>
    <definedName name="______DAT20" localSheetId="0">#REF!</definedName>
    <definedName name="______DAT20">#REF!</definedName>
    <definedName name="______DAT21" localSheetId="33">#REF!</definedName>
    <definedName name="______DAT21" localSheetId="3">#REF!</definedName>
    <definedName name="______DAT21" localSheetId="6">#REF!</definedName>
    <definedName name="______DAT21" localSheetId="7">#REF!</definedName>
    <definedName name="______DAT21" localSheetId="13">#REF!</definedName>
    <definedName name="______DAT21" localSheetId="14">#REF!</definedName>
    <definedName name="______DAT21" localSheetId="19">#REF!</definedName>
    <definedName name="______DAT21" localSheetId="0">#REF!</definedName>
    <definedName name="______DAT21">#REF!</definedName>
    <definedName name="______DAT22" localSheetId="33">#REF!</definedName>
    <definedName name="______DAT22" localSheetId="3">#REF!</definedName>
    <definedName name="______DAT22" localSheetId="6">#REF!</definedName>
    <definedName name="______DAT22" localSheetId="7">#REF!</definedName>
    <definedName name="______DAT22" localSheetId="13">#REF!</definedName>
    <definedName name="______DAT22" localSheetId="14">#REF!</definedName>
    <definedName name="______DAT22" localSheetId="19">#REF!</definedName>
    <definedName name="______DAT22" localSheetId="0">#REF!</definedName>
    <definedName name="______DAT22">#REF!</definedName>
    <definedName name="______DAT23" localSheetId="33">#REF!</definedName>
    <definedName name="______DAT23" localSheetId="3">#REF!</definedName>
    <definedName name="______DAT23" localSheetId="6">#REF!</definedName>
    <definedName name="______DAT23" localSheetId="7">#REF!</definedName>
    <definedName name="______DAT23" localSheetId="13">#REF!</definedName>
    <definedName name="______DAT23" localSheetId="14">#REF!</definedName>
    <definedName name="______DAT23" localSheetId="0">#REF!</definedName>
    <definedName name="______DAT23">#REF!</definedName>
    <definedName name="______DAT24" localSheetId="33">#REF!</definedName>
    <definedName name="______DAT24" localSheetId="3">#REF!</definedName>
    <definedName name="______DAT24" localSheetId="6">#REF!</definedName>
    <definedName name="______DAT24" localSheetId="7">#REF!</definedName>
    <definedName name="______DAT24" localSheetId="13">#REF!</definedName>
    <definedName name="______DAT24" localSheetId="14">#REF!</definedName>
    <definedName name="______DAT24" localSheetId="0">#REF!</definedName>
    <definedName name="______DAT24">#REF!</definedName>
    <definedName name="______DAT25" localSheetId="33">#REF!</definedName>
    <definedName name="______DAT25" localSheetId="3">#REF!</definedName>
    <definedName name="______DAT25" localSheetId="6">#REF!</definedName>
    <definedName name="______DAT25" localSheetId="7">#REF!</definedName>
    <definedName name="______DAT25" localSheetId="13">#REF!</definedName>
    <definedName name="______DAT25" localSheetId="14">#REF!</definedName>
    <definedName name="______DAT25" localSheetId="0">#REF!</definedName>
    <definedName name="______DAT25">#REF!</definedName>
    <definedName name="______DAT26" localSheetId="33">#REF!</definedName>
    <definedName name="______DAT26" localSheetId="3">#REF!</definedName>
    <definedName name="______DAT26" localSheetId="6">#REF!</definedName>
    <definedName name="______DAT26" localSheetId="7">#REF!</definedName>
    <definedName name="______DAT26" localSheetId="13">#REF!</definedName>
    <definedName name="______DAT26" localSheetId="14">#REF!</definedName>
    <definedName name="______DAT26" localSheetId="0">#REF!</definedName>
    <definedName name="______DAT26">#REF!</definedName>
    <definedName name="______DAT27" localSheetId="33">#REF!</definedName>
    <definedName name="______DAT27" localSheetId="3">#REF!</definedName>
    <definedName name="______DAT27" localSheetId="6">#REF!</definedName>
    <definedName name="______DAT27" localSheetId="7">#REF!</definedName>
    <definedName name="______DAT27" localSheetId="13">#REF!</definedName>
    <definedName name="______DAT27" localSheetId="14">#REF!</definedName>
    <definedName name="______DAT27" localSheetId="0">#REF!</definedName>
    <definedName name="______DAT27">#REF!</definedName>
    <definedName name="______DAT28" localSheetId="33">#REF!</definedName>
    <definedName name="______DAT28" localSheetId="3">#REF!</definedName>
    <definedName name="______DAT28" localSheetId="6">#REF!</definedName>
    <definedName name="______DAT28" localSheetId="7">#REF!</definedName>
    <definedName name="______DAT28" localSheetId="13">#REF!</definedName>
    <definedName name="______DAT28" localSheetId="14">#REF!</definedName>
    <definedName name="______DAT28" localSheetId="0">#REF!</definedName>
    <definedName name="______DAT28">#REF!</definedName>
    <definedName name="______DAT29" localSheetId="33">#REF!</definedName>
    <definedName name="______DAT29" localSheetId="3">#REF!</definedName>
    <definedName name="______DAT29" localSheetId="6">#REF!</definedName>
    <definedName name="______DAT29" localSheetId="7">#REF!</definedName>
    <definedName name="______DAT29" localSheetId="13">#REF!</definedName>
    <definedName name="______DAT29" localSheetId="14">#REF!</definedName>
    <definedName name="______DAT29" localSheetId="0">#REF!</definedName>
    <definedName name="______DAT29">#REF!</definedName>
    <definedName name="______DAT30" localSheetId="33">#REF!</definedName>
    <definedName name="______DAT30" localSheetId="3">#REF!</definedName>
    <definedName name="______DAT30" localSheetId="6">#REF!</definedName>
    <definedName name="______DAT30" localSheetId="7">#REF!</definedName>
    <definedName name="______DAT30" localSheetId="13">#REF!</definedName>
    <definedName name="______DAT30" localSheetId="14">#REF!</definedName>
    <definedName name="______DAT30" localSheetId="0">#REF!</definedName>
    <definedName name="______DAT30">#REF!</definedName>
    <definedName name="______DAT31" localSheetId="33">#REF!</definedName>
    <definedName name="______DAT31" localSheetId="3">#REF!</definedName>
    <definedName name="______DAT31" localSheetId="6">#REF!</definedName>
    <definedName name="______DAT31" localSheetId="7">#REF!</definedName>
    <definedName name="______DAT31" localSheetId="13">#REF!</definedName>
    <definedName name="______DAT31" localSheetId="14">#REF!</definedName>
    <definedName name="______DAT31" localSheetId="0">#REF!</definedName>
    <definedName name="______DAT31">#REF!</definedName>
    <definedName name="______DAT32" localSheetId="33">#REF!</definedName>
    <definedName name="______DAT32" localSheetId="3">#REF!</definedName>
    <definedName name="______DAT32" localSheetId="6">#REF!</definedName>
    <definedName name="______DAT32" localSheetId="7">#REF!</definedName>
    <definedName name="______DAT32" localSheetId="13">#REF!</definedName>
    <definedName name="______DAT32" localSheetId="14">#REF!</definedName>
    <definedName name="______DAT32" localSheetId="0">#REF!</definedName>
    <definedName name="______DAT32">#REF!</definedName>
    <definedName name="______DAT33" localSheetId="33">#REF!</definedName>
    <definedName name="______DAT33" localSheetId="3">#REF!</definedName>
    <definedName name="______DAT33" localSheetId="6">#REF!</definedName>
    <definedName name="______DAT33" localSheetId="7">#REF!</definedName>
    <definedName name="______DAT33" localSheetId="13">#REF!</definedName>
    <definedName name="______DAT33" localSheetId="14">#REF!</definedName>
    <definedName name="______DAT33" localSheetId="0">#REF!</definedName>
    <definedName name="______DAT33">#REF!</definedName>
    <definedName name="______DAT34" localSheetId="33">#REF!</definedName>
    <definedName name="______DAT34" localSheetId="3">#REF!</definedName>
    <definedName name="______DAT34" localSheetId="6">#REF!</definedName>
    <definedName name="______DAT34" localSheetId="7">#REF!</definedName>
    <definedName name="______DAT34" localSheetId="13">#REF!</definedName>
    <definedName name="______DAT34" localSheetId="14">#REF!</definedName>
    <definedName name="______DAT34" localSheetId="0">#REF!</definedName>
    <definedName name="______DAT34">#REF!</definedName>
    <definedName name="______DAT35" localSheetId="33">#REF!</definedName>
    <definedName name="______DAT35" localSheetId="3">#REF!</definedName>
    <definedName name="______DAT35" localSheetId="6">#REF!</definedName>
    <definedName name="______DAT35" localSheetId="7">#REF!</definedName>
    <definedName name="______DAT35" localSheetId="13">#REF!</definedName>
    <definedName name="______DAT35" localSheetId="14">#REF!</definedName>
    <definedName name="______DAT35" localSheetId="0">#REF!</definedName>
    <definedName name="______DAT35">#REF!</definedName>
    <definedName name="______DAT36" localSheetId="33">#REF!</definedName>
    <definedName name="______DAT36" localSheetId="3">#REF!</definedName>
    <definedName name="______DAT36" localSheetId="6">#REF!</definedName>
    <definedName name="______DAT36" localSheetId="7">#REF!</definedName>
    <definedName name="______DAT36" localSheetId="13">#REF!</definedName>
    <definedName name="______DAT36" localSheetId="14">#REF!</definedName>
    <definedName name="______DAT36" localSheetId="0">#REF!</definedName>
    <definedName name="______DAT36">#REF!</definedName>
    <definedName name="______DAT37" localSheetId="33">#REF!</definedName>
    <definedName name="______DAT37" localSheetId="3">#REF!</definedName>
    <definedName name="______DAT37" localSheetId="6">#REF!</definedName>
    <definedName name="______DAT37" localSheetId="7">#REF!</definedName>
    <definedName name="______DAT37" localSheetId="13">#REF!</definedName>
    <definedName name="______DAT37" localSheetId="14">#REF!</definedName>
    <definedName name="______DAT37" localSheetId="0">#REF!</definedName>
    <definedName name="______DAT37">#REF!</definedName>
    <definedName name="______DAT38" localSheetId="33">#REF!</definedName>
    <definedName name="______DAT38" localSheetId="3">#REF!</definedName>
    <definedName name="______DAT38" localSheetId="6">#REF!</definedName>
    <definedName name="______DAT38" localSheetId="7">#REF!</definedName>
    <definedName name="______DAT38" localSheetId="13">#REF!</definedName>
    <definedName name="______DAT38" localSheetId="14">#REF!</definedName>
    <definedName name="______DAT38" localSheetId="0">#REF!</definedName>
    <definedName name="______DAT38">#REF!</definedName>
    <definedName name="______DAT39" localSheetId="33">#REF!</definedName>
    <definedName name="______DAT39" localSheetId="3">#REF!</definedName>
    <definedName name="______DAT39" localSheetId="6">#REF!</definedName>
    <definedName name="______DAT39" localSheetId="7">#REF!</definedName>
    <definedName name="______DAT39" localSheetId="13">#REF!</definedName>
    <definedName name="______DAT39" localSheetId="14">#REF!</definedName>
    <definedName name="______DAT39" localSheetId="0">#REF!</definedName>
    <definedName name="______DAT39">#REF!</definedName>
    <definedName name="______DAT40" localSheetId="33">#REF!</definedName>
    <definedName name="______DAT40" localSheetId="3">#REF!</definedName>
    <definedName name="______DAT40" localSheetId="6">#REF!</definedName>
    <definedName name="______DAT40" localSheetId="7">#REF!</definedName>
    <definedName name="______DAT40" localSheetId="13">#REF!</definedName>
    <definedName name="______DAT40" localSheetId="14">#REF!</definedName>
    <definedName name="______DAT40" localSheetId="0">#REF!</definedName>
    <definedName name="______DAT40">#REF!</definedName>
    <definedName name="______DAT41" localSheetId="33">#REF!</definedName>
    <definedName name="______DAT41" localSheetId="3">#REF!</definedName>
    <definedName name="______DAT41" localSheetId="6">#REF!</definedName>
    <definedName name="______DAT41" localSheetId="7">#REF!</definedName>
    <definedName name="______DAT41" localSheetId="13">#REF!</definedName>
    <definedName name="______DAT41" localSheetId="14">#REF!</definedName>
    <definedName name="______DAT41" localSheetId="0">#REF!</definedName>
    <definedName name="______DAT41">#REF!</definedName>
    <definedName name="______DAT42" localSheetId="33">#REF!</definedName>
    <definedName name="______DAT42" localSheetId="3">#REF!</definedName>
    <definedName name="______DAT42" localSheetId="6">#REF!</definedName>
    <definedName name="______DAT42" localSheetId="7">#REF!</definedName>
    <definedName name="______DAT42" localSheetId="13">#REF!</definedName>
    <definedName name="______DAT42" localSheetId="14">#REF!</definedName>
    <definedName name="______DAT42" localSheetId="0">#REF!</definedName>
    <definedName name="______DAT42">#REF!</definedName>
    <definedName name="______DAT43" localSheetId="33">#REF!</definedName>
    <definedName name="______DAT43" localSheetId="3">#REF!</definedName>
    <definedName name="______DAT43" localSheetId="6">#REF!</definedName>
    <definedName name="______DAT43" localSheetId="7">#REF!</definedName>
    <definedName name="______DAT43" localSheetId="13">#REF!</definedName>
    <definedName name="______DAT43" localSheetId="14">#REF!</definedName>
    <definedName name="______DAT43" localSheetId="0">#REF!</definedName>
    <definedName name="______DAT43">#REF!</definedName>
    <definedName name="______DAT45" localSheetId="33">#REF!</definedName>
    <definedName name="______DAT45" localSheetId="3">#REF!</definedName>
    <definedName name="______DAT45" localSheetId="6">#REF!</definedName>
    <definedName name="______DAT45" localSheetId="7">#REF!</definedName>
    <definedName name="______DAT45" localSheetId="13">#REF!</definedName>
    <definedName name="______DAT45" localSheetId="14">#REF!</definedName>
    <definedName name="______DAT45" localSheetId="0">#REF!</definedName>
    <definedName name="______DAT45">#REF!</definedName>
    <definedName name="______DAT46" localSheetId="33">#REF!</definedName>
    <definedName name="______DAT46" localSheetId="3">#REF!</definedName>
    <definedName name="______DAT46" localSheetId="6">#REF!</definedName>
    <definedName name="______DAT46" localSheetId="7">#REF!</definedName>
    <definedName name="______DAT46" localSheetId="13">#REF!</definedName>
    <definedName name="______DAT46" localSheetId="14">#REF!</definedName>
    <definedName name="______DAT46" localSheetId="0">#REF!</definedName>
    <definedName name="______DAT46">#REF!</definedName>
    <definedName name="______DAT47" localSheetId="33">#REF!</definedName>
    <definedName name="______DAT47" localSheetId="3">#REF!</definedName>
    <definedName name="______DAT47" localSheetId="6">#REF!</definedName>
    <definedName name="______DAT47" localSheetId="7">#REF!</definedName>
    <definedName name="______DAT47" localSheetId="13">#REF!</definedName>
    <definedName name="______DAT47" localSheetId="14">#REF!</definedName>
    <definedName name="______DAT47" localSheetId="0">#REF!</definedName>
    <definedName name="______DAT47">#REF!</definedName>
    <definedName name="______DAT48" localSheetId="33">#REF!</definedName>
    <definedName name="______DAT48" localSheetId="3">#REF!</definedName>
    <definedName name="______DAT48" localSheetId="6">#REF!</definedName>
    <definedName name="______DAT48" localSheetId="7">#REF!</definedName>
    <definedName name="______DAT48" localSheetId="13">#REF!</definedName>
    <definedName name="______DAT48" localSheetId="14">#REF!</definedName>
    <definedName name="______DAT48" localSheetId="0">#REF!</definedName>
    <definedName name="______DAT48">#REF!</definedName>
    <definedName name="______DAT49" localSheetId="33">#REF!</definedName>
    <definedName name="______DAT49" localSheetId="3">#REF!</definedName>
    <definedName name="______DAT49" localSheetId="6">#REF!</definedName>
    <definedName name="______DAT49" localSheetId="7">#REF!</definedName>
    <definedName name="______DAT49" localSheetId="13">#REF!</definedName>
    <definedName name="______DAT49" localSheetId="14">#REF!</definedName>
    <definedName name="______DAT49" localSheetId="0">#REF!</definedName>
    <definedName name="______DAT49">#REF!</definedName>
    <definedName name="______DAT5" localSheetId="2">'[3]2006_Ist bis Juli'!#REF!</definedName>
    <definedName name="______DAT5" localSheetId="33">'[3]2006_Ist bis Juli'!#REF!</definedName>
    <definedName name="______DAT5" localSheetId="3">'[3]2006_Ist bis Juli'!#REF!</definedName>
    <definedName name="______DAT5" localSheetId="6">'[3]2006_Ist bis Juli'!#REF!</definedName>
    <definedName name="______DAT5" localSheetId="7">'[3]2006_Ist bis Juli'!#REF!</definedName>
    <definedName name="______DAT5" localSheetId="13">'[3]2006_Ist bis Juli'!#REF!</definedName>
    <definedName name="______DAT5" localSheetId="14">'[3]2006_Ist bis Juli'!#REF!</definedName>
    <definedName name="______DAT5" localSheetId="19">'[4]2006_Ist bis Juli'!#REF!</definedName>
    <definedName name="______DAT5">'[3]2006_Ist bis Juli'!#REF!</definedName>
    <definedName name="______DAT50" localSheetId="33">#REF!</definedName>
    <definedName name="______DAT50" localSheetId="3">#REF!</definedName>
    <definedName name="______DAT50" localSheetId="6">#REF!</definedName>
    <definedName name="______DAT50" localSheetId="7">#REF!</definedName>
    <definedName name="______DAT50" localSheetId="13">#REF!</definedName>
    <definedName name="______DAT50" localSheetId="14">#REF!</definedName>
    <definedName name="______DAT50" localSheetId="19">#REF!</definedName>
    <definedName name="______DAT50" localSheetId="0">#REF!</definedName>
    <definedName name="______DAT50">#REF!</definedName>
    <definedName name="______DAT51" localSheetId="33">#REF!</definedName>
    <definedName name="______DAT51" localSheetId="3">#REF!</definedName>
    <definedName name="______DAT51" localSheetId="6">#REF!</definedName>
    <definedName name="______DAT51" localSheetId="7">#REF!</definedName>
    <definedName name="______DAT51" localSheetId="13">#REF!</definedName>
    <definedName name="______DAT51" localSheetId="14">#REF!</definedName>
    <definedName name="______DAT51" localSheetId="19">#REF!</definedName>
    <definedName name="______DAT51" localSheetId="0">#REF!</definedName>
    <definedName name="______DAT51">#REF!</definedName>
    <definedName name="______DAT52" localSheetId="33">#REF!</definedName>
    <definedName name="______DAT52" localSheetId="3">#REF!</definedName>
    <definedName name="______DAT52" localSheetId="6">#REF!</definedName>
    <definedName name="______DAT52" localSheetId="7">#REF!</definedName>
    <definedName name="______DAT52" localSheetId="13">#REF!</definedName>
    <definedName name="______DAT52" localSheetId="14">#REF!</definedName>
    <definedName name="______DAT52" localSheetId="19">#REF!</definedName>
    <definedName name="______DAT52" localSheetId="0">#REF!</definedName>
    <definedName name="______DAT52">#REF!</definedName>
    <definedName name="______DAT53" localSheetId="33">#REF!</definedName>
    <definedName name="______DAT53" localSheetId="3">#REF!</definedName>
    <definedName name="______DAT53" localSheetId="6">#REF!</definedName>
    <definedName name="______DAT53" localSheetId="7">#REF!</definedName>
    <definedName name="______DAT53" localSheetId="13">#REF!</definedName>
    <definedName name="______DAT53" localSheetId="14">#REF!</definedName>
    <definedName name="______DAT53" localSheetId="0">#REF!</definedName>
    <definedName name="______DAT53">#REF!</definedName>
    <definedName name="______DAT54" localSheetId="33">#REF!</definedName>
    <definedName name="______DAT54" localSheetId="3">#REF!</definedName>
    <definedName name="______DAT54" localSheetId="6">#REF!</definedName>
    <definedName name="______DAT54" localSheetId="7">#REF!</definedName>
    <definedName name="______DAT54" localSheetId="13">#REF!</definedName>
    <definedName name="______DAT54" localSheetId="14">#REF!</definedName>
    <definedName name="______DAT54" localSheetId="0">#REF!</definedName>
    <definedName name="______DAT54">#REF!</definedName>
    <definedName name="______DAT55" localSheetId="33">#REF!</definedName>
    <definedName name="______DAT55" localSheetId="3">#REF!</definedName>
    <definedName name="______DAT55" localSheetId="6">#REF!</definedName>
    <definedName name="______DAT55" localSheetId="7">#REF!</definedName>
    <definedName name="______DAT55" localSheetId="13">#REF!</definedName>
    <definedName name="______DAT55" localSheetId="14">#REF!</definedName>
    <definedName name="______DAT55" localSheetId="0">#REF!</definedName>
    <definedName name="______DAT55">#REF!</definedName>
    <definedName name="______DAT56" localSheetId="33">#REF!</definedName>
    <definedName name="______DAT56" localSheetId="3">#REF!</definedName>
    <definedName name="______DAT56" localSheetId="6">#REF!</definedName>
    <definedName name="______DAT56" localSheetId="7">#REF!</definedName>
    <definedName name="______DAT56" localSheetId="13">#REF!</definedName>
    <definedName name="______DAT56" localSheetId="14">#REF!</definedName>
    <definedName name="______DAT56" localSheetId="0">#REF!</definedName>
    <definedName name="______DAT56">#REF!</definedName>
    <definedName name="______DAT57" localSheetId="33">#REF!</definedName>
    <definedName name="______DAT57" localSheetId="3">#REF!</definedName>
    <definedName name="______DAT57" localSheetId="6">#REF!</definedName>
    <definedName name="______DAT57" localSheetId="7">#REF!</definedName>
    <definedName name="______DAT57" localSheetId="13">#REF!</definedName>
    <definedName name="______DAT57" localSheetId="14">#REF!</definedName>
    <definedName name="______DAT57" localSheetId="0">#REF!</definedName>
    <definedName name="______DAT57">#REF!</definedName>
    <definedName name="______DAT58" localSheetId="33">#REF!</definedName>
    <definedName name="______DAT58" localSheetId="3">#REF!</definedName>
    <definedName name="______DAT58" localSheetId="6">#REF!</definedName>
    <definedName name="______DAT58" localSheetId="7">#REF!</definedName>
    <definedName name="______DAT58" localSheetId="13">#REF!</definedName>
    <definedName name="______DAT58" localSheetId="14">#REF!</definedName>
    <definedName name="______DAT58" localSheetId="0">#REF!</definedName>
    <definedName name="______DAT58">#REF!</definedName>
    <definedName name="______DAT59" localSheetId="33">#REF!</definedName>
    <definedName name="______DAT59" localSheetId="3">#REF!</definedName>
    <definedName name="______DAT59" localSheetId="6">#REF!</definedName>
    <definedName name="______DAT59" localSheetId="7">#REF!</definedName>
    <definedName name="______DAT59" localSheetId="13">#REF!</definedName>
    <definedName name="______DAT59" localSheetId="14">#REF!</definedName>
    <definedName name="______DAT59" localSheetId="0">#REF!</definedName>
    <definedName name="______DAT59">#REF!</definedName>
    <definedName name="______DAT6" localSheetId="2">'[3]2006_Ist bis Juli'!#REF!</definedName>
    <definedName name="______DAT6" localSheetId="33">'[3]2006_Ist bis Juli'!#REF!</definedName>
    <definedName name="______DAT6" localSheetId="3">'[3]2006_Ist bis Juli'!#REF!</definedName>
    <definedName name="______DAT6" localSheetId="6">'[3]2006_Ist bis Juli'!#REF!</definedName>
    <definedName name="______DAT6" localSheetId="7">'[3]2006_Ist bis Juli'!#REF!</definedName>
    <definedName name="______DAT6" localSheetId="13">'[3]2006_Ist bis Juli'!#REF!</definedName>
    <definedName name="______DAT6" localSheetId="14">'[3]2006_Ist bis Juli'!#REF!</definedName>
    <definedName name="______DAT6" localSheetId="19">'[4]2006_Ist bis Juli'!#REF!</definedName>
    <definedName name="______DAT6">'[3]2006_Ist bis Juli'!#REF!</definedName>
    <definedName name="______DAT60" localSheetId="33">#REF!</definedName>
    <definedName name="______DAT60" localSheetId="3">#REF!</definedName>
    <definedName name="______DAT60" localSheetId="6">#REF!</definedName>
    <definedName name="______DAT60" localSheetId="7">#REF!</definedName>
    <definedName name="______DAT60" localSheetId="13">#REF!</definedName>
    <definedName name="______DAT60" localSheetId="14">#REF!</definedName>
    <definedName name="______DAT60" localSheetId="19">#REF!</definedName>
    <definedName name="______DAT60" localSheetId="0">#REF!</definedName>
    <definedName name="______DAT60">#REF!</definedName>
    <definedName name="______DAT61" localSheetId="33">#REF!</definedName>
    <definedName name="______DAT61" localSheetId="3">#REF!</definedName>
    <definedName name="______DAT61" localSheetId="6">#REF!</definedName>
    <definedName name="______DAT61" localSheetId="7">#REF!</definedName>
    <definedName name="______DAT61" localSheetId="13">#REF!</definedName>
    <definedName name="______DAT61" localSheetId="14">#REF!</definedName>
    <definedName name="______DAT61" localSheetId="19">#REF!</definedName>
    <definedName name="______DAT61" localSheetId="0">#REF!</definedName>
    <definedName name="______DAT61">#REF!</definedName>
    <definedName name="______DAT62" localSheetId="33">#REF!</definedName>
    <definedName name="______DAT62" localSheetId="3">#REF!</definedName>
    <definedName name="______DAT62" localSheetId="6">#REF!</definedName>
    <definedName name="______DAT62" localSheetId="7">#REF!</definedName>
    <definedName name="______DAT62" localSheetId="13">#REF!</definedName>
    <definedName name="______DAT62" localSheetId="14">#REF!</definedName>
    <definedName name="______DAT62" localSheetId="19">#REF!</definedName>
    <definedName name="______DAT62" localSheetId="0">#REF!</definedName>
    <definedName name="______DAT62">#REF!</definedName>
    <definedName name="______DAT63" localSheetId="33">#REF!</definedName>
    <definedName name="______DAT63" localSheetId="3">#REF!</definedName>
    <definedName name="______DAT63" localSheetId="6">#REF!</definedName>
    <definedName name="______DAT63" localSheetId="7">#REF!</definedName>
    <definedName name="______DAT63" localSheetId="13">#REF!</definedName>
    <definedName name="______DAT63" localSheetId="14">#REF!</definedName>
    <definedName name="______DAT63" localSheetId="0">#REF!</definedName>
    <definedName name="______DAT63">#REF!</definedName>
    <definedName name="______DAT64" localSheetId="33">#REF!</definedName>
    <definedName name="______DAT64" localSheetId="3">#REF!</definedName>
    <definedName name="______DAT64" localSheetId="6">#REF!</definedName>
    <definedName name="______DAT64" localSheetId="7">#REF!</definedName>
    <definedName name="______DAT64" localSheetId="13">#REF!</definedName>
    <definedName name="______DAT64" localSheetId="14">#REF!</definedName>
    <definedName name="______DAT64" localSheetId="0">#REF!</definedName>
    <definedName name="______DAT64">#REF!</definedName>
    <definedName name="______DAT65" localSheetId="33">#REF!</definedName>
    <definedName name="______DAT65" localSheetId="3">#REF!</definedName>
    <definedName name="______DAT65" localSheetId="6">#REF!</definedName>
    <definedName name="______DAT65" localSheetId="7">#REF!</definedName>
    <definedName name="______DAT65" localSheetId="13">#REF!</definedName>
    <definedName name="______DAT65" localSheetId="14">#REF!</definedName>
    <definedName name="______DAT65" localSheetId="0">#REF!</definedName>
    <definedName name="______DAT65">#REF!</definedName>
    <definedName name="______DAT66" localSheetId="33">#REF!</definedName>
    <definedName name="______DAT66" localSheetId="3">#REF!</definedName>
    <definedName name="______DAT66" localSheetId="6">#REF!</definedName>
    <definedName name="______DAT66" localSheetId="7">#REF!</definedName>
    <definedName name="______DAT66" localSheetId="13">#REF!</definedName>
    <definedName name="______DAT66" localSheetId="14">#REF!</definedName>
    <definedName name="______DAT66" localSheetId="0">#REF!</definedName>
    <definedName name="______DAT66">#REF!</definedName>
    <definedName name="______DAT67" localSheetId="33">#REF!</definedName>
    <definedName name="______DAT67" localSheetId="3">#REF!</definedName>
    <definedName name="______DAT67" localSheetId="6">#REF!</definedName>
    <definedName name="______DAT67" localSheetId="7">#REF!</definedName>
    <definedName name="______DAT67" localSheetId="13">#REF!</definedName>
    <definedName name="______DAT67" localSheetId="14">#REF!</definedName>
    <definedName name="______DAT67" localSheetId="0">#REF!</definedName>
    <definedName name="______DAT67">#REF!</definedName>
    <definedName name="______DAT68" localSheetId="33">#REF!</definedName>
    <definedName name="______DAT68" localSheetId="3">#REF!</definedName>
    <definedName name="______DAT68" localSheetId="6">#REF!</definedName>
    <definedName name="______DAT68" localSheetId="7">#REF!</definedName>
    <definedName name="______DAT68" localSheetId="13">#REF!</definedName>
    <definedName name="______DAT68" localSheetId="14">#REF!</definedName>
    <definedName name="______DAT68" localSheetId="0">#REF!</definedName>
    <definedName name="______DAT68">#REF!</definedName>
    <definedName name="______DAT69" localSheetId="33">#REF!</definedName>
    <definedName name="______DAT69" localSheetId="3">#REF!</definedName>
    <definedName name="______DAT69" localSheetId="6">#REF!</definedName>
    <definedName name="______DAT69" localSheetId="7">#REF!</definedName>
    <definedName name="______DAT69" localSheetId="13">#REF!</definedName>
    <definedName name="______DAT69" localSheetId="14">#REF!</definedName>
    <definedName name="______DAT69" localSheetId="0">#REF!</definedName>
    <definedName name="______DAT69">#REF!</definedName>
    <definedName name="______DAT7" localSheetId="19">'[5]2006_Ist bis Juli'!#REF!</definedName>
    <definedName name="______DAT70" localSheetId="33">#REF!</definedName>
    <definedName name="______DAT70" localSheetId="3">#REF!</definedName>
    <definedName name="______DAT70" localSheetId="6">#REF!</definedName>
    <definedName name="______DAT70" localSheetId="7">#REF!</definedName>
    <definedName name="______DAT70" localSheetId="13">#REF!</definedName>
    <definedName name="______DAT70" localSheetId="14">#REF!</definedName>
    <definedName name="______DAT70" localSheetId="19">#REF!</definedName>
    <definedName name="______DAT70" localSheetId="0">#REF!</definedName>
    <definedName name="______DAT70">#REF!</definedName>
    <definedName name="______DAT71" localSheetId="33">#REF!</definedName>
    <definedName name="______DAT71" localSheetId="3">#REF!</definedName>
    <definedName name="______DAT71" localSheetId="6">#REF!</definedName>
    <definedName name="______DAT71" localSheetId="7">#REF!</definedName>
    <definedName name="______DAT71" localSheetId="13">#REF!</definedName>
    <definedName name="______DAT71" localSheetId="14">#REF!</definedName>
    <definedName name="______DAT71" localSheetId="19">#REF!</definedName>
    <definedName name="______DAT71" localSheetId="0">#REF!</definedName>
    <definedName name="______DAT71">#REF!</definedName>
    <definedName name="______DAT72" localSheetId="33">#REF!</definedName>
    <definedName name="______DAT72" localSheetId="3">#REF!</definedName>
    <definedName name="______DAT72" localSheetId="6">#REF!</definedName>
    <definedName name="______DAT72" localSheetId="7">#REF!</definedName>
    <definedName name="______DAT72" localSheetId="13">#REF!</definedName>
    <definedName name="______DAT72" localSheetId="14">#REF!</definedName>
    <definedName name="______DAT72" localSheetId="19">#REF!</definedName>
    <definedName name="______DAT72" localSheetId="0">#REF!</definedName>
    <definedName name="______DAT72">#REF!</definedName>
    <definedName name="______DAT73" localSheetId="33">#REF!</definedName>
    <definedName name="______DAT73" localSheetId="3">#REF!</definedName>
    <definedName name="______DAT73" localSheetId="6">#REF!</definedName>
    <definedName name="______DAT73" localSheetId="7">#REF!</definedName>
    <definedName name="______DAT73" localSheetId="13">#REF!</definedName>
    <definedName name="______DAT73" localSheetId="14">#REF!</definedName>
    <definedName name="______DAT73" localSheetId="0">#REF!</definedName>
    <definedName name="______DAT73">#REF!</definedName>
    <definedName name="______DAT8" localSheetId="19">'[5]2006_Ist bis Juli'!#REF!</definedName>
    <definedName name="______DAT9" localSheetId="33">#REF!</definedName>
    <definedName name="______DAT9" localSheetId="3">#REF!</definedName>
    <definedName name="______DAT9" localSheetId="6">#REF!</definedName>
    <definedName name="______DAT9" localSheetId="7">#REF!</definedName>
    <definedName name="______DAT9" localSheetId="13">#REF!</definedName>
    <definedName name="______DAT9" localSheetId="14">#REF!</definedName>
    <definedName name="______DAT9" localSheetId="19">#REF!</definedName>
    <definedName name="______DAT9" localSheetId="0">#REF!</definedName>
    <definedName name="______DAT9">#REF!</definedName>
    <definedName name="______PC2006" localSheetId="2">'[6]ÜT Personal'!#REF!</definedName>
    <definedName name="______PC2006" localSheetId="33">'[6]ÜT Personal'!#REF!</definedName>
    <definedName name="______PC2006" localSheetId="3">'[6]ÜT Personal'!#REF!</definedName>
    <definedName name="______PC2006" localSheetId="6">'[6]ÜT Personal'!#REF!</definedName>
    <definedName name="______PC2006" localSheetId="7">'[6]ÜT Personal'!#REF!</definedName>
    <definedName name="______PC2006" localSheetId="13">'[6]ÜT Personal'!#REF!</definedName>
    <definedName name="______PC2006" localSheetId="14">'[6]ÜT Personal'!#REF!</definedName>
    <definedName name="______PC2006" localSheetId="19">'[7]ÜT Personal'!#REF!</definedName>
    <definedName name="______PC2006">'[6]ÜT Personal'!#REF!</definedName>
    <definedName name="______per1" localSheetId="33">#REF!</definedName>
    <definedName name="______per1" localSheetId="3">#REF!</definedName>
    <definedName name="______per1" localSheetId="6">#REF!</definedName>
    <definedName name="______per1" localSheetId="7">#REF!</definedName>
    <definedName name="______per1" localSheetId="13">#REF!</definedName>
    <definedName name="______per1" localSheetId="14">#REF!</definedName>
    <definedName name="______per1" localSheetId="19">#REF!</definedName>
    <definedName name="______per1" localSheetId="0">#REF!</definedName>
    <definedName name="______per1">#REF!</definedName>
    <definedName name="______per2" localSheetId="33">#REF!</definedName>
    <definedName name="______per2" localSheetId="3">#REF!</definedName>
    <definedName name="______per2" localSheetId="6">#REF!</definedName>
    <definedName name="______per2" localSheetId="7">#REF!</definedName>
    <definedName name="______per2" localSheetId="13">#REF!</definedName>
    <definedName name="______per2" localSheetId="14">#REF!</definedName>
    <definedName name="______per2" localSheetId="19">#REF!</definedName>
    <definedName name="______per2" localSheetId="0">#REF!</definedName>
    <definedName name="______per2">#REF!</definedName>
    <definedName name="_____DAT11" localSheetId="33">#REF!</definedName>
    <definedName name="_____DAT11" localSheetId="3">#REF!</definedName>
    <definedName name="_____DAT11" localSheetId="6">#REF!</definedName>
    <definedName name="_____DAT11" localSheetId="7">#REF!</definedName>
    <definedName name="_____DAT11" localSheetId="13">#REF!</definedName>
    <definedName name="_____DAT11" localSheetId="14">#REF!</definedName>
    <definedName name="_____DAT11" localSheetId="19">#REF!</definedName>
    <definedName name="_____DAT11" localSheetId="0">#REF!</definedName>
    <definedName name="_____DAT11">#REF!</definedName>
    <definedName name="_____DAT3" localSheetId="33">#REF!</definedName>
    <definedName name="_____DAT3" localSheetId="3">#REF!</definedName>
    <definedName name="_____DAT3" localSheetId="6">#REF!</definedName>
    <definedName name="_____DAT3" localSheetId="7">#REF!</definedName>
    <definedName name="_____DAT3" localSheetId="13">#REF!</definedName>
    <definedName name="_____DAT3" localSheetId="14">#REF!</definedName>
    <definedName name="_____DAT3" localSheetId="0">#REF!</definedName>
    <definedName name="_____DAT3">#REF!</definedName>
    <definedName name="_____DAT4" localSheetId="33">#REF!</definedName>
    <definedName name="_____DAT4" localSheetId="3">#REF!</definedName>
    <definedName name="_____DAT4" localSheetId="6">#REF!</definedName>
    <definedName name="_____DAT4" localSheetId="7">#REF!</definedName>
    <definedName name="_____DAT4" localSheetId="13">#REF!</definedName>
    <definedName name="_____DAT4" localSheetId="14">#REF!</definedName>
    <definedName name="_____DAT4" localSheetId="0">#REF!</definedName>
    <definedName name="_____DAT4">#REF!</definedName>
    <definedName name="_____DAT44" localSheetId="33">#REF!</definedName>
    <definedName name="_____DAT44" localSheetId="3">#REF!</definedName>
    <definedName name="_____DAT44" localSheetId="6">#REF!</definedName>
    <definedName name="_____DAT44" localSheetId="7">#REF!</definedName>
    <definedName name="_____DAT44" localSheetId="13">#REF!</definedName>
    <definedName name="_____DAT44" localSheetId="14">#REF!</definedName>
    <definedName name="_____DAT44" localSheetId="0">#REF!</definedName>
    <definedName name="_____DAT44">#REF!</definedName>
    <definedName name="_____i66000" localSheetId="2">'[1]FIP akt'!#REF!</definedName>
    <definedName name="_____i66000" localSheetId="33">'[1]FIP akt'!#REF!</definedName>
    <definedName name="_____i66000" localSheetId="3">'[1]FIP akt'!#REF!</definedName>
    <definedName name="_____i66000" localSheetId="6">'[1]FIP akt'!#REF!</definedName>
    <definedName name="_____i66000" localSheetId="7">'[1]FIP akt'!#REF!</definedName>
    <definedName name="_____i66000" localSheetId="13">'[1]FIP akt'!#REF!</definedName>
    <definedName name="_____i66000" localSheetId="14">'[1]FIP akt'!#REF!</definedName>
    <definedName name="_____i66000" localSheetId="19">'[2]FIP akt'!#REF!</definedName>
    <definedName name="_____i66000">'[1]FIP akt'!#REF!</definedName>
    <definedName name="____DAT1" localSheetId="2">'[3]2006_Ist bis Juli'!#REF!</definedName>
    <definedName name="____DAT1" localSheetId="33">'[3]2006_Ist bis Juli'!#REF!</definedName>
    <definedName name="____DAT1" localSheetId="3">'[3]2006_Ist bis Juli'!#REF!</definedName>
    <definedName name="____DAT1" localSheetId="6">'[3]2006_Ist bis Juli'!#REF!</definedName>
    <definedName name="____DAT1" localSheetId="7">'[3]2006_Ist bis Juli'!#REF!</definedName>
    <definedName name="____DAT1" localSheetId="13">'[3]2006_Ist bis Juli'!#REF!</definedName>
    <definedName name="____DAT1" localSheetId="14">'[3]2006_Ist bis Juli'!#REF!</definedName>
    <definedName name="____DAT1" localSheetId="19">'[4]2006_Ist bis Juli'!#REF!</definedName>
    <definedName name="____DAT1">'[3]2006_Ist bis Juli'!#REF!</definedName>
    <definedName name="____DAT10" localSheetId="33">#REF!</definedName>
    <definedName name="____DAT10" localSheetId="3">#REF!</definedName>
    <definedName name="____DAT10" localSheetId="6">#REF!</definedName>
    <definedName name="____DAT10" localSheetId="7">#REF!</definedName>
    <definedName name="____DAT10" localSheetId="13">#REF!</definedName>
    <definedName name="____DAT10" localSheetId="14">#REF!</definedName>
    <definedName name="____DAT10" localSheetId="19">#REF!</definedName>
    <definedName name="____DAT10" localSheetId="0">#REF!</definedName>
    <definedName name="____DAT10">#REF!</definedName>
    <definedName name="____DAT12" localSheetId="33">#REF!</definedName>
    <definedName name="____DAT12" localSheetId="3">#REF!</definedName>
    <definedName name="____DAT12" localSheetId="6">#REF!</definedName>
    <definedName name="____DAT12" localSheetId="7">#REF!</definedName>
    <definedName name="____DAT12" localSheetId="13">#REF!</definedName>
    <definedName name="____DAT12" localSheetId="14">#REF!</definedName>
    <definedName name="____DAT12" localSheetId="19">#REF!</definedName>
    <definedName name="____DAT12" localSheetId="0">#REF!</definedName>
    <definedName name="____DAT12">#REF!</definedName>
    <definedName name="____DAT13" localSheetId="33">#REF!</definedName>
    <definedName name="____DAT13" localSheetId="3">#REF!</definedName>
    <definedName name="____DAT13" localSheetId="6">#REF!</definedName>
    <definedName name="____DAT13" localSheetId="7">#REF!</definedName>
    <definedName name="____DAT13" localSheetId="13">#REF!</definedName>
    <definedName name="____DAT13" localSheetId="14">#REF!</definedName>
    <definedName name="____DAT13" localSheetId="19">#REF!</definedName>
    <definedName name="____DAT13" localSheetId="0">#REF!</definedName>
    <definedName name="____DAT13">#REF!</definedName>
    <definedName name="____DAT14" localSheetId="33">#REF!</definedName>
    <definedName name="____DAT14" localSheetId="3">#REF!</definedName>
    <definedName name="____DAT14" localSheetId="6">#REF!</definedName>
    <definedName name="____DAT14" localSheetId="7">#REF!</definedName>
    <definedName name="____DAT14" localSheetId="13">#REF!</definedName>
    <definedName name="____DAT14" localSheetId="14">#REF!</definedName>
    <definedName name="____DAT14" localSheetId="0">#REF!</definedName>
    <definedName name="____DAT14">#REF!</definedName>
    <definedName name="____DAT15" localSheetId="33">#REF!</definedName>
    <definedName name="____DAT15" localSheetId="3">#REF!</definedName>
    <definedName name="____DAT15" localSheetId="6">#REF!</definedName>
    <definedName name="____DAT15" localSheetId="7">#REF!</definedName>
    <definedName name="____DAT15" localSheetId="13">#REF!</definedName>
    <definedName name="____DAT15" localSheetId="14">#REF!</definedName>
    <definedName name="____DAT15" localSheetId="0">#REF!</definedName>
    <definedName name="____DAT15">#REF!</definedName>
    <definedName name="____DAT16" localSheetId="33">#REF!</definedName>
    <definedName name="____DAT16" localSheetId="3">#REF!</definedName>
    <definedName name="____DAT16" localSheetId="6">#REF!</definedName>
    <definedName name="____DAT16" localSheetId="7">#REF!</definedName>
    <definedName name="____DAT16" localSheetId="13">#REF!</definedName>
    <definedName name="____DAT16" localSheetId="14">#REF!</definedName>
    <definedName name="____DAT16" localSheetId="0">#REF!</definedName>
    <definedName name="____DAT16">#REF!</definedName>
    <definedName name="____DAT17" localSheetId="33">#REF!</definedName>
    <definedName name="____DAT17" localSheetId="3">#REF!</definedName>
    <definedName name="____DAT17" localSheetId="6">#REF!</definedName>
    <definedName name="____DAT17" localSheetId="7">#REF!</definedName>
    <definedName name="____DAT17" localSheetId="13">#REF!</definedName>
    <definedName name="____DAT17" localSheetId="14">#REF!</definedName>
    <definedName name="____DAT17" localSheetId="0">#REF!</definedName>
    <definedName name="____DAT17">#REF!</definedName>
    <definedName name="____DAT18" localSheetId="33">#REF!</definedName>
    <definedName name="____DAT18" localSheetId="3">#REF!</definedName>
    <definedName name="____DAT18" localSheetId="6">#REF!</definedName>
    <definedName name="____DAT18" localSheetId="7">#REF!</definedName>
    <definedName name="____DAT18" localSheetId="13">#REF!</definedName>
    <definedName name="____DAT18" localSheetId="14">#REF!</definedName>
    <definedName name="____DAT18" localSheetId="0">#REF!</definedName>
    <definedName name="____DAT18">#REF!</definedName>
    <definedName name="____DAT19" localSheetId="33">#REF!</definedName>
    <definedName name="____DAT19" localSheetId="3">#REF!</definedName>
    <definedName name="____DAT19" localSheetId="6">#REF!</definedName>
    <definedName name="____DAT19" localSheetId="7">#REF!</definedName>
    <definedName name="____DAT19" localSheetId="13">#REF!</definedName>
    <definedName name="____DAT19" localSheetId="14">#REF!</definedName>
    <definedName name="____DAT19" localSheetId="0">#REF!</definedName>
    <definedName name="____DAT19">#REF!</definedName>
    <definedName name="____DAT2" localSheetId="2">'[3]2006_Ist bis Juli'!#REF!</definedName>
    <definedName name="____DAT2" localSheetId="33">'[3]2006_Ist bis Juli'!#REF!</definedName>
    <definedName name="____DAT2" localSheetId="3">'[3]2006_Ist bis Juli'!#REF!</definedName>
    <definedName name="____DAT2" localSheetId="6">'[3]2006_Ist bis Juli'!#REF!</definedName>
    <definedName name="____DAT2" localSheetId="7">'[3]2006_Ist bis Juli'!#REF!</definedName>
    <definedName name="____DAT2" localSheetId="13">'[3]2006_Ist bis Juli'!#REF!</definedName>
    <definedName name="____DAT2" localSheetId="14">'[3]2006_Ist bis Juli'!#REF!</definedName>
    <definedName name="____DAT2" localSheetId="19">'[4]2006_Ist bis Juli'!#REF!</definedName>
    <definedName name="____DAT2">'[3]2006_Ist bis Juli'!#REF!</definedName>
    <definedName name="____DAT20" localSheetId="33">#REF!</definedName>
    <definedName name="____DAT20" localSheetId="3">#REF!</definedName>
    <definedName name="____DAT20" localSheetId="6">#REF!</definedName>
    <definedName name="____DAT20" localSheetId="7">#REF!</definedName>
    <definedName name="____DAT20" localSheetId="13">#REF!</definedName>
    <definedName name="____DAT20" localSheetId="14">#REF!</definedName>
    <definedName name="____DAT20" localSheetId="19">#REF!</definedName>
    <definedName name="____DAT20" localSheetId="0">#REF!</definedName>
    <definedName name="____DAT20">#REF!</definedName>
    <definedName name="____DAT21" localSheetId="33">#REF!</definedName>
    <definedName name="____DAT21" localSheetId="3">#REF!</definedName>
    <definedName name="____DAT21" localSheetId="6">#REF!</definedName>
    <definedName name="____DAT21" localSheetId="7">#REF!</definedName>
    <definedName name="____DAT21" localSheetId="13">#REF!</definedName>
    <definedName name="____DAT21" localSheetId="14">#REF!</definedName>
    <definedName name="____DAT21" localSheetId="19">#REF!</definedName>
    <definedName name="____DAT21" localSheetId="0">#REF!</definedName>
    <definedName name="____DAT21">#REF!</definedName>
    <definedName name="____DAT22" localSheetId="33">#REF!</definedName>
    <definedName name="____DAT22" localSheetId="3">#REF!</definedName>
    <definedName name="____DAT22" localSheetId="6">#REF!</definedName>
    <definedName name="____DAT22" localSheetId="7">#REF!</definedName>
    <definedName name="____DAT22" localSheetId="13">#REF!</definedName>
    <definedName name="____DAT22" localSheetId="14">#REF!</definedName>
    <definedName name="____DAT22" localSheetId="19">#REF!</definedName>
    <definedName name="____DAT22" localSheetId="0">#REF!</definedName>
    <definedName name="____DAT22">#REF!</definedName>
    <definedName name="____DAT23" localSheetId="33">#REF!</definedName>
    <definedName name="____DAT23" localSheetId="3">#REF!</definedName>
    <definedName name="____DAT23" localSheetId="6">#REF!</definedName>
    <definedName name="____DAT23" localSheetId="7">#REF!</definedName>
    <definedName name="____DAT23" localSheetId="13">#REF!</definedName>
    <definedName name="____DAT23" localSheetId="14">#REF!</definedName>
    <definedName name="____DAT23" localSheetId="0">#REF!</definedName>
    <definedName name="____DAT23">#REF!</definedName>
    <definedName name="____DAT24" localSheetId="33">#REF!</definedName>
    <definedName name="____DAT24" localSheetId="3">#REF!</definedName>
    <definedName name="____DAT24" localSheetId="6">#REF!</definedName>
    <definedName name="____DAT24" localSheetId="7">#REF!</definedName>
    <definedName name="____DAT24" localSheetId="13">#REF!</definedName>
    <definedName name="____DAT24" localSheetId="14">#REF!</definedName>
    <definedName name="____DAT24" localSheetId="0">#REF!</definedName>
    <definedName name="____DAT24">#REF!</definedName>
    <definedName name="____DAT25" localSheetId="33">#REF!</definedName>
    <definedName name="____DAT25" localSheetId="3">#REF!</definedName>
    <definedName name="____DAT25" localSheetId="6">#REF!</definedName>
    <definedName name="____DAT25" localSheetId="7">#REF!</definedName>
    <definedName name="____DAT25" localSheetId="13">#REF!</definedName>
    <definedName name="____DAT25" localSheetId="14">#REF!</definedName>
    <definedName name="____DAT25" localSheetId="0">#REF!</definedName>
    <definedName name="____DAT25">#REF!</definedName>
    <definedName name="____DAT26" localSheetId="33">#REF!</definedName>
    <definedName name="____DAT26" localSheetId="3">#REF!</definedName>
    <definedName name="____DAT26" localSheetId="6">#REF!</definedName>
    <definedName name="____DAT26" localSheetId="7">#REF!</definedName>
    <definedName name="____DAT26" localSheetId="13">#REF!</definedName>
    <definedName name="____DAT26" localSheetId="14">#REF!</definedName>
    <definedName name="____DAT26" localSheetId="0">#REF!</definedName>
    <definedName name="____DAT26">#REF!</definedName>
    <definedName name="____DAT27" localSheetId="33">#REF!</definedName>
    <definedName name="____DAT27" localSheetId="3">#REF!</definedName>
    <definedName name="____DAT27" localSheetId="6">#REF!</definedName>
    <definedName name="____DAT27" localSheetId="7">#REF!</definedName>
    <definedName name="____DAT27" localSheetId="13">#REF!</definedName>
    <definedName name="____DAT27" localSheetId="14">#REF!</definedName>
    <definedName name="____DAT27" localSheetId="0">#REF!</definedName>
    <definedName name="____DAT27">#REF!</definedName>
    <definedName name="____DAT28" localSheetId="33">#REF!</definedName>
    <definedName name="____DAT28" localSheetId="3">#REF!</definedName>
    <definedName name="____DAT28" localSheetId="6">#REF!</definedName>
    <definedName name="____DAT28" localSheetId="7">#REF!</definedName>
    <definedName name="____DAT28" localSheetId="13">#REF!</definedName>
    <definedName name="____DAT28" localSheetId="14">#REF!</definedName>
    <definedName name="____DAT28" localSheetId="0">#REF!</definedName>
    <definedName name="____DAT28">#REF!</definedName>
    <definedName name="____DAT29" localSheetId="33">#REF!</definedName>
    <definedName name="____DAT29" localSheetId="3">#REF!</definedName>
    <definedName name="____DAT29" localSheetId="6">#REF!</definedName>
    <definedName name="____DAT29" localSheetId="7">#REF!</definedName>
    <definedName name="____DAT29" localSheetId="13">#REF!</definedName>
    <definedName name="____DAT29" localSheetId="14">#REF!</definedName>
    <definedName name="____DAT29" localSheetId="0">#REF!</definedName>
    <definedName name="____DAT29">#REF!</definedName>
    <definedName name="____DAT30" localSheetId="33">#REF!</definedName>
    <definedName name="____DAT30" localSheetId="3">#REF!</definedName>
    <definedName name="____DAT30" localSheetId="6">#REF!</definedName>
    <definedName name="____DAT30" localSheetId="7">#REF!</definedName>
    <definedName name="____DAT30" localSheetId="13">#REF!</definedName>
    <definedName name="____DAT30" localSheetId="14">#REF!</definedName>
    <definedName name="____DAT30" localSheetId="0">#REF!</definedName>
    <definedName name="____DAT30">#REF!</definedName>
    <definedName name="____DAT31" localSheetId="33">#REF!</definedName>
    <definedName name="____DAT31" localSheetId="3">#REF!</definedName>
    <definedName name="____DAT31" localSheetId="6">#REF!</definedName>
    <definedName name="____DAT31" localSheetId="7">#REF!</definedName>
    <definedName name="____DAT31" localSheetId="13">#REF!</definedName>
    <definedName name="____DAT31" localSheetId="14">#REF!</definedName>
    <definedName name="____DAT31" localSheetId="0">#REF!</definedName>
    <definedName name="____DAT31">#REF!</definedName>
    <definedName name="____DAT32" localSheetId="33">#REF!</definedName>
    <definedName name="____DAT32" localSheetId="3">#REF!</definedName>
    <definedName name="____DAT32" localSheetId="6">#REF!</definedName>
    <definedName name="____DAT32" localSheetId="7">#REF!</definedName>
    <definedName name="____DAT32" localSheetId="13">#REF!</definedName>
    <definedName name="____DAT32" localSheetId="14">#REF!</definedName>
    <definedName name="____DAT32" localSheetId="0">#REF!</definedName>
    <definedName name="____DAT32">#REF!</definedName>
    <definedName name="____DAT33" localSheetId="33">#REF!</definedName>
    <definedName name="____DAT33" localSheetId="3">#REF!</definedName>
    <definedName name="____DAT33" localSheetId="6">#REF!</definedName>
    <definedName name="____DAT33" localSheetId="7">#REF!</definedName>
    <definedName name="____DAT33" localSheetId="13">#REF!</definedName>
    <definedName name="____DAT33" localSheetId="14">#REF!</definedName>
    <definedName name="____DAT33" localSheetId="0">#REF!</definedName>
    <definedName name="____DAT33">#REF!</definedName>
    <definedName name="____DAT34" localSheetId="33">#REF!</definedName>
    <definedName name="____DAT34" localSheetId="3">#REF!</definedName>
    <definedName name="____DAT34" localSheetId="6">#REF!</definedName>
    <definedName name="____DAT34" localSheetId="7">#REF!</definedName>
    <definedName name="____DAT34" localSheetId="13">#REF!</definedName>
    <definedName name="____DAT34" localSheetId="14">#REF!</definedName>
    <definedName name="____DAT34" localSheetId="0">#REF!</definedName>
    <definedName name="____DAT34">#REF!</definedName>
    <definedName name="____DAT35" localSheetId="33">#REF!</definedName>
    <definedName name="____DAT35" localSheetId="3">#REF!</definedName>
    <definedName name="____DAT35" localSheetId="6">#REF!</definedName>
    <definedName name="____DAT35" localSheetId="7">#REF!</definedName>
    <definedName name="____DAT35" localSheetId="13">#REF!</definedName>
    <definedName name="____DAT35" localSheetId="14">#REF!</definedName>
    <definedName name="____DAT35" localSheetId="0">#REF!</definedName>
    <definedName name="____DAT35">#REF!</definedName>
    <definedName name="____DAT36" localSheetId="33">#REF!</definedName>
    <definedName name="____DAT36" localSheetId="3">#REF!</definedName>
    <definedName name="____DAT36" localSheetId="6">#REF!</definedName>
    <definedName name="____DAT36" localSheetId="7">#REF!</definedName>
    <definedName name="____DAT36" localSheetId="13">#REF!</definedName>
    <definedName name="____DAT36" localSheetId="14">#REF!</definedName>
    <definedName name="____DAT36" localSheetId="0">#REF!</definedName>
    <definedName name="____DAT36">#REF!</definedName>
    <definedName name="____DAT37" localSheetId="33">#REF!</definedName>
    <definedName name="____DAT37" localSheetId="3">#REF!</definedName>
    <definedName name="____DAT37" localSheetId="6">#REF!</definedName>
    <definedName name="____DAT37" localSheetId="7">#REF!</definedName>
    <definedName name="____DAT37" localSheetId="13">#REF!</definedName>
    <definedName name="____DAT37" localSheetId="14">#REF!</definedName>
    <definedName name="____DAT37" localSheetId="0">#REF!</definedName>
    <definedName name="____DAT37">#REF!</definedName>
    <definedName name="____DAT38" localSheetId="33">#REF!</definedName>
    <definedName name="____DAT38" localSheetId="3">#REF!</definedName>
    <definedName name="____DAT38" localSheetId="6">#REF!</definedName>
    <definedName name="____DAT38" localSheetId="7">#REF!</definedName>
    <definedName name="____DAT38" localSheetId="13">#REF!</definedName>
    <definedName name="____DAT38" localSheetId="14">#REF!</definedName>
    <definedName name="____DAT38" localSheetId="0">#REF!</definedName>
    <definedName name="____DAT38">#REF!</definedName>
    <definedName name="____DAT39" localSheetId="33">#REF!</definedName>
    <definedName name="____DAT39" localSheetId="3">#REF!</definedName>
    <definedName name="____DAT39" localSheetId="6">#REF!</definedName>
    <definedName name="____DAT39" localSheetId="7">#REF!</definedName>
    <definedName name="____DAT39" localSheetId="13">#REF!</definedName>
    <definedName name="____DAT39" localSheetId="14">#REF!</definedName>
    <definedName name="____DAT39" localSheetId="0">#REF!</definedName>
    <definedName name="____DAT39">#REF!</definedName>
    <definedName name="____DAT40" localSheetId="33">#REF!</definedName>
    <definedName name="____DAT40" localSheetId="3">#REF!</definedName>
    <definedName name="____DAT40" localSheetId="6">#REF!</definedName>
    <definedName name="____DAT40" localSheetId="7">#REF!</definedName>
    <definedName name="____DAT40" localSheetId="13">#REF!</definedName>
    <definedName name="____DAT40" localSheetId="14">#REF!</definedName>
    <definedName name="____DAT40" localSheetId="0">#REF!</definedName>
    <definedName name="____DAT40">#REF!</definedName>
    <definedName name="____DAT41" localSheetId="33">#REF!</definedName>
    <definedName name="____DAT41" localSheetId="3">#REF!</definedName>
    <definedName name="____DAT41" localSheetId="6">#REF!</definedName>
    <definedName name="____DAT41" localSheetId="7">#REF!</definedName>
    <definedName name="____DAT41" localSheetId="13">#REF!</definedName>
    <definedName name="____DAT41" localSheetId="14">#REF!</definedName>
    <definedName name="____DAT41" localSheetId="0">#REF!</definedName>
    <definedName name="____DAT41">#REF!</definedName>
    <definedName name="____DAT42" localSheetId="33">#REF!</definedName>
    <definedName name="____DAT42" localSheetId="3">#REF!</definedName>
    <definedName name="____DAT42" localSheetId="6">#REF!</definedName>
    <definedName name="____DAT42" localSheetId="7">#REF!</definedName>
    <definedName name="____DAT42" localSheetId="13">#REF!</definedName>
    <definedName name="____DAT42" localSheetId="14">#REF!</definedName>
    <definedName name="____DAT42" localSheetId="0">#REF!</definedName>
    <definedName name="____DAT42">#REF!</definedName>
    <definedName name="____DAT43" localSheetId="33">#REF!</definedName>
    <definedName name="____DAT43" localSheetId="3">#REF!</definedName>
    <definedName name="____DAT43" localSheetId="6">#REF!</definedName>
    <definedName name="____DAT43" localSheetId="7">#REF!</definedName>
    <definedName name="____DAT43" localSheetId="13">#REF!</definedName>
    <definedName name="____DAT43" localSheetId="14">#REF!</definedName>
    <definedName name="____DAT43" localSheetId="0">#REF!</definedName>
    <definedName name="____DAT43">#REF!</definedName>
    <definedName name="____DAT45" localSheetId="33">#REF!</definedName>
    <definedName name="____DAT45" localSheetId="3">#REF!</definedName>
    <definedName name="____DAT45" localSheetId="6">#REF!</definedName>
    <definedName name="____DAT45" localSheetId="7">#REF!</definedName>
    <definedName name="____DAT45" localSheetId="13">#REF!</definedName>
    <definedName name="____DAT45" localSheetId="14">#REF!</definedName>
    <definedName name="____DAT45" localSheetId="0">#REF!</definedName>
    <definedName name="____DAT45">#REF!</definedName>
    <definedName name="____DAT46" localSheetId="33">#REF!</definedName>
    <definedName name="____DAT46" localSheetId="3">#REF!</definedName>
    <definedName name="____DAT46" localSheetId="6">#REF!</definedName>
    <definedName name="____DAT46" localSheetId="7">#REF!</definedName>
    <definedName name="____DAT46" localSheetId="13">#REF!</definedName>
    <definedName name="____DAT46" localSheetId="14">#REF!</definedName>
    <definedName name="____DAT46" localSheetId="0">#REF!</definedName>
    <definedName name="____DAT46">#REF!</definedName>
    <definedName name="____DAT47" localSheetId="33">#REF!</definedName>
    <definedName name="____DAT47" localSheetId="3">#REF!</definedName>
    <definedName name="____DAT47" localSheetId="6">#REF!</definedName>
    <definedName name="____DAT47" localSheetId="7">#REF!</definedName>
    <definedName name="____DAT47" localSheetId="13">#REF!</definedName>
    <definedName name="____DAT47" localSheetId="14">#REF!</definedName>
    <definedName name="____DAT47" localSheetId="0">#REF!</definedName>
    <definedName name="____DAT47">#REF!</definedName>
    <definedName name="____DAT48" localSheetId="33">#REF!</definedName>
    <definedName name="____DAT48" localSheetId="3">#REF!</definedName>
    <definedName name="____DAT48" localSheetId="6">#REF!</definedName>
    <definedName name="____DAT48" localSheetId="7">#REF!</definedName>
    <definedName name="____DAT48" localSheetId="13">#REF!</definedName>
    <definedName name="____DAT48" localSheetId="14">#REF!</definedName>
    <definedName name="____DAT48" localSheetId="0">#REF!</definedName>
    <definedName name="____DAT48">#REF!</definedName>
    <definedName name="____DAT49" localSheetId="33">#REF!</definedName>
    <definedName name="____DAT49" localSheetId="3">#REF!</definedName>
    <definedName name="____DAT49" localSheetId="6">#REF!</definedName>
    <definedName name="____DAT49" localSheetId="7">#REF!</definedName>
    <definedName name="____DAT49" localSheetId="13">#REF!</definedName>
    <definedName name="____DAT49" localSheetId="14">#REF!</definedName>
    <definedName name="____DAT49" localSheetId="0">#REF!</definedName>
    <definedName name="____DAT49">#REF!</definedName>
    <definedName name="____DAT5" localSheetId="2">'[3]2006_Ist bis Juli'!#REF!</definedName>
    <definedName name="____DAT5" localSheetId="33">'[3]2006_Ist bis Juli'!#REF!</definedName>
    <definedName name="____DAT5" localSheetId="3">'[3]2006_Ist bis Juli'!#REF!</definedName>
    <definedName name="____DAT5" localSheetId="6">'[3]2006_Ist bis Juli'!#REF!</definedName>
    <definedName name="____DAT5" localSheetId="7">'[3]2006_Ist bis Juli'!#REF!</definedName>
    <definedName name="____DAT5" localSheetId="13">'[3]2006_Ist bis Juli'!#REF!</definedName>
    <definedName name="____DAT5" localSheetId="14">'[3]2006_Ist bis Juli'!#REF!</definedName>
    <definedName name="____DAT5" localSheetId="19">'[4]2006_Ist bis Juli'!#REF!</definedName>
    <definedName name="____DAT5">'[3]2006_Ist bis Juli'!#REF!</definedName>
    <definedName name="____DAT50" localSheetId="33">#REF!</definedName>
    <definedName name="____DAT50" localSheetId="3">#REF!</definedName>
    <definedName name="____DAT50" localSheetId="6">#REF!</definedName>
    <definedName name="____DAT50" localSheetId="7">#REF!</definedName>
    <definedName name="____DAT50" localSheetId="13">#REF!</definedName>
    <definedName name="____DAT50" localSheetId="14">#REF!</definedName>
    <definedName name="____DAT50" localSheetId="19">#REF!</definedName>
    <definedName name="____DAT50" localSheetId="0">#REF!</definedName>
    <definedName name="____DAT50">#REF!</definedName>
    <definedName name="____DAT51" localSheetId="33">#REF!</definedName>
    <definedName name="____DAT51" localSheetId="3">#REF!</definedName>
    <definedName name="____DAT51" localSheetId="6">#REF!</definedName>
    <definedName name="____DAT51" localSheetId="7">#REF!</definedName>
    <definedName name="____DAT51" localSheetId="13">#REF!</definedName>
    <definedName name="____DAT51" localSheetId="14">#REF!</definedName>
    <definedName name="____DAT51" localSheetId="19">#REF!</definedName>
    <definedName name="____DAT51" localSheetId="0">#REF!</definedName>
    <definedName name="____DAT51">#REF!</definedName>
    <definedName name="____DAT52" localSheetId="33">#REF!</definedName>
    <definedName name="____DAT52" localSheetId="3">#REF!</definedName>
    <definedName name="____DAT52" localSheetId="6">#REF!</definedName>
    <definedName name="____DAT52" localSheetId="7">#REF!</definedName>
    <definedName name="____DAT52" localSheetId="13">#REF!</definedName>
    <definedName name="____DAT52" localSheetId="14">#REF!</definedName>
    <definedName name="____DAT52" localSheetId="19">#REF!</definedName>
    <definedName name="____DAT52" localSheetId="0">#REF!</definedName>
    <definedName name="____DAT52">#REF!</definedName>
    <definedName name="____DAT53" localSheetId="33">#REF!</definedName>
    <definedName name="____DAT53" localSheetId="3">#REF!</definedName>
    <definedName name="____DAT53" localSheetId="6">#REF!</definedName>
    <definedName name="____DAT53" localSheetId="7">#REF!</definedName>
    <definedName name="____DAT53" localSheetId="13">#REF!</definedName>
    <definedName name="____DAT53" localSheetId="14">#REF!</definedName>
    <definedName name="____DAT53" localSheetId="0">#REF!</definedName>
    <definedName name="____DAT53">#REF!</definedName>
    <definedName name="____DAT54" localSheetId="33">#REF!</definedName>
    <definedName name="____DAT54" localSheetId="3">#REF!</definedName>
    <definedName name="____DAT54" localSheetId="6">#REF!</definedName>
    <definedName name="____DAT54" localSheetId="7">#REF!</definedName>
    <definedName name="____DAT54" localSheetId="13">#REF!</definedName>
    <definedName name="____DAT54" localSheetId="14">#REF!</definedName>
    <definedName name="____DAT54" localSheetId="0">#REF!</definedName>
    <definedName name="____DAT54">#REF!</definedName>
    <definedName name="____DAT55" localSheetId="33">#REF!</definedName>
    <definedName name="____DAT55" localSheetId="3">#REF!</definedName>
    <definedName name="____DAT55" localSheetId="6">#REF!</definedName>
    <definedName name="____DAT55" localSheetId="7">#REF!</definedName>
    <definedName name="____DAT55" localSheetId="13">#REF!</definedName>
    <definedName name="____DAT55" localSheetId="14">#REF!</definedName>
    <definedName name="____DAT55" localSheetId="0">#REF!</definedName>
    <definedName name="____DAT55">#REF!</definedName>
    <definedName name="____DAT56" localSheetId="33">#REF!</definedName>
    <definedName name="____DAT56" localSheetId="3">#REF!</definedName>
    <definedName name="____DAT56" localSheetId="6">#REF!</definedName>
    <definedName name="____DAT56" localSheetId="7">#REF!</definedName>
    <definedName name="____DAT56" localSheetId="13">#REF!</definedName>
    <definedName name="____DAT56" localSheetId="14">#REF!</definedName>
    <definedName name="____DAT56" localSheetId="0">#REF!</definedName>
    <definedName name="____DAT56">#REF!</definedName>
    <definedName name="____DAT57" localSheetId="33">#REF!</definedName>
    <definedName name="____DAT57" localSheetId="3">#REF!</definedName>
    <definedName name="____DAT57" localSheetId="6">#REF!</definedName>
    <definedName name="____DAT57" localSheetId="7">#REF!</definedName>
    <definedName name="____DAT57" localSheetId="13">#REF!</definedName>
    <definedName name="____DAT57" localSheetId="14">#REF!</definedName>
    <definedName name="____DAT57" localSheetId="0">#REF!</definedName>
    <definedName name="____DAT57">#REF!</definedName>
    <definedName name="____DAT58" localSheetId="33">#REF!</definedName>
    <definedName name="____DAT58" localSheetId="3">#REF!</definedName>
    <definedName name="____DAT58" localSheetId="6">#REF!</definedName>
    <definedName name="____DAT58" localSheetId="7">#REF!</definedName>
    <definedName name="____DAT58" localSheetId="13">#REF!</definedName>
    <definedName name="____DAT58" localSheetId="14">#REF!</definedName>
    <definedName name="____DAT58" localSheetId="0">#REF!</definedName>
    <definedName name="____DAT58">#REF!</definedName>
    <definedName name="____DAT59" localSheetId="33">#REF!</definedName>
    <definedName name="____DAT59" localSheetId="3">#REF!</definedName>
    <definedName name="____DAT59" localSheetId="6">#REF!</definedName>
    <definedName name="____DAT59" localSheetId="7">#REF!</definedName>
    <definedName name="____DAT59" localSheetId="13">#REF!</definedName>
    <definedName name="____DAT59" localSheetId="14">#REF!</definedName>
    <definedName name="____DAT59" localSheetId="0">#REF!</definedName>
    <definedName name="____DAT59">#REF!</definedName>
    <definedName name="____DAT6" localSheetId="2">'[3]2006_Ist bis Juli'!#REF!</definedName>
    <definedName name="____DAT6" localSheetId="33">'[3]2006_Ist bis Juli'!#REF!</definedName>
    <definedName name="____DAT6" localSheetId="3">'[3]2006_Ist bis Juli'!#REF!</definedName>
    <definedName name="____DAT6" localSheetId="6">'[3]2006_Ist bis Juli'!#REF!</definedName>
    <definedName name="____DAT6" localSheetId="7">'[3]2006_Ist bis Juli'!#REF!</definedName>
    <definedName name="____DAT6" localSheetId="13">'[3]2006_Ist bis Juli'!#REF!</definedName>
    <definedName name="____DAT6" localSheetId="14">'[3]2006_Ist bis Juli'!#REF!</definedName>
    <definedName name="____DAT6" localSheetId="19">'[4]2006_Ist bis Juli'!#REF!</definedName>
    <definedName name="____DAT6">'[3]2006_Ist bis Juli'!#REF!</definedName>
    <definedName name="____DAT60" localSheetId="33">#REF!</definedName>
    <definedName name="____DAT60" localSheetId="3">#REF!</definedName>
    <definedName name="____DAT60" localSheetId="6">#REF!</definedName>
    <definedName name="____DAT60" localSheetId="7">#REF!</definedName>
    <definedName name="____DAT60" localSheetId="13">#REF!</definedName>
    <definedName name="____DAT60" localSheetId="14">#REF!</definedName>
    <definedName name="____DAT60" localSheetId="19">#REF!</definedName>
    <definedName name="____DAT60" localSheetId="0">#REF!</definedName>
    <definedName name="____DAT60">#REF!</definedName>
    <definedName name="____DAT61" localSheetId="33">#REF!</definedName>
    <definedName name="____DAT61" localSheetId="3">#REF!</definedName>
    <definedName name="____DAT61" localSheetId="6">#REF!</definedName>
    <definedName name="____DAT61" localSheetId="7">#REF!</definedName>
    <definedName name="____DAT61" localSheetId="13">#REF!</definedName>
    <definedName name="____DAT61" localSheetId="14">#REF!</definedName>
    <definedName name="____DAT61" localSheetId="19">#REF!</definedName>
    <definedName name="____DAT61" localSheetId="0">#REF!</definedName>
    <definedName name="____DAT61">#REF!</definedName>
    <definedName name="____DAT62" localSheetId="33">#REF!</definedName>
    <definedName name="____DAT62" localSheetId="3">#REF!</definedName>
    <definedName name="____DAT62" localSheetId="6">#REF!</definedName>
    <definedName name="____DAT62" localSheetId="7">#REF!</definedName>
    <definedName name="____DAT62" localSheetId="13">#REF!</definedName>
    <definedName name="____DAT62" localSheetId="14">#REF!</definedName>
    <definedName name="____DAT62" localSheetId="19">#REF!</definedName>
    <definedName name="____DAT62" localSheetId="0">#REF!</definedName>
    <definedName name="____DAT62">#REF!</definedName>
    <definedName name="____DAT63" localSheetId="33">#REF!</definedName>
    <definedName name="____DAT63" localSheetId="3">#REF!</definedName>
    <definedName name="____DAT63" localSheetId="6">#REF!</definedName>
    <definedName name="____DAT63" localSheetId="7">#REF!</definedName>
    <definedName name="____DAT63" localSheetId="13">#REF!</definedName>
    <definedName name="____DAT63" localSheetId="14">#REF!</definedName>
    <definedName name="____DAT63" localSheetId="0">#REF!</definedName>
    <definedName name="____DAT63">#REF!</definedName>
    <definedName name="____DAT64" localSheetId="33">#REF!</definedName>
    <definedName name="____DAT64" localSheetId="3">#REF!</definedName>
    <definedName name="____DAT64" localSheetId="6">#REF!</definedName>
    <definedName name="____DAT64" localSheetId="7">#REF!</definedName>
    <definedName name="____DAT64" localSheetId="13">#REF!</definedName>
    <definedName name="____DAT64" localSheetId="14">#REF!</definedName>
    <definedName name="____DAT64" localSheetId="0">#REF!</definedName>
    <definedName name="____DAT64">#REF!</definedName>
    <definedName name="____DAT65" localSheetId="33">#REF!</definedName>
    <definedName name="____DAT65" localSheetId="3">#REF!</definedName>
    <definedName name="____DAT65" localSheetId="6">#REF!</definedName>
    <definedName name="____DAT65" localSheetId="7">#REF!</definedName>
    <definedName name="____DAT65" localSheetId="13">#REF!</definedName>
    <definedName name="____DAT65" localSheetId="14">#REF!</definedName>
    <definedName name="____DAT65" localSheetId="0">#REF!</definedName>
    <definedName name="____DAT65">#REF!</definedName>
    <definedName name="____DAT66" localSheetId="33">#REF!</definedName>
    <definedName name="____DAT66" localSheetId="3">#REF!</definedName>
    <definedName name="____DAT66" localSheetId="6">#REF!</definedName>
    <definedName name="____DAT66" localSheetId="7">#REF!</definedName>
    <definedName name="____DAT66" localSheetId="13">#REF!</definedName>
    <definedName name="____DAT66" localSheetId="14">#REF!</definedName>
    <definedName name="____DAT66" localSheetId="0">#REF!</definedName>
    <definedName name="____DAT66">#REF!</definedName>
    <definedName name="____DAT67" localSheetId="33">#REF!</definedName>
    <definedName name="____DAT67" localSheetId="3">#REF!</definedName>
    <definedName name="____DAT67" localSheetId="6">#REF!</definedName>
    <definedName name="____DAT67" localSheetId="7">#REF!</definedName>
    <definedName name="____DAT67" localSheetId="13">#REF!</definedName>
    <definedName name="____DAT67" localSheetId="14">#REF!</definedName>
    <definedName name="____DAT67" localSheetId="0">#REF!</definedName>
    <definedName name="____DAT67">#REF!</definedName>
    <definedName name="____DAT68" localSheetId="33">#REF!</definedName>
    <definedName name="____DAT68" localSheetId="3">#REF!</definedName>
    <definedName name="____DAT68" localSheetId="6">#REF!</definedName>
    <definedName name="____DAT68" localSheetId="7">#REF!</definedName>
    <definedName name="____DAT68" localSheetId="13">#REF!</definedName>
    <definedName name="____DAT68" localSheetId="14">#REF!</definedName>
    <definedName name="____DAT68" localSheetId="0">#REF!</definedName>
    <definedName name="____DAT68">#REF!</definedName>
    <definedName name="____DAT69" localSheetId="33">#REF!</definedName>
    <definedName name="____DAT69" localSheetId="3">#REF!</definedName>
    <definedName name="____DAT69" localSheetId="6">#REF!</definedName>
    <definedName name="____DAT69" localSheetId="7">#REF!</definedName>
    <definedName name="____DAT69" localSheetId="13">#REF!</definedName>
    <definedName name="____DAT69" localSheetId="14">#REF!</definedName>
    <definedName name="____DAT69" localSheetId="0">#REF!</definedName>
    <definedName name="____DAT69">#REF!</definedName>
    <definedName name="____DAT7" localSheetId="19">'[5]2006_Ist bis Juli'!#REF!</definedName>
    <definedName name="____DAT70" localSheetId="33">#REF!</definedName>
    <definedName name="____DAT70" localSheetId="3">#REF!</definedName>
    <definedName name="____DAT70" localSheetId="6">#REF!</definedName>
    <definedName name="____DAT70" localSheetId="7">#REF!</definedName>
    <definedName name="____DAT70" localSheetId="13">#REF!</definedName>
    <definedName name="____DAT70" localSheetId="14">#REF!</definedName>
    <definedName name="____DAT70" localSheetId="19">#REF!</definedName>
    <definedName name="____DAT70" localSheetId="0">#REF!</definedName>
    <definedName name="____DAT70">#REF!</definedName>
    <definedName name="____DAT71" localSheetId="33">#REF!</definedName>
    <definedName name="____DAT71" localSheetId="3">#REF!</definedName>
    <definedName name="____DAT71" localSheetId="6">#REF!</definedName>
    <definedName name="____DAT71" localSheetId="7">#REF!</definedName>
    <definedName name="____DAT71" localSheetId="13">#REF!</definedName>
    <definedName name="____DAT71" localSheetId="14">#REF!</definedName>
    <definedName name="____DAT71" localSheetId="19">#REF!</definedName>
    <definedName name="____DAT71" localSheetId="0">#REF!</definedName>
    <definedName name="____DAT71">#REF!</definedName>
    <definedName name="____DAT72" localSheetId="33">#REF!</definedName>
    <definedName name="____DAT72" localSheetId="3">#REF!</definedName>
    <definedName name="____DAT72" localSheetId="6">#REF!</definedName>
    <definedName name="____DAT72" localSheetId="7">#REF!</definedName>
    <definedName name="____DAT72" localSheetId="13">#REF!</definedName>
    <definedName name="____DAT72" localSheetId="14">#REF!</definedName>
    <definedName name="____DAT72" localSheetId="19">#REF!</definedName>
    <definedName name="____DAT72" localSheetId="0">#REF!</definedName>
    <definedName name="____DAT72">#REF!</definedName>
    <definedName name="____DAT73" localSheetId="33">#REF!</definedName>
    <definedName name="____DAT73" localSheetId="3">#REF!</definedName>
    <definedName name="____DAT73" localSheetId="6">#REF!</definedName>
    <definedName name="____DAT73" localSheetId="7">#REF!</definedName>
    <definedName name="____DAT73" localSheetId="13">#REF!</definedName>
    <definedName name="____DAT73" localSheetId="14">#REF!</definedName>
    <definedName name="____DAT73" localSheetId="0">#REF!</definedName>
    <definedName name="____DAT73">#REF!</definedName>
    <definedName name="____DAT8" localSheetId="19">'[5]2006_Ist bis Juli'!#REF!</definedName>
    <definedName name="____DAT9" localSheetId="33">#REF!</definedName>
    <definedName name="____DAT9" localSheetId="3">#REF!</definedName>
    <definedName name="____DAT9" localSheetId="6">#REF!</definedName>
    <definedName name="____DAT9" localSheetId="7">#REF!</definedName>
    <definedName name="____DAT9" localSheetId="13">#REF!</definedName>
    <definedName name="____DAT9" localSheetId="14">#REF!</definedName>
    <definedName name="____DAT9" localSheetId="19">#REF!</definedName>
    <definedName name="____DAT9" localSheetId="0">#REF!</definedName>
    <definedName name="____DAT9">#REF!</definedName>
    <definedName name="____PC2006" localSheetId="2">'[6]ÜT Personal'!#REF!</definedName>
    <definedName name="____PC2006" localSheetId="33">'[6]ÜT Personal'!#REF!</definedName>
    <definedName name="____PC2006" localSheetId="3">'[6]ÜT Personal'!#REF!</definedName>
    <definedName name="____PC2006" localSheetId="6">'[6]ÜT Personal'!#REF!</definedName>
    <definedName name="____PC2006" localSheetId="7">'[6]ÜT Personal'!#REF!</definedName>
    <definedName name="____PC2006" localSheetId="13">'[6]ÜT Personal'!#REF!</definedName>
    <definedName name="____PC2006" localSheetId="14">'[6]ÜT Personal'!#REF!</definedName>
    <definedName name="____PC2006" localSheetId="19">'[7]ÜT Personal'!#REF!</definedName>
    <definedName name="____PC2006">'[6]ÜT Personal'!#REF!</definedName>
    <definedName name="____per1" localSheetId="33">#REF!</definedName>
    <definedName name="____per1" localSheetId="3">#REF!</definedName>
    <definedName name="____per1" localSheetId="6">#REF!</definedName>
    <definedName name="____per1" localSheetId="7">#REF!</definedName>
    <definedName name="____per1" localSheetId="13">#REF!</definedName>
    <definedName name="____per1" localSheetId="14">#REF!</definedName>
    <definedName name="____per1" localSheetId="19">#REF!</definedName>
    <definedName name="____per1" localSheetId="0">#REF!</definedName>
    <definedName name="____per1">#REF!</definedName>
    <definedName name="____per2" localSheetId="33">#REF!</definedName>
    <definedName name="____per2" localSheetId="3">#REF!</definedName>
    <definedName name="____per2" localSheetId="6">#REF!</definedName>
    <definedName name="____per2" localSheetId="7">#REF!</definedName>
    <definedName name="____per2" localSheetId="13">#REF!</definedName>
    <definedName name="____per2" localSheetId="14">#REF!</definedName>
    <definedName name="____per2" localSheetId="19">#REF!</definedName>
    <definedName name="____per2" localSheetId="0">#REF!</definedName>
    <definedName name="____per2">#REF!</definedName>
    <definedName name="___DAT10" localSheetId="33">#REF!</definedName>
    <definedName name="___DAT10" localSheetId="3">#REF!</definedName>
    <definedName name="___DAT10" localSheetId="6">#REF!</definedName>
    <definedName name="___DAT10" localSheetId="7">#REF!</definedName>
    <definedName name="___DAT10" localSheetId="13">#REF!</definedName>
    <definedName name="___DAT10" localSheetId="14">#REF!</definedName>
    <definedName name="___DAT10" localSheetId="19">#REF!</definedName>
    <definedName name="___DAT10" localSheetId="0">#REF!</definedName>
    <definedName name="___DAT10">#REF!</definedName>
    <definedName name="___DAT11" localSheetId="33">#REF!</definedName>
    <definedName name="___DAT11" localSheetId="3">#REF!</definedName>
    <definedName name="___DAT11" localSheetId="6">#REF!</definedName>
    <definedName name="___DAT11" localSheetId="7">#REF!</definedName>
    <definedName name="___DAT11" localSheetId="13">#REF!</definedName>
    <definedName name="___DAT11" localSheetId="14">#REF!</definedName>
    <definedName name="___DAT11" localSheetId="0">#REF!</definedName>
    <definedName name="___DAT11">#REF!</definedName>
    <definedName name="___DAT12" localSheetId="33">#REF!</definedName>
    <definedName name="___DAT12" localSheetId="3">#REF!</definedName>
    <definedName name="___DAT12" localSheetId="6">#REF!</definedName>
    <definedName name="___DAT12" localSheetId="7">#REF!</definedName>
    <definedName name="___DAT12" localSheetId="13">#REF!</definedName>
    <definedName name="___DAT12" localSheetId="14">#REF!</definedName>
    <definedName name="___DAT12" localSheetId="0">#REF!</definedName>
    <definedName name="___DAT12">#REF!</definedName>
    <definedName name="___DAT13" localSheetId="33">#REF!</definedName>
    <definedName name="___DAT13" localSheetId="3">#REF!</definedName>
    <definedName name="___DAT13" localSheetId="6">#REF!</definedName>
    <definedName name="___DAT13" localSheetId="7">#REF!</definedName>
    <definedName name="___DAT13" localSheetId="13">#REF!</definedName>
    <definedName name="___DAT13" localSheetId="14">#REF!</definedName>
    <definedName name="___DAT13" localSheetId="0">#REF!</definedName>
    <definedName name="___DAT13">#REF!</definedName>
    <definedName name="___DAT14" localSheetId="33">#REF!</definedName>
    <definedName name="___DAT14" localSheetId="3">#REF!</definedName>
    <definedName name="___DAT14" localSheetId="6">#REF!</definedName>
    <definedName name="___DAT14" localSheetId="7">#REF!</definedName>
    <definedName name="___DAT14" localSheetId="13">#REF!</definedName>
    <definedName name="___DAT14" localSheetId="14">#REF!</definedName>
    <definedName name="___DAT14" localSheetId="0">#REF!</definedName>
    <definedName name="___DAT14">#REF!</definedName>
    <definedName name="___DAT15" localSheetId="33">#REF!</definedName>
    <definedName name="___DAT15" localSheetId="3">#REF!</definedName>
    <definedName name="___DAT15" localSheetId="6">#REF!</definedName>
    <definedName name="___DAT15" localSheetId="7">#REF!</definedName>
    <definedName name="___DAT15" localSheetId="13">#REF!</definedName>
    <definedName name="___DAT15" localSheetId="14">#REF!</definedName>
    <definedName name="___DAT15" localSheetId="0">#REF!</definedName>
    <definedName name="___DAT15">#REF!</definedName>
    <definedName name="___DAT16" localSheetId="33">#REF!</definedName>
    <definedName name="___DAT16" localSheetId="3">#REF!</definedName>
    <definedName name="___DAT16" localSheetId="6">#REF!</definedName>
    <definedName name="___DAT16" localSheetId="7">#REF!</definedName>
    <definedName name="___DAT16" localSheetId="13">#REF!</definedName>
    <definedName name="___DAT16" localSheetId="14">#REF!</definedName>
    <definedName name="___DAT16" localSheetId="0">#REF!</definedName>
    <definedName name="___DAT16">#REF!</definedName>
    <definedName name="___DAT17" localSheetId="33">#REF!</definedName>
    <definedName name="___DAT17" localSheetId="3">#REF!</definedName>
    <definedName name="___DAT17" localSheetId="6">#REF!</definedName>
    <definedName name="___DAT17" localSheetId="7">#REF!</definedName>
    <definedName name="___DAT17" localSheetId="13">#REF!</definedName>
    <definedName name="___DAT17" localSheetId="14">#REF!</definedName>
    <definedName name="___DAT17" localSheetId="0">#REF!</definedName>
    <definedName name="___DAT17">#REF!</definedName>
    <definedName name="___DAT18" localSheetId="33">#REF!</definedName>
    <definedName name="___DAT18" localSheetId="3">#REF!</definedName>
    <definedName name="___DAT18" localSheetId="6">#REF!</definedName>
    <definedName name="___DAT18" localSheetId="7">#REF!</definedName>
    <definedName name="___DAT18" localSheetId="13">#REF!</definedName>
    <definedName name="___DAT18" localSheetId="14">#REF!</definedName>
    <definedName name="___DAT18" localSheetId="0">#REF!</definedName>
    <definedName name="___DAT18">#REF!</definedName>
    <definedName name="___DAT19" localSheetId="33">#REF!</definedName>
    <definedName name="___DAT19" localSheetId="3">#REF!</definedName>
    <definedName name="___DAT19" localSheetId="6">#REF!</definedName>
    <definedName name="___DAT19" localSheetId="7">#REF!</definedName>
    <definedName name="___DAT19" localSheetId="13">#REF!</definedName>
    <definedName name="___DAT19" localSheetId="14">#REF!</definedName>
    <definedName name="___DAT19" localSheetId="0">#REF!</definedName>
    <definedName name="___DAT19">#REF!</definedName>
    <definedName name="___DAT20" localSheetId="33">#REF!</definedName>
    <definedName name="___DAT20" localSheetId="3">#REF!</definedName>
    <definedName name="___DAT20" localSheetId="6">#REF!</definedName>
    <definedName name="___DAT20" localSheetId="7">#REF!</definedName>
    <definedName name="___DAT20" localSheetId="13">#REF!</definedName>
    <definedName name="___DAT20" localSheetId="14">#REF!</definedName>
    <definedName name="___DAT20" localSheetId="0">#REF!</definedName>
    <definedName name="___DAT20">#REF!</definedName>
    <definedName name="___DAT21" localSheetId="33">#REF!</definedName>
    <definedName name="___DAT21" localSheetId="3">#REF!</definedName>
    <definedName name="___DAT21" localSheetId="6">#REF!</definedName>
    <definedName name="___DAT21" localSheetId="7">#REF!</definedName>
    <definedName name="___DAT21" localSheetId="13">#REF!</definedName>
    <definedName name="___DAT21" localSheetId="14">#REF!</definedName>
    <definedName name="___DAT21" localSheetId="0">#REF!</definedName>
    <definedName name="___DAT21">#REF!</definedName>
    <definedName name="___DAT22" localSheetId="33">#REF!</definedName>
    <definedName name="___DAT22" localSheetId="3">#REF!</definedName>
    <definedName name="___DAT22" localSheetId="6">#REF!</definedName>
    <definedName name="___DAT22" localSheetId="7">#REF!</definedName>
    <definedName name="___DAT22" localSheetId="13">#REF!</definedName>
    <definedName name="___DAT22" localSheetId="14">#REF!</definedName>
    <definedName name="___DAT22" localSheetId="0">#REF!</definedName>
    <definedName name="___DAT22">#REF!</definedName>
    <definedName name="___DAT23" localSheetId="33">#REF!</definedName>
    <definedName name="___DAT23" localSheetId="3">#REF!</definedName>
    <definedName name="___DAT23" localSheetId="6">#REF!</definedName>
    <definedName name="___DAT23" localSheetId="7">#REF!</definedName>
    <definedName name="___DAT23" localSheetId="13">#REF!</definedName>
    <definedName name="___DAT23" localSheetId="14">#REF!</definedName>
    <definedName name="___DAT23" localSheetId="0">#REF!</definedName>
    <definedName name="___DAT23">#REF!</definedName>
    <definedName name="___DAT24" localSheetId="33">#REF!</definedName>
    <definedName name="___DAT24" localSheetId="3">#REF!</definedName>
    <definedName name="___DAT24" localSheetId="6">#REF!</definedName>
    <definedName name="___DAT24" localSheetId="7">#REF!</definedName>
    <definedName name="___DAT24" localSheetId="13">#REF!</definedName>
    <definedName name="___DAT24" localSheetId="14">#REF!</definedName>
    <definedName name="___DAT24" localSheetId="0">#REF!</definedName>
    <definedName name="___DAT24">#REF!</definedName>
    <definedName name="___DAT25" localSheetId="33">#REF!</definedName>
    <definedName name="___DAT25" localSheetId="3">#REF!</definedName>
    <definedName name="___DAT25" localSheetId="6">#REF!</definedName>
    <definedName name="___DAT25" localSheetId="7">#REF!</definedName>
    <definedName name="___DAT25" localSheetId="13">#REF!</definedName>
    <definedName name="___DAT25" localSheetId="14">#REF!</definedName>
    <definedName name="___DAT25" localSheetId="0">#REF!</definedName>
    <definedName name="___DAT25">#REF!</definedName>
    <definedName name="___DAT26" localSheetId="33">#REF!</definedName>
    <definedName name="___DAT26" localSheetId="3">#REF!</definedName>
    <definedName name="___DAT26" localSheetId="6">#REF!</definedName>
    <definedName name="___DAT26" localSheetId="7">#REF!</definedName>
    <definedName name="___DAT26" localSheetId="13">#REF!</definedName>
    <definedName name="___DAT26" localSheetId="14">#REF!</definedName>
    <definedName name="___DAT26" localSheetId="0">#REF!</definedName>
    <definedName name="___DAT26">#REF!</definedName>
    <definedName name="___DAT27" localSheetId="33">#REF!</definedName>
    <definedName name="___DAT27" localSheetId="3">#REF!</definedName>
    <definedName name="___DAT27" localSheetId="6">#REF!</definedName>
    <definedName name="___DAT27" localSheetId="7">#REF!</definedName>
    <definedName name="___DAT27" localSheetId="13">#REF!</definedName>
    <definedName name="___DAT27" localSheetId="14">#REF!</definedName>
    <definedName name="___DAT27" localSheetId="0">#REF!</definedName>
    <definedName name="___DAT27">#REF!</definedName>
    <definedName name="___DAT28" localSheetId="33">#REF!</definedName>
    <definedName name="___DAT28" localSheetId="3">#REF!</definedName>
    <definedName name="___DAT28" localSheetId="6">#REF!</definedName>
    <definedName name="___DAT28" localSheetId="7">#REF!</definedName>
    <definedName name="___DAT28" localSheetId="13">#REF!</definedName>
    <definedName name="___DAT28" localSheetId="14">#REF!</definedName>
    <definedName name="___DAT28" localSheetId="0">#REF!</definedName>
    <definedName name="___DAT28">#REF!</definedName>
    <definedName name="___DAT29" localSheetId="33">#REF!</definedName>
    <definedName name="___DAT29" localSheetId="3">#REF!</definedName>
    <definedName name="___DAT29" localSheetId="6">#REF!</definedName>
    <definedName name="___DAT29" localSheetId="7">#REF!</definedName>
    <definedName name="___DAT29" localSheetId="13">#REF!</definedName>
    <definedName name="___DAT29" localSheetId="14">#REF!</definedName>
    <definedName name="___DAT29" localSheetId="0">#REF!</definedName>
    <definedName name="___DAT29">#REF!</definedName>
    <definedName name="___DAT3" localSheetId="33">#REF!</definedName>
    <definedName name="___DAT3" localSheetId="3">#REF!</definedName>
    <definedName name="___DAT3" localSheetId="6">#REF!</definedName>
    <definedName name="___DAT3" localSheetId="7">#REF!</definedName>
    <definedName name="___DAT3" localSheetId="13">#REF!</definedName>
    <definedName name="___DAT3" localSheetId="14">#REF!</definedName>
    <definedName name="___DAT3" localSheetId="0">#REF!</definedName>
    <definedName name="___DAT3">#REF!</definedName>
    <definedName name="___DAT30" localSheetId="33">#REF!</definedName>
    <definedName name="___DAT30" localSheetId="3">#REF!</definedName>
    <definedName name="___DAT30" localSheetId="6">#REF!</definedName>
    <definedName name="___DAT30" localSheetId="7">#REF!</definedName>
    <definedName name="___DAT30" localSheetId="13">#REF!</definedName>
    <definedName name="___DAT30" localSheetId="14">#REF!</definedName>
    <definedName name="___DAT30" localSheetId="0">#REF!</definedName>
    <definedName name="___DAT30">#REF!</definedName>
    <definedName name="___DAT31" localSheetId="33">#REF!</definedName>
    <definedName name="___DAT31" localSheetId="3">#REF!</definedName>
    <definedName name="___DAT31" localSheetId="6">#REF!</definedName>
    <definedName name="___DAT31" localSheetId="7">#REF!</definedName>
    <definedName name="___DAT31" localSheetId="13">#REF!</definedName>
    <definedName name="___DAT31" localSheetId="14">#REF!</definedName>
    <definedName name="___DAT31" localSheetId="0">#REF!</definedName>
    <definedName name="___DAT31">#REF!</definedName>
    <definedName name="___DAT32" localSheetId="33">#REF!</definedName>
    <definedName name="___DAT32" localSheetId="3">#REF!</definedName>
    <definedName name="___DAT32" localSheetId="6">#REF!</definedName>
    <definedName name="___DAT32" localSheetId="7">#REF!</definedName>
    <definedName name="___DAT32" localSheetId="13">#REF!</definedName>
    <definedName name="___DAT32" localSheetId="14">#REF!</definedName>
    <definedName name="___DAT32" localSheetId="0">#REF!</definedName>
    <definedName name="___DAT32">#REF!</definedName>
    <definedName name="___DAT33" localSheetId="33">#REF!</definedName>
    <definedName name="___DAT33" localSheetId="3">#REF!</definedName>
    <definedName name="___DAT33" localSheetId="6">#REF!</definedName>
    <definedName name="___DAT33" localSheetId="7">#REF!</definedName>
    <definedName name="___DAT33" localSheetId="13">#REF!</definedName>
    <definedName name="___DAT33" localSheetId="14">#REF!</definedName>
    <definedName name="___DAT33" localSheetId="0">#REF!</definedName>
    <definedName name="___DAT33">#REF!</definedName>
    <definedName name="___DAT34" localSheetId="33">#REF!</definedName>
    <definedName name="___DAT34" localSheetId="3">#REF!</definedName>
    <definedName name="___DAT34" localSheetId="6">#REF!</definedName>
    <definedName name="___DAT34" localSheetId="7">#REF!</definedName>
    <definedName name="___DAT34" localSheetId="13">#REF!</definedName>
    <definedName name="___DAT34" localSheetId="14">#REF!</definedName>
    <definedName name="___DAT34" localSheetId="0">#REF!</definedName>
    <definedName name="___DAT34">#REF!</definedName>
    <definedName name="___DAT35" localSheetId="33">#REF!</definedName>
    <definedName name="___DAT35" localSheetId="3">#REF!</definedName>
    <definedName name="___DAT35" localSheetId="6">#REF!</definedName>
    <definedName name="___DAT35" localSheetId="7">#REF!</definedName>
    <definedName name="___DAT35" localSheetId="13">#REF!</definedName>
    <definedName name="___DAT35" localSheetId="14">#REF!</definedName>
    <definedName name="___DAT35" localSheetId="0">#REF!</definedName>
    <definedName name="___DAT35">#REF!</definedName>
    <definedName name="___DAT36" localSheetId="33">#REF!</definedName>
    <definedName name="___DAT36" localSheetId="3">#REF!</definedName>
    <definedName name="___DAT36" localSheetId="6">#REF!</definedName>
    <definedName name="___DAT36" localSheetId="7">#REF!</definedName>
    <definedName name="___DAT36" localSheetId="13">#REF!</definedName>
    <definedName name="___DAT36" localSheetId="14">#REF!</definedName>
    <definedName name="___DAT36" localSheetId="0">#REF!</definedName>
    <definedName name="___DAT36">#REF!</definedName>
    <definedName name="___DAT37" localSheetId="33">#REF!</definedName>
    <definedName name="___DAT37" localSheetId="3">#REF!</definedName>
    <definedName name="___DAT37" localSheetId="6">#REF!</definedName>
    <definedName name="___DAT37" localSheetId="7">#REF!</definedName>
    <definedName name="___DAT37" localSheetId="13">#REF!</definedName>
    <definedName name="___DAT37" localSheetId="14">#REF!</definedName>
    <definedName name="___DAT37" localSheetId="0">#REF!</definedName>
    <definedName name="___DAT37">#REF!</definedName>
    <definedName name="___DAT38" localSheetId="33">#REF!</definedName>
    <definedName name="___DAT38" localSheetId="3">#REF!</definedName>
    <definedName name="___DAT38" localSheetId="6">#REF!</definedName>
    <definedName name="___DAT38" localSheetId="7">#REF!</definedName>
    <definedName name="___DAT38" localSheetId="13">#REF!</definedName>
    <definedName name="___DAT38" localSheetId="14">#REF!</definedName>
    <definedName name="___DAT38" localSheetId="0">#REF!</definedName>
    <definedName name="___DAT38">#REF!</definedName>
    <definedName name="___DAT39" localSheetId="33">#REF!</definedName>
    <definedName name="___DAT39" localSheetId="3">#REF!</definedName>
    <definedName name="___DAT39" localSheetId="6">#REF!</definedName>
    <definedName name="___DAT39" localSheetId="7">#REF!</definedName>
    <definedName name="___DAT39" localSheetId="13">#REF!</definedName>
    <definedName name="___DAT39" localSheetId="14">#REF!</definedName>
    <definedName name="___DAT39" localSheetId="0">#REF!</definedName>
    <definedName name="___DAT39">#REF!</definedName>
    <definedName name="___DAT4" localSheetId="33">#REF!</definedName>
    <definedName name="___DAT4" localSheetId="3">#REF!</definedName>
    <definedName name="___DAT4" localSheetId="6">#REF!</definedName>
    <definedName name="___DAT4" localSheetId="7">#REF!</definedName>
    <definedName name="___DAT4" localSheetId="13">#REF!</definedName>
    <definedName name="___DAT4" localSheetId="14">#REF!</definedName>
    <definedName name="___DAT4" localSheetId="0">#REF!</definedName>
    <definedName name="___DAT4">#REF!</definedName>
    <definedName name="___DAT40" localSheetId="33">#REF!</definedName>
    <definedName name="___DAT40" localSheetId="3">#REF!</definedName>
    <definedName name="___DAT40" localSheetId="6">#REF!</definedName>
    <definedName name="___DAT40" localSheetId="7">#REF!</definedName>
    <definedName name="___DAT40" localSheetId="13">#REF!</definedName>
    <definedName name="___DAT40" localSheetId="14">#REF!</definedName>
    <definedName name="___DAT40" localSheetId="0">#REF!</definedName>
    <definedName name="___DAT40">#REF!</definedName>
    <definedName name="___DAT41" localSheetId="33">#REF!</definedName>
    <definedName name="___DAT41" localSheetId="3">#REF!</definedName>
    <definedName name="___DAT41" localSheetId="6">#REF!</definedName>
    <definedName name="___DAT41" localSheetId="7">#REF!</definedName>
    <definedName name="___DAT41" localSheetId="13">#REF!</definedName>
    <definedName name="___DAT41" localSheetId="14">#REF!</definedName>
    <definedName name="___DAT41" localSheetId="0">#REF!</definedName>
    <definedName name="___DAT41">#REF!</definedName>
    <definedName name="___DAT42" localSheetId="33">#REF!</definedName>
    <definedName name="___DAT42" localSheetId="3">#REF!</definedName>
    <definedName name="___DAT42" localSheetId="6">#REF!</definedName>
    <definedName name="___DAT42" localSheetId="7">#REF!</definedName>
    <definedName name="___DAT42" localSheetId="13">#REF!</definedName>
    <definedName name="___DAT42" localSheetId="14">#REF!</definedName>
    <definedName name="___DAT42" localSheetId="0">#REF!</definedName>
    <definedName name="___DAT42">#REF!</definedName>
    <definedName name="___DAT43" localSheetId="33">#REF!</definedName>
    <definedName name="___DAT43" localSheetId="3">#REF!</definedName>
    <definedName name="___DAT43" localSheetId="6">#REF!</definedName>
    <definedName name="___DAT43" localSheetId="7">#REF!</definedName>
    <definedName name="___DAT43" localSheetId="13">#REF!</definedName>
    <definedName name="___DAT43" localSheetId="14">#REF!</definedName>
    <definedName name="___DAT43" localSheetId="0">#REF!</definedName>
    <definedName name="___DAT43">#REF!</definedName>
    <definedName name="___DAT44" localSheetId="33">#REF!</definedName>
    <definedName name="___DAT44" localSheetId="3">#REF!</definedName>
    <definedName name="___DAT44" localSheetId="6">#REF!</definedName>
    <definedName name="___DAT44" localSheetId="7">#REF!</definedName>
    <definedName name="___DAT44" localSheetId="13">#REF!</definedName>
    <definedName name="___DAT44" localSheetId="14">#REF!</definedName>
    <definedName name="___DAT44" localSheetId="0">#REF!</definedName>
    <definedName name="___DAT44">#REF!</definedName>
    <definedName name="___DAT45" localSheetId="33">#REF!</definedName>
    <definedName name="___DAT45" localSheetId="3">#REF!</definedName>
    <definedName name="___DAT45" localSheetId="6">#REF!</definedName>
    <definedName name="___DAT45" localSheetId="7">#REF!</definedName>
    <definedName name="___DAT45" localSheetId="13">#REF!</definedName>
    <definedName name="___DAT45" localSheetId="14">#REF!</definedName>
    <definedName name="___DAT45" localSheetId="0">#REF!</definedName>
    <definedName name="___DAT45">#REF!</definedName>
    <definedName name="___DAT46" localSheetId="33">#REF!</definedName>
    <definedName name="___DAT46" localSheetId="3">#REF!</definedName>
    <definedName name="___DAT46" localSheetId="6">#REF!</definedName>
    <definedName name="___DAT46" localSheetId="7">#REF!</definedName>
    <definedName name="___DAT46" localSheetId="13">#REF!</definedName>
    <definedName name="___DAT46" localSheetId="14">#REF!</definedName>
    <definedName name="___DAT46" localSheetId="0">#REF!</definedName>
    <definedName name="___DAT46">#REF!</definedName>
    <definedName name="___DAT47" localSheetId="33">#REF!</definedName>
    <definedName name="___DAT47" localSheetId="3">#REF!</definedName>
    <definedName name="___DAT47" localSheetId="6">#REF!</definedName>
    <definedName name="___DAT47" localSheetId="7">#REF!</definedName>
    <definedName name="___DAT47" localSheetId="13">#REF!</definedName>
    <definedName name="___DAT47" localSheetId="14">#REF!</definedName>
    <definedName name="___DAT47" localSheetId="0">#REF!</definedName>
    <definedName name="___DAT47">#REF!</definedName>
    <definedName name="___DAT48" localSheetId="33">#REF!</definedName>
    <definedName name="___DAT48" localSheetId="3">#REF!</definedName>
    <definedName name="___DAT48" localSheetId="6">#REF!</definedName>
    <definedName name="___DAT48" localSheetId="7">#REF!</definedName>
    <definedName name="___DAT48" localSheetId="13">#REF!</definedName>
    <definedName name="___DAT48" localSheetId="14">#REF!</definedName>
    <definedName name="___DAT48" localSheetId="0">#REF!</definedName>
    <definedName name="___DAT48">#REF!</definedName>
    <definedName name="___DAT49" localSheetId="33">#REF!</definedName>
    <definedName name="___DAT49" localSheetId="3">#REF!</definedName>
    <definedName name="___DAT49" localSheetId="6">#REF!</definedName>
    <definedName name="___DAT49" localSheetId="7">#REF!</definedName>
    <definedName name="___DAT49" localSheetId="13">#REF!</definedName>
    <definedName name="___DAT49" localSheetId="14">#REF!</definedName>
    <definedName name="___DAT49" localSheetId="0">#REF!</definedName>
    <definedName name="___DAT49">#REF!</definedName>
    <definedName name="___DAT50" localSheetId="33">#REF!</definedName>
    <definedName name="___DAT50" localSheetId="3">#REF!</definedName>
    <definedName name="___DAT50" localSheetId="6">#REF!</definedName>
    <definedName name="___DAT50" localSheetId="7">#REF!</definedName>
    <definedName name="___DAT50" localSheetId="13">#REF!</definedName>
    <definedName name="___DAT50" localSheetId="14">#REF!</definedName>
    <definedName name="___DAT50" localSheetId="0">#REF!</definedName>
    <definedName name="___DAT50">#REF!</definedName>
    <definedName name="___DAT51" localSheetId="33">#REF!</definedName>
    <definedName name="___DAT51" localSheetId="3">#REF!</definedName>
    <definedName name="___DAT51" localSheetId="6">#REF!</definedName>
    <definedName name="___DAT51" localSheetId="7">#REF!</definedName>
    <definedName name="___DAT51" localSheetId="13">#REF!</definedName>
    <definedName name="___DAT51" localSheetId="14">#REF!</definedName>
    <definedName name="___DAT51" localSheetId="0">#REF!</definedName>
    <definedName name="___DAT51">#REF!</definedName>
    <definedName name="___DAT52" localSheetId="33">#REF!</definedName>
    <definedName name="___DAT52" localSheetId="3">#REF!</definedName>
    <definedName name="___DAT52" localSheetId="6">#REF!</definedName>
    <definedName name="___DAT52" localSheetId="7">#REF!</definedName>
    <definedName name="___DAT52" localSheetId="13">#REF!</definedName>
    <definedName name="___DAT52" localSheetId="14">#REF!</definedName>
    <definedName name="___DAT52" localSheetId="0">#REF!</definedName>
    <definedName name="___DAT52">#REF!</definedName>
    <definedName name="___DAT53" localSheetId="33">#REF!</definedName>
    <definedName name="___DAT53" localSheetId="3">#REF!</definedName>
    <definedName name="___DAT53" localSheetId="6">#REF!</definedName>
    <definedName name="___DAT53" localSheetId="7">#REF!</definedName>
    <definedName name="___DAT53" localSheetId="13">#REF!</definedName>
    <definedName name="___DAT53" localSheetId="14">#REF!</definedName>
    <definedName name="___DAT53" localSheetId="0">#REF!</definedName>
    <definedName name="___DAT53">#REF!</definedName>
    <definedName name="___DAT54" localSheetId="33">#REF!</definedName>
    <definedName name="___DAT54" localSheetId="3">#REF!</definedName>
    <definedName name="___DAT54" localSheetId="6">#REF!</definedName>
    <definedName name="___DAT54" localSheetId="7">#REF!</definedName>
    <definedName name="___DAT54" localSheetId="13">#REF!</definedName>
    <definedName name="___DAT54" localSheetId="14">#REF!</definedName>
    <definedName name="___DAT54" localSheetId="0">#REF!</definedName>
    <definedName name="___DAT54">#REF!</definedName>
    <definedName name="___DAT55" localSheetId="33">#REF!</definedName>
    <definedName name="___DAT55" localSheetId="3">#REF!</definedName>
    <definedName name="___DAT55" localSheetId="6">#REF!</definedName>
    <definedName name="___DAT55" localSheetId="7">#REF!</definedName>
    <definedName name="___DAT55" localSheetId="13">#REF!</definedName>
    <definedName name="___DAT55" localSheetId="14">#REF!</definedName>
    <definedName name="___DAT55" localSheetId="0">#REF!</definedName>
    <definedName name="___DAT55">#REF!</definedName>
    <definedName name="___DAT56" localSheetId="33">#REF!</definedName>
    <definedName name="___DAT56" localSheetId="3">#REF!</definedName>
    <definedName name="___DAT56" localSheetId="6">#REF!</definedName>
    <definedName name="___DAT56" localSheetId="7">#REF!</definedName>
    <definedName name="___DAT56" localSheetId="13">#REF!</definedName>
    <definedName name="___DAT56" localSheetId="14">#REF!</definedName>
    <definedName name="___DAT56" localSheetId="0">#REF!</definedName>
    <definedName name="___DAT56">#REF!</definedName>
    <definedName name="___DAT57" localSheetId="33">#REF!</definedName>
    <definedName name="___DAT57" localSheetId="3">#REF!</definedName>
    <definedName name="___DAT57" localSheetId="6">#REF!</definedName>
    <definedName name="___DAT57" localSheetId="7">#REF!</definedName>
    <definedName name="___DAT57" localSheetId="13">#REF!</definedName>
    <definedName name="___DAT57" localSheetId="14">#REF!</definedName>
    <definedName name="___DAT57" localSheetId="0">#REF!</definedName>
    <definedName name="___DAT57">#REF!</definedName>
    <definedName name="___DAT58" localSheetId="33">#REF!</definedName>
    <definedName name="___DAT58" localSheetId="3">#REF!</definedName>
    <definedName name="___DAT58" localSheetId="6">#REF!</definedName>
    <definedName name="___DAT58" localSheetId="7">#REF!</definedName>
    <definedName name="___DAT58" localSheetId="13">#REF!</definedName>
    <definedName name="___DAT58" localSheetId="14">#REF!</definedName>
    <definedName name="___DAT58" localSheetId="0">#REF!</definedName>
    <definedName name="___DAT58">#REF!</definedName>
    <definedName name="___DAT59" localSheetId="33">#REF!</definedName>
    <definedName name="___DAT59" localSheetId="3">#REF!</definedName>
    <definedName name="___DAT59" localSheetId="6">#REF!</definedName>
    <definedName name="___DAT59" localSheetId="7">#REF!</definedName>
    <definedName name="___DAT59" localSheetId="13">#REF!</definedName>
    <definedName name="___DAT59" localSheetId="14">#REF!</definedName>
    <definedName name="___DAT59" localSheetId="0">#REF!</definedName>
    <definedName name="___DAT59">#REF!</definedName>
    <definedName name="___DAT60" localSheetId="33">#REF!</definedName>
    <definedName name="___DAT60" localSheetId="3">#REF!</definedName>
    <definedName name="___DAT60" localSheetId="6">#REF!</definedName>
    <definedName name="___DAT60" localSheetId="7">#REF!</definedName>
    <definedName name="___DAT60" localSheetId="13">#REF!</definedName>
    <definedName name="___DAT60" localSheetId="14">#REF!</definedName>
    <definedName name="___DAT60" localSheetId="0">#REF!</definedName>
    <definedName name="___DAT60">#REF!</definedName>
    <definedName name="___DAT61" localSheetId="33">#REF!</definedName>
    <definedName name="___DAT61" localSheetId="3">#REF!</definedName>
    <definedName name="___DAT61" localSheetId="6">#REF!</definedName>
    <definedName name="___DAT61" localSheetId="7">#REF!</definedName>
    <definedName name="___DAT61" localSheetId="13">#REF!</definedName>
    <definedName name="___DAT61" localSheetId="14">#REF!</definedName>
    <definedName name="___DAT61" localSheetId="0">#REF!</definedName>
    <definedName name="___DAT61">#REF!</definedName>
    <definedName name="___DAT62" localSheetId="33">#REF!</definedName>
    <definedName name="___DAT62" localSheetId="3">#REF!</definedName>
    <definedName name="___DAT62" localSheetId="6">#REF!</definedName>
    <definedName name="___DAT62" localSheetId="7">#REF!</definedName>
    <definedName name="___DAT62" localSheetId="13">#REF!</definedName>
    <definedName name="___DAT62" localSheetId="14">#REF!</definedName>
    <definedName name="___DAT62" localSheetId="0">#REF!</definedName>
    <definedName name="___DAT62">#REF!</definedName>
    <definedName name="___DAT63" localSheetId="33">#REF!</definedName>
    <definedName name="___DAT63" localSheetId="3">#REF!</definedName>
    <definedName name="___DAT63" localSheetId="6">#REF!</definedName>
    <definedName name="___DAT63" localSheetId="7">#REF!</definedName>
    <definedName name="___DAT63" localSheetId="13">#REF!</definedName>
    <definedName name="___DAT63" localSheetId="14">#REF!</definedName>
    <definedName name="___DAT63" localSheetId="0">#REF!</definedName>
    <definedName name="___DAT63">#REF!</definedName>
    <definedName name="___DAT64" localSheetId="33">#REF!</definedName>
    <definedName name="___DAT64" localSheetId="3">#REF!</definedName>
    <definedName name="___DAT64" localSheetId="6">#REF!</definedName>
    <definedName name="___DAT64" localSheetId="7">#REF!</definedName>
    <definedName name="___DAT64" localSheetId="13">#REF!</definedName>
    <definedName name="___DAT64" localSheetId="14">#REF!</definedName>
    <definedName name="___DAT64" localSheetId="0">#REF!</definedName>
    <definedName name="___DAT64">#REF!</definedName>
    <definedName name="___DAT65" localSheetId="33">#REF!</definedName>
    <definedName name="___DAT65" localSheetId="3">#REF!</definedName>
    <definedName name="___DAT65" localSheetId="6">#REF!</definedName>
    <definedName name="___DAT65" localSheetId="7">#REF!</definedName>
    <definedName name="___DAT65" localSheetId="13">#REF!</definedName>
    <definedName name="___DAT65" localSheetId="14">#REF!</definedName>
    <definedName name="___DAT65" localSheetId="0">#REF!</definedName>
    <definedName name="___DAT65">#REF!</definedName>
    <definedName name="___DAT66" localSheetId="33">#REF!</definedName>
    <definedName name="___DAT66" localSheetId="3">#REF!</definedName>
    <definedName name="___DAT66" localSheetId="6">#REF!</definedName>
    <definedName name="___DAT66" localSheetId="7">#REF!</definedName>
    <definedName name="___DAT66" localSheetId="13">#REF!</definedName>
    <definedName name="___DAT66" localSheetId="14">#REF!</definedName>
    <definedName name="___DAT66" localSheetId="0">#REF!</definedName>
    <definedName name="___DAT66">#REF!</definedName>
    <definedName name="___DAT67" localSheetId="33">#REF!</definedName>
    <definedName name="___DAT67" localSheetId="3">#REF!</definedName>
    <definedName name="___DAT67" localSheetId="6">#REF!</definedName>
    <definedName name="___DAT67" localSheetId="7">#REF!</definedName>
    <definedName name="___DAT67" localSheetId="13">#REF!</definedName>
    <definedName name="___DAT67" localSheetId="14">#REF!</definedName>
    <definedName name="___DAT67" localSheetId="0">#REF!</definedName>
    <definedName name="___DAT67">#REF!</definedName>
    <definedName name="___DAT68" localSheetId="33">#REF!</definedName>
    <definedName name="___DAT68" localSheetId="3">#REF!</definedName>
    <definedName name="___DAT68" localSheetId="6">#REF!</definedName>
    <definedName name="___DAT68" localSheetId="7">#REF!</definedName>
    <definedName name="___DAT68" localSheetId="13">#REF!</definedName>
    <definedName name="___DAT68" localSheetId="14">#REF!</definedName>
    <definedName name="___DAT68" localSheetId="0">#REF!</definedName>
    <definedName name="___DAT68">#REF!</definedName>
    <definedName name="___DAT69" localSheetId="33">#REF!</definedName>
    <definedName name="___DAT69" localSheetId="3">#REF!</definedName>
    <definedName name="___DAT69" localSheetId="6">#REF!</definedName>
    <definedName name="___DAT69" localSheetId="7">#REF!</definedName>
    <definedName name="___DAT69" localSheetId="13">#REF!</definedName>
    <definedName name="___DAT69" localSheetId="14">#REF!</definedName>
    <definedName name="___DAT69" localSheetId="0">#REF!</definedName>
    <definedName name="___DAT69">#REF!</definedName>
    <definedName name="___DAT70" localSheetId="33">#REF!</definedName>
    <definedName name="___DAT70" localSheetId="3">#REF!</definedName>
    <definedName name="___DAT70" localSheetId="6">#REF!</definedName>
    <definedName name="___DAT70" localSheetId="7">#REF!</definedName>
    <definedName name="___DAT70" localSheetId="13">#REF!</definedName>
    <definedName name="___DAT70" localSheetId="14">#REF!</definedName>
    <definedName name="___DAT70" localSheetId="0">#REF!</definedName>
    <definedName name="___DAT70">#REF!</definedName>
    <definedName name="___DAT71" localSheetId="33">#REF!</definedName>
    <definedName name="___DAT71" localSheetId="3">#REF!</definedName>
    <definedName name="___DAT71" localSheetId="6">#REF!</definedName>
    <definedName name="___DAT71" localSheetId="7">#REF!</definedName>
    <definedName name="___DAT71" localSheetId="13">#REF!</definedName>
    <definedName name="___DAT71" localSheetId="14">#REF!</definedName>
    <definedName name="___DAT71" localSheetId="0">#REF!</definedName>
    <definedName name="___DAT71">#REF!</definedName>
    <definedName name="___DAT72" localSheetId="33">#REF!</definedName>
    <definedName name="___DAT72" localSheetId="3">#REF!</definedName>
    <definedName name="___DAT72" localSheetId="6">#REF!</definedName>
    <definedName name="___DAT72" localSheetId="7">#REF!</definedName>
    <definedName name="___DAT72" localSheetId="13">#REF!</definedName>
    <definedName name="___DAT72" localSheetId="14">#REF!</definedName>
    <definedName name="___DAT72" localSheetId="0">#REF!</definedName>
    <definedName name="___DAT72">#REF!</definedName>
    <definedName name="___DAT73" localSheetId="33">#REF!</definedName>
    <definedName name="___DAT73" localSheetId="3">#REF!</definedName>
    <definedName name="___DAT73" localSheetId="6">#REF!</definedName>
    <definedName name="___DAT73" localSheetId="7">#REF!</definedName>
    <definedName name="___DAT73" localSheetId="13">#REF!</definedName>
    <definedName name="___DAT73" localSheetId="14">#REF!</definedName>
    <definedName name="___DAT73" localSheetId="0">#REF!</definedName>
    <definedName name="___DAT73">#REF!</definedName>
    <definedName name="___DAT9" localSheetId="33">#REF!</definedName>
    <definedName name="___DAT9" localSheetId="3">#REF!</definedName>
    <definedName name="___DAT9" localSheetId="6">#REF!</definedName>
    <definedName name="___DAT9" localSheetId="7">#REF!</definedName>
    <definedName name="___DAT9" localSheetId="13">#REF!</definedName>
    <definedName name="___DAT9" localSheetId="14">#REF!</definedName>
    <definedName name="___DAT9" localSheetId="0">#REF!</definedName>
    <definedName name="___DAT9">#REF!</definedName>
    <definedName name="___i66000" localSheetId="2">'[1]FIP akt'!#REF!</definedName>
    <definedName name="___i66000" localSheetId="33">'[1]FIP akt'!#REF!</definedName>
    <definedName name="___i66000" localSheetId="3">'[1]FIP akt'!#REF!</definedName>
    <definedName name="___i66000" localSheetId="6">'[1]FIP akt'!#REF!</definedName>
    <definedName name="___i66000" localSheetId="7">'[1]FIP akt'!#REF!</definedName>
    <definedName name="___i66000" localSheetId="13">'[1]FIP akt'!#REF!</definedName>
    <definedName name="___i66000" localSheetId="14">'[1]FIP akt'!#REF!</definedName>
    <definedName name="___i66000" localSheetId="19">'[2]FIP akt'!#REF!</definedName>
    <definedName name="___i66000" localSheetId="0">'[1]FIP akt'!#REF!</definedName>
    <definedName name="___i66000">'[1]FIP akt'!#REF!</definedName>
    <definedName name="___PC2006" localSheetId="2">'[6]ÜT Personal'!#REF!</definedName>
    <definedName name="___PC2006" localSheetId="33">'[6]ÜT Personal'!#REF!</definedName>
    <definedName name="___PC2006" localSheetId="3">'[6]ÜT Personal'!#REF!</definedName>
    <definedName name="___PC2006" localSheetId="6">'[6]ÜT Personal'!#REF!</definedName>
    <definedName name="___PC2006" localSheetId="7">'[6]ÜT Personal'!#REF!</definedName>
    <definedName name="___PC2006" localSheetId="13">'[6]ÜT Personal'!#REF!</definedName>
    <definedName name="___PC2006" localSheetId="14">'[6]ÜT Personal'!#REF!</definedName>
    <definedName name="___PC2006" localSheetId="19">'[7]ÜT Personal'!#REF!</definedName>
    <definedName name="___PC2006" localSheetId="0">'[6]ÜT Personal'!#REF!</definedName>
    <definedName name="___PC2006">'[6]ÜT Personal'!#REF!</definedName>
    <definedName name="__DAT1" localSheetId="2">'[3]2006_Ist bis Juli'!#REF!</definedName>
    <definedName name="__DAT1" localSheetId="33">'[3]2006_Ist bis Juli'!#REF!</definedName>
    <definedName name="__DAT1" localSheetId="3">'[3]2006_Ist bis Juli'!#REF!</definedName>
    <definedName name="__DAT1" localSheetId="6">'[3]2006_Ist bis Juli'!#REF!</definedName>
    <definedName name="__DAT1" localSheetId="7">'[3]2006_Ist bis Juli'!#REF!</definedName>
    <definedName name="__DAT1" localSheetId="13">'[3]2006_Ist bis Juli'!#REF!</definedName>
    <definedName name="__DAT1" localSheetId="14">'[3]2006_Ist bis Juli'!#REF!</definedName>
    <definedName name="__DAT1" localSheetId="19">'[4]2006_Ist bis Juli'!#REF!</definedName>
    <definedName name="__DAT1" localSheetId="0">'[3]2006_Ist bis Juli'!#REF!</definedName>
    <definedName name="__DAT1">'[3]2006_Ist bis Juli'!#REF!</definedName>
    <definedName name="__DAT10" localSheetId="33">#REF!</definedName>
    <definedName name="__DAT10" localSheetId="3">#REF!</definedName>
    <definedName name="__DAT10" localSheetId="6">#REF!</definedName>
    <definedName name="__DAT10" localSheetId="7">#REF!</definedName>
    <definedName name="__DAT10" localSheetId="13">#REF!</definedName>
    <definedName name="__DAT10" localSheetId="14">#REF!</definedName>
    <definedName name="__DAT10" localSheetId="19">#REF!</definedName>
    <definedName name="__DAT10" localSheetId="0">#REF!</definedName>
    <definedName name="__DAT10">#REF!</definedName>
    <definedName name="__DAT11" localSheetId="33">#REF!</definedName>
    <definedName name="__DAT11" localSheetId="3">#REF!</definedName>
    <definedName name="__DAT11" localSheetId="6">#REF!</definedName>
    <definedName name="__DAT11" localSheetId="7">#REF!</definedName>
    <definedName name="__DAT11" localSheetId="13">#REF!</definedName>
    <definedName name="__DAT11" localSheetId="14">#REF!</definedName>
    <definedName name="__DAT11" localSheetId="19">#REF!</definedName>
    <definedName name="__DAT11" localSheetId="0">#REF!</definedName>
    <definedName name="__DAT11">#REF!</definedName>
    <definedName name="__DAT12" localSheetId="33">#REF!</definedName>
    <definedName name="__DAT12" localSheetId="3">#REF!</definedName>
    <definedName name="__DAT12" localSheetId="6">#REF!</definedName>
    <definedName name="__DAT12" localSheetId="7">#REF!</definedName>
    <definedName name="__DAT12" localSheetId="13">#REF!</definedName>
    <definedName name="__DAT12" localSheetId="14">#REF!</definedName>
    <definedName name="__DAT12" localSheetId="19">#REF!</definedName>
    <definedName name="__DAT12" localSheetId="0">#REF!</definedName>
    <definedName name="__DAT12">#REF!</definedName>
    <definedName name="__DAT13" localSheetId="33">#REF!</definedName>
    <definedName name="__DAT13" localSheetId="3">#REF!</definedName>
    <definedName name="__DAT13" localSheetId="6">#REF!</definedName>
    <definedName name="__DAT13" localSheetId="7">#REF!</definedName>
    <definedName name="__DAT13" localSheetId="13">#REF!</definedName>
    <definedName name="__DAT13" localSheetId="14">#REF!</definedName>
    <definedName name="__DAT13" localSheetId="0">#REF!</definedName>
    <definedName name="__DAT13">#REF!</definedName>
    <definedName name="__DAT14" localSheetId="33">#REF!</definedName>
    <definedName name="__DAT14" localSheetId="3">#REF!</definedName>
    <definedName name="__DAT14" localSheetId="6">#REF!</definedName>
    <definedName name="__DAT14" localSheetId="7">#REF!</definedName>
    <definedName name="__DAT14" localSheetId="13">#REF!</definedName>
    <definedName name="__DAT14" localSheetId="14">#REF!</definedName>
    <definedName name="__DAT14" localSheetId="0">#REF!</definedName>
    <definedName name="__DAT14">#REF!</definedName>
    <definedName name="__DAT15" localSheetId="33">#REF!</definedName>
    <definedName name="__DAT15" localSheetId="3">#REF!</definedName>
    <definedName name="__DAT15" localSheetId="6">#REF!</definedName>
    <definedName name="__DAT15" localSheetId="7">#REF!</definedName>
    <definedName name="__DAT15" localSheetId="13">#REF!</definedName>
    <definedName name="__DAT15" localSheetId="14">#REF!</definedName>
    <definedName name="__DAT15" localSheetId="0">#REF!</definedName>
    <definedName name="__DAT15">#REF!</definedName>
    <definedName name="__DAT16" localSheetId="33">#REF!</definedName>
    <definedName name="__DAT16" localSheetId="3">#REF!</definedName>
    <definedName name="__DAT16" localSheetId="6">#REF!</definedName>
    <definedName name="__DAT16" localSheetId="7">#REF!</definedName>
    <definedName name="__DAT16" localSheetId="13">#REF!</definedName>
    <definedName name="__DAT16" localSheetId="14">#REF!</definedName>
    <definedName name="__DAT16" localSheetId="0">#REF!</definedName>
    <definedName name="__DAT16">#REF!</definedName>
    <definedName name="__DAT17" localSheetId="33">#REF!</definedName>
    <definedName name="__DAT17" localSheetId="3">#REF!</definedName>
    <definedName name="__DAT17" localSheetId="6">#REF!</definedName>
    <definedName name="__DAT17" localSheetId="7">#REF!</definedName>
    <definedName name="__DAT17" localSheetId="13">#REF!</definedName>
    <definedName name="__DAT17" localSheetId="14">#REF!</definedName>
    <definedName name="__DAT17" localSheetId="0">#REF!</definedName>
    <definedName name="__DAT17">#REF!</definedName>
    <definedName name="__DAT18" localSheetId="33">#REF!</definedName>
    <definedName name="__DAT18" localSheetId="3">#REF!</definedName>
    <definedName name="__DAT18" localSheetId="6">#REF!</definedName>
    <definedName name="__DAT18" localSheetId="7">#REF!</definedName>
    <definedName name="__DAT18" localSheetId="13">#REF!</definedName>
    <definedName name="__DAT18" localSheetId="14">#REF!</definedName>
    <definedName name="__DAT18" localSheetId="0">#REF!</definedName>
    <definedName name="__DAT18">#REF!</definedName>
    <definedName name="__DAT19" localSheetId="33">#REF!</definedName>
    <definedName name="__DAT19" localSheetId="3">#REF!</definedName>
    <definedName name="__DAT19" localSheetId="6">#REF!</definedName>
    <definedName name="__DAT19" localSheetId="7">#REF!</definedName>
    <definedName name="__DAT19" localSheetId="13">#REF!</definedName>
    <definedName name="__DAT19" localSheetId="14">#REF!</definedName>
    <definedName name="__DAT19" localSheetId="0">#REF!</definedName>
    <definedName name="__DAT19">#REF!</definedName>
    <definedName name="__DAT2" localSheetId="2">'[3]2006_Ist bis Juli'!#REF!</definedName>
    <definedName name="__DAT2" localSheetId="33">'[3]2006_Ist bis Juli'!#REF!</definedName>
    <definedName name="__DAT2" localSheetId="3">'[3]2006_Ist bis Juli'!#REF!</definedName>
    <definedName name="__DAT2" localSheetId="6">'[3]2006_Ist bis Juli'!#REF!</definedName>
    <definedName name="__DAT2" localSheetId="7">'[3]2006_Ist bis Juli'!#REF!</definedName>
    <definedName name="__DAT2" localSheetId="13">'[3]2006_Ist bis Juli'!#REF!</definedName>
    <definedName name="__DAT2" localSheetId="14">'[3]2006_Ist bis Juli'!#REF!</definedName>
    <definedName name="__DAT2" localSheetId="19">'[4]2006_Ist bis Juli'!#REF!</definedName>
    <definedName name="__DAT2" localSheetId="0">'[3]2006_Ist bis Juli'!#REF!</definedName>
    <definedName name="__DAT2">'[3]2006_Ist bis Juli'!#REF!</definedName>
    <definedName name="__DAT20" localSheetId="33">#REF!</definedName>
    <definedName name="__DAT20" localSheetId="3">#REF!</definedName>
    <definedName name="__DAT20" localSheetId="6">#REF!</definedName>
    <definedName name="__DAT20" localSheetId="7">#REF!</definedName>
    <definedName name="__DAT20" localSheetId="13">#REF!</definedName>
    <definedName name="__DAT20" localSheetId="14">#REF!</definedName>
    <definedName name="__DAT20" localSheetId="19">#REF!</definedName>
    <definedName name="__DAT20" localSheetId="0">#REF!</definedName>
    <definedName name="__DAT20">#REF!</definedName>
    <definedName name="__DAT21" localSheetId="33">#REF!</definedName>
    <definedName name="__DAT21" localSheetId="3">#REF!</definedName>
    <definedName name="__DAT21" localSheetId="6">#REF!</definedName>
    <definedName name="__DAT21" localSheetId="7">#REF!</definedName>
    <definedName name="__DAT21" localSheetId="13">#REF!</definedName>
    <definedName name="__DAT21" localSheetId="14">#REF!</definedName>
    <definedName name="__DAT21" localSheetId="19">#REF!</definedName>
    <definedName name="__DAT21" localSheetId="0">#REF!</definedName>
    <definedName name="__DAT21">#REF!</definedName>
    <definedName name="__DAT22" localSheetId="33">#REF!</definedName>
    <definedName name="__DAT22" localSheetId="3">#REF!</definedName>
    <definedName name="__DAT22" localSheetId="6">#REF!</definedName>
    <definedName name="__DAT22" localSheetId="7">#REF!</definedName>
    <definedName name="__DAT22" localSheetId="13">#REF!</definedName>
    <definedName name="__DAT22" localSheetId="14">#REF!</definedName>
    <definedName name="__DAT22" localSheetId="19">#REF!</definedName>
    <definedName name="__DAT22" localSheetId="0">#REF!</definedName>
    <definedName name="__DAT22">#REF!</definedName>
    <definedName name="__DAT23" localSheetId="33">#REF!</definedName>
    <definedName name="__DAT23" localSheetId="3">#REF!</definedName>
    <definedName name="__DAT23" localSheetId="6">#REF!</definedName>
    <definedName name="__DAT23" localSheetId="7">#REF!</definedName>
    <definedName name="__DAT23" localSheetId="13">#REF!</definedName>
    <definedName name="__DAT23" localSheetId="14">#REF!</definedName>
    <definedName name="__DAT23" localSheetId="0">#REF!</definedName>
    <definedName name="__DAT23">#REF!</definedName>
    <definedName name="__DAT24" localSheetId="33">#REF!</definedName>
    <definedName name="__DAT24" localSheetId="3">#REF!</definedName>
    <definedName name="__DAT24" localSheetId="6">#REF!</definedName>
    <definedName name="__DAT24" localSheetId="7">#REF!</definedName>
    <definedName name="__DAT24" localSheetId="13">#REF!</definedName>
    <definedName name="__DAT24" localSheetId="14">#REF!</definedName>
    <definedName name="__DAT24" localSheetId="0">#REF!</definedName>
    <definedName name="__DAT24">#REF!</definedName>
    <definedName name="__DAT25" localSheetId="33">#REF!</definedName>
    <definedName name="__DAT25" localSheetId="3">#REF!</definedName>
    <definedName name="__DAT25" localSheetId="6">#REF!</definedName>
    <definedName name="__DAT25" localSheetId="7">#REF!</definedName>
    <definedName name="__DAT25" localSheetId="13">#REF!</definedName>
    <definedName name="__DAT25" localSheetId="14">#REF!</definedName>
    <definedName name="__DAT25" localSheetId="0">#REF!</definedName>
    <definedName name="__DAT25">#REF!</definedName>
    <definedName name="__DAT26" localSheetId="33">#REF!</definedName>
    <definedName name="__DAT26" localSheetId="3">#REF!</definedName>
    <definedName name="__DAT26" localSheetId="6">#REF!</definedName>
    <definedName name="__DAT26" localSheetId="7">#REF!</definedName>
    <definedName name="__DAT26" localSheetId="13">#REF!</definedName>
    <definedName name="__DAT26" localSheetId="14">#REF!</definedName>
    <definedName name="__DAT26" localSheetId="0">#REF!</definedName>
    <definedName name="__DAT26">#REF!</definedName>
    <definedName name="__DAT27" localSheetId="33">#REF!</definedName>
    <definedName name="__DAT27" localSheetId="3">#REF!</definedName>
    <definedName name="__DAT27" localSheetId="6">#REF!</definedName>
    <definedName name="__DAT27" localSheetId="7">#REF!</definedName>
    <definedName name="__DAT27" localSheetId="13">#REF!</definedName>
    <definedName name="__DAT27" localSheetId="14">#REF!</definedName>
    <definedName name="__DAT27" localSheetId="0">#REF!</definedName>
    <definedName name="__DAT27">#REF!</definedName>
    <definedName name="__DAT28" localSheetId="33">#REF!</definedName>
    <definedName name="__DAT28" localSheetId="3">#REF!</definedName>
    <definedName name="__DAT28" localSheetId="6">#REF!</definedName>
    <definedName name="__DAT28" localSheetId="7">#REF!</definedName>
    <definedName name="__DAT28" localSheetId="13">#REF!</definedName>
    <definedName name="__DAT28" localSheetId="14">#REF!</definedName>
    <definedName name="__DAT28" localSheetId="0">#REF!</definedName>
    <definedName name="__DAT28">#REF!</definedName>
    <definedName name="__DAT29" localSheetId="33">#REF!</definedName>
    <definedName name="__DAT29" localSheetId="3">#REF!</definedName>
    <definedName name="__DAT29" localSheetId="6">#REF!</definedName>
    <definedName name="__DAT29" localSheetId="7">#REF!</definedName>
    <definedName name="__DAT29" localSheetId="13">#REF!</definedName>
    <definedName name="__DAT29" localSheetId="14">#REF!</definedName>
    <definedName name="__DAT29" localSheetId="0">#REF!</definedName>
    <definedName name="__DAT29">#REF!</definedName>
    <definedName name="__DAT3" localSheetId="33">#REF!</definedName>
    <definedName name="__DAT3" localSheetId="3">#REF!</definedName>
    <definedName name="__DAT3" localSheetId="6">#REF!</definedName>
    <definedName name="__DAT3" localSheetId="7">#REF!</definedName>
    <definedName name="__DAT3" localSheetId="13">#REF!</definedName>
    <definedName name="__DAT3" localSheetId="14">#REF!</definedName>
    <definedName name="__DAT3" localSheetId="0">#REF!</definedName>
    <definedName name="__DAT3">#REF!</definedName>
    <definedName name="__DAT30" localSheetId="33">#REF!</definedName>
    <definedName name="__DAT30" localSheetId="3">#REF!</definedName>
    <definedName name="__DAT30" localSheetId="6">#REF!</definedName>
    <definedName name="__DAT30" localSheetId="7">#REF!</definedName>
    <definedName name="__DAT30" localSheetId="13">#REF!</definedName>
    <definedName name="__DAT30" localSheetId="14">#REF!</definedName>
    <definedName name="__DAT30" localSheetId="0">#REF!</definedName>
    <definedName name="__DAT30">#REF!</definedName>
    <definedName name="__DAT31" localSheetId="33">#REF!</definedName>
    <definedName name="__DAT31" localSheetId="3">#REF!</definedName>
    <definedName name="__DAT31" localSheetId="6">#REF!</definedName>
    <definedName name="__DAT31" localSheetId="7">#REF!</definedName>
    <definedName name="__DAT31" localSheetId="13">#REF!</definedName>
    <definedName name="__DAT31" localSheetId="14">#REF!</definedName>
    <definedName name="__DAT31" localSheetId="0">#REF!</definedName>
    <definedName name="__DAT31">#REF!</definedName>
    <definedName name="__DAT32" localSheetId="33">#REF!</definedName>
    <definedName name="__DAT32" localSheetId="3">#REF!</definedName>
    <definedName name="__DAT32" localSheetId="6">#REF!</definedName>
    <definedName name="__DAT32" localSheetId="7">#REF!</definedName>
    <definedName name="__DAT32" localSheetId="13">#REF!</definedName>
    <definedName name="__DAT32" localSheetId="14">#REF!</definedName>
    <definedName name="__DAT32" localSheetId="0">#REF!</definedName>
    <definedName name="__DAT32">#REF!</definedName>
    <definedName name="__DAT33" localSheetId="33">#REF!</definedName>
    <definedName name="__DAT33" localSheetId="3">#REF!</definedName>
    <definedName name="__DAT33" localSheetId="6">#REF!</definedName>
    <definedName name="__DAT33" localSheetId="7">#REF!</definedName>
    <definedName name="__DAT33" localSheetId="13">#REF!</definedName>
    <definedName name="__DAT33" localSheetId="14">#REF!</definedName>
    <definedName name="__DAT33" localSheetId="0">#REF!</definedName>
    <definedName name="__DAT33">#REF!</definedName>
    <definedName name="__DAT34" localSheetId="33">#REF!</definedName>
    <definedName name="__DAT34" localSheetId="3">#REF!</definedName>
    <definedName name="__DAT34" localSheetId="6">#REF!</definedName>
    <definedName name="__DAT34" localSheetId="7">#REF!</definedName>
    <definedName name="__DAT34" localSheetId="13">#REF!</definedName>
    <definedName name="__DAT34" localSheetId="14">#REF!</definedName>
    <definedName name="__DAT34" localSheetId="0">#REF!</definedName>
    <definedName name="__DAT34">#REF!</definedName>
    <definedName name="__DAT35" localSheetId="33">#REF!</definedName>
    <definedName name="__DAT35" localSheetId="3">#REF!</definedName>
    <definedName name="__DAT35" localSheetId="6">#REF!</definedName>
    <definedName name="__DAT35" localSheetId="7">#REF!</definedName>
    <definedName name="__DAT35" localSheetId="13">#REF!</definedName>
    <definedName name="__DAT35" localSheetId="14">#REF!</definedName>
    <definedName name="__DAT35" localSheetId="0">#REF!</definedName>
    <definedName name="__DAT35">#REF!</definedName>
    <definedName name="__DAT36" localSheetId="33">#REF!</definedName>
    <definedName name="__DAT36" localSheetId="3">#REF!</definedName>
    <definedName name="__DAT36" localSheetId="6">#REF!</definedName>
    <definedName name="__DAT36" localSheetId="7">#REF!</definedName>
    <definedName name="__DAT36" localSheetId="13">#REF!</definedName>
    <definedName name="__DAT36" localSheetId="14">#REF!</definedName>
    <definedName name="__DAT36" localSheetId="0">#REF!</definedName>
    <definedName name="__DAT36">#REF!</definedName>
    <definedName name="__DAT37" localSheetId="33">#REF!</definedName>
    <definedName name="__DAT37" localSheetId="3">#REF!</definedName>
    <definedName name="__DAT37" localSheetId="6">#REF!</definedName>
    <definedName name="__DAT37" localSheetId="7">#REF!</definedName>
    <definedName name="__DAT37" localSheetId="13">#REF!</definedName>
    <definedName name="__DAT37" localSheetId="14">#REF!</definedName>
    <definedName name="__DAT37" localSheetId="0">#REF!</definedName>
    <definedName name="__DAT37">#REF!</definedName>
    <definedName name="__DAT38" localSheetId="33">#REF!</definedName>
    <definedName name="__DAT38" localSheetId="3">#REF!</definedName>
    <definedName name="__DAT38" localSheetId="6">#REF!</definedName>
    <definedName name="__DAT38" localSheetId="7">#REF!</definedName>
    <definedName name="__DAT38" localSheetId="13">#REF!</definedName>
    <definedName name="__DAT38" localSheetId="14">#REF!</definedName>
    <definedName name="__DAT38" localSheetId="0">#REF!</definedName>
    <definedName name="__DAT38">#REF!</definedName>
    <definedName name="__DAT39" localSheetId="33">#REF!</definedName>
    <definedName name="__DAT39" localSheetId="3">#REF!</definedName>
    <definedName name="__DAT39" localSheetId="6">#REF!</definedName>
    <definedName name="__DAT39" localSheetId="7">#REF!</definedName>
    <definedName name="__DAT39" localSheetId="13">#REF!</definedName>
    <definedName name="__DAT39" localSheetId="14">#REF!</definedName>
    <definedName name="__DAT39" localSheetId="0">#REF!</definedName>
    <definedName name="__DAT39">#REF!</definedName>
    <definedName name="__DAT4" localSheetId="33">#REF!</definedName>
    <definedName name="__DAT4" localSheetId="3">#REF!</definedName>
    <definedName name="__DAT4" localSheetId="6">#REF!</definedName>
    <definedName name="__DAT4" localSheetId="7">#REF!</definedName>
    <definedName name="__DAT4" localSheetId="13">#REF!</definedName>
    <definedName name="__DAT4" localSheetId="14">#REF!</definedName>
    <definedName name="__DAT4" localSheetId="0">#REF!</definedName>
    <definedName name="__DAT4">#REF!</definedName>
    <definedName name="__DAT40" localSheetId="33">#REF!</definedName>
    <definedName name="__DAT40" localSheetId="3">#REF!</definedName>
    <definedName name="__DAT40" localSheetId="6">#REF!</definedName>
    <definedName name="__DAT40" localSheetId="7">#REF!</definedName>
    <definedName name="__DAT40" localSheetId="13">#REF!</definedName>
    <definedName name="__DAT40" localSheetId="14">#REF!</definedName>
    <definedName name="__DAT40" localSheetId="0">#REF!</definedName>
    <definedName name="__DAT40">#REF!</definedName>
    <definedName name="__DAT41" localSheetId="33">#REF!</definedName>
    <definedName name="__DAT41" localSheetId="3">#REF!</definedName>
    <definedName name="__DAT41" localSheetId="6">#REF!</definedName>
    <definedName name="__DAT41" localSheetId="7">#REF!</definedName>
    <definedName name="__DAT41" localSheetId="13">#REF!</definedName>
    <definedName name="__DAT41" localSheetId="14">#REF!</definedName>
    <definedName name="__DAT41" localSheetId="0">#REF!</definedName>
    <definedName name="__DAT41">#REF!</definedName>
    <definedName name="__DAT42" localSheetId="33">#REF!</definedName>
    <definedName name="__DAT42" localSheetId="3">#REF!</definedName>
    <definedName name="__DAT42" localSheetId="6">#REF!</definedName>
    <definedName name="__DAT42" localSheetId="7">#REF!</definedName>
    <definedName name="__DAT42" localSheetId="13">#REF!</definedName>
    <definedName name="__DAT42" localSheetId="14">#REF!</definedName>
    <definedName name="__DAT42" localSheetId="0">#REF!</definedName>
    <definedName name="__DAT42">#REF!</definedName>
    <definedName name="__DAT43" localSheetId="33">#REF!</definedName>
    <definedName name="__DAT43" localSheetId="3">#REF!</definedName>
    <definedName name="__DAT43" localSheetId="6">#REF!</definedName>
    <definedName name="__DAT43" localSheetId="7">#REF!</definedName>
    <definedName name="__DAT43" localSheetId="13">#REF!</definedName>
    <definedName name="__DAT43" localSheetId="14">#REF!</definedName>
    <definedName name="__DAT43" localSheetId="0">#REF!</definedName>
    <definedName name="__DAT43">#REF!</definedName>
    <definedName name="__DAT44" localSheetId="33">#REF!</definedName>
    <definedName name="__DAT44" localSheetId="3">#REF!</definedName>
    <definedName name="__DAT44" localSheetId="6">#REF!</definedName>
    <definedName name="__DAT44" localSheetId="7">#REF!</definedName>
    <definedName name="__DAT44" localSheetId="13">#REF!</definedName>
    <definedName name="__DAT44" localSheetId="14">#REF!</definedName>
    <definedName name="__DAT44" localSheetId="0">#REF!</definedName>
    <definedName name="__DAT44">#REF!</definedName>
    <definedName name="__DAT45" localSheetId="33">#REF!</definedName>
    <definedName name="__DAT45" localSheetId="3">#REF!</definedName>
    <definedName name="__DAT45" localSheetId="6">#REF!</definedName>
    <definedName name="__DAT45" localSheetId="7">#REF!</definedName>
    <definedName name="__DAT45" localSheetId="13">#REF!</definedName>
    <definedName name="__DAT45" localSheetId="14">#REF!</definedName>
    <definedName name="__DAT45" localSheetId="0">#REF!</definedName>
    <definedName name="__DAT45">#REF!</definedName>
    <definedName name="__DAT46" localSheetId="33">#REF!</definedName>
    <definedName name="__DAT46" localSheetId="3">#REF!</definedName>
    <definedName name="__DAT46" localSheetId="6">#REF!</definedName>
    <definedName name="__DAT46" localSheetId="7">#REF!</definedName>
    <definedName name="__DAT46" localSheetId="13">#REF!</definedName>
    <definedName name="__DAT46" localSheetId="14">#REF!</definedName>
    <definedName name="__DAT46" localSheetId="0">#REF!</definedName>
    <definedName name="__DAT46">#REF!</definedName>
    <definedName name="__DAT47" localSheetId="33">#REF!</definedName>
    <definedName name="__DAT47" localSheetId="3">#REF!</definedName>
    <definedName name="__DAT47" localSheetId="6">#REF!</definedName>
    <definedName name="__DAT47" localSheetId="7">#REF!</definedName>
    <definedName name="__DAT47" localSheetId="13">#REF!</definedName>
    <definedName name="__DAT47" localSheetId="14">#REF!</definedName>
    <definedName name="__DAT47" localSheetId="0">#REF!</definedName>
    <definedName name="__DAT47">#REF!</definedName>
    <definedName name="__DAT48" localSheetId="33">#REF!</definedName>
    <definedName name="__DAT48" localSheetId="3">#REF!</definedName>
    <definedName name="__DAT48" localSheetId="6">#REF!</definedName>
    <definedName name="__DAT48" localSheetId="7">#REF!</definedName>
    <definedName name="__DAT48" localSheetId="13">#REF!</definedName>
    <definedName name="__DAT48" localSheetId="14">#REF!</definedName>
    <definedName name="__DAT48" localSheetId="0">#REF!</definedName>
    <definedName name="__DAT48">#REF!</definedName>
    <definedName name="__DAT49" localSheetId="33">#REF!</definedName>
    <definedName name="__DAT49" localSheetId="3">#REF!</definedName>
    <definedName name="__DAT49" localSheetId="6">#REF!</definedName>
    <definedName name="__DAT49" localSheetId="7">#REF!</definedName>
    <definedName name="__DAT49" localSheetId="13">#REF!</definedName>
    <definedName name="__DAT49" localSheetId="14">#REF!</definedName>
    <definedName name="__DAT49" localSheetId="0">#REF!</definedName>
    <definedName name="__DAT49">#REF!</definedName>
    <definedName name="__DAT5" localSheetId="2">'[3]2006_Ist bis Juli'!#REF!</definedName>
    <definedName name="__DAT5" localSheetId="33">'[3]2006_Ist bis Juli'!#REF!</definedName>
    <definedName name="__DAT5" localSheetId="3">'[3]2006_Ist bis Juli'!#REF!</definedName>
    <definedName name="__DAT5" localSheetId="6">'[3]2006_Ist bis Juli'!#REF!</definedName>
    <definedName name="__DAT5" localSheetId="7">'[3]2006_Ist bis Juli'!#REF!</definedName>
    <definedName name="__DAT5" localSheetId="13">'[3]2006_Ist bis Juli'!#REF!</definedName>
    <definedName name="__DAT5" localSheetId="14">'[3]2006_Ist bis Juli'!#REF!</definedName>
    <definedName name="__DAT5" localSheetId="19">'[4]2006_Ist bis Juli'!#REF!</definedName>
    <definedName name="__DAT5" localSheetId="0">'[3]2006_Ist bis Juli'!#REF!</definedName>
    <definedName name="__DAT5">'[3]2006_Ist bis Juli'!#REF!</definedName>
    <definedName name="__DAT50" localSheetId="33">#REF!</definedName>
    <definedName name="__DAT50" localSheetId="3">#REF!</definedName>
    <definedName name="__DAT50" localSheetId="6">#REF!</definedName>
    <definedName name="__DAT50" localSheetId="7">#REF!</definedName>
    <definedName name="__DAT50" localSheetId="13">#REF!</definedName>
    <definedName name="__DAT50" localSheetId="14">#REF!</definedName>
    <definedName name="__DAT50" localSheetId="19">#REF!</definedName>
    <definedName name="__DAT50" localSheetId="0">#REF!</definedName>
    <definedName name="__DAT50">#REF!</definedName>
    <definedName name="__DAT51" localSheetId="33">#REF!</definedName>
    <definedName name="__DAT51" localSheetId="3">#REF!</definedName>
    <definedName name="__DAT51" localSheetId="6">#REF!</definedName>
    <definedName name="__DAT51" localSheetId="7">#REF!</definedName>
    <definedName name="__DAT51" localSheetId="13">#REF!</definedName>
    <definedName name="__DAT51" localSheetId="14">#REF!</definedName>
    <definedName name="__DAT51" localSheetId="19">#REF!</definedName>
    <definedName name="__DAT51" localSheetId="0">#REF!</definedName>
    <definedName name="__DAT51">#REF!</definedName>
    <definedName name="__DAT52" localSheetId="33">#REF!</definedName>
    <definedName name="__DAT52" localSheetId="3">#REF!</definedName>
    <definedName name="__DAT52" localSheetId="6">#REF!</definedName>
    <definedName name="__DAT52" localSheetId="7">#REF!</definedName>
    <definedName name="__DAT52" localSheetId="13">#REF!</definedName>
    <definedName name="__DAT52" localSheetId="14">#REF!</definedName>
    <definedName name="__DAT52" localSheetId="19">#REF!</definedName>
    <definedName name="__DAT52" localSheetId="0">#REF!</definedName>
    <definedName name="__DAT52">#REF!</definedName>
    <definedName name="__DAT53" localSheetId="33">#REF!</definedName>
    <definedName name="__DAT53" localSheetId="3">#REF!</definedName>
    <definedName name="__DAT53" localSheetId="6">#REF!</definedName>
    <definedName name="__DAT53" localSheetId="7">#REF!</definedName>
    <definedName name="__DAT53" localSheetId="13">#REF!</definedName>
    <definedName name="__DAT53" localSheetId="14">#REF!</definedName>
    <definedName name="__DAT53" localSheetId="0">#REF!</definedName>
    <definedName name="__DAT53">#REF!</definedName>
    <definedName name="__DAT54" localSheetId="33">#REF!</definedName>
    <definedName name="__DAT54" localSheetId="3">#REF!</definedName>
    <definedName name="__DAT54" localSheetId="6">#REF!</definedName>
    <definedName name="__DAT54" localSheetId="7">#REF!</definedName>
    <definedName name="__DAT54" localSheetId="13">#REF!</definedName>
    <definedName name="__DAT54" localSheetId="14">#REF!</definedName>
    <definedName name="__DAT54" localSheetId="0">#REF!</definedName>
    <definedName name="__DAT54">#REF!</definedName>
    <definedName name="__DAT55" localSheetId="33">#REF!</definedName>
    <definedName name="__DAT55" localSheetId="3">#REF!</definedName>
    <definedName name="__DAT55" localSheetId="6">#REF!</definedName>
    <definedName name="__DAT55" localSheetId="7">#REF!</definedName>
    <definedName name="__DAT55" localSheetId="13">#REF!</definedName>
    <definedName name="__DAT55" localSheetId="14">#REF!</definedName>
    <definedName name="__DAT55" localSheetId="0">#REF!</definedName>
    <definedName name="__DAT55">#REF!</definedName>
    <definedName name="__DAT56" localSheetId="33">#REF!</definedName>
    <definedName name="__DAT56" localSheetId="3">#REF!</definedName>
    <definedName name="__DAT56" localSheetId="6">#REF!</definedName>
    <definedName name="__DAT56" localSheetId="7">#REF!</definedName>
    <definedName name="__DAT56" localSheetId="13">#REF!</definedName>
    <definedName name="__DAT56" localSheetId="14">#REF!</definedName>
    <definedName name="__DAT56" localSheetId="0">#REF!</definedName>
    <definedName name="__DAT56">#REF!</definedName>
    <definedName name="__DAT57" localSheetId="33">#REF!</definedName>
    <definedName name="__DAT57" localSheetId="3">#REF!</definedName>
    <definedName name="__DAT57" localSheetId="6">#REF!</definedName>
    <definedName name="__DAT57" localSheetId="7">#REF!</definedName>
    <definedName name="__DAT57" localSheetId="13">#REF!</definedName>
    <definedName name="__DAT57" localSheetId="14">#REF!</definedName>
    <definedName name="__DAT57" localSheetId="0">#REF!</definedName>
    <definedName name="__DAT57">#REF!</definedName>
    <definedName name="__DAT58" localSheetId="33">#REF!</definedName>
    <definedName name="__DAT58" localSheetId="3">#REF!</definedName>
    <definedName name="__DAT58" localSheetId="6">#REF!</definedName>
    <definedName name="__DAT58" localSheetId="7">#REF!</definedName>
    <definedName name="__DAT58" localSheetId="13">#REF!</definedName>
    <definedName name="__DAT58" localSheetId="14">#REF!</definedName>
    <definedName name="__DAT58" localSheetId="0">#REF!</definedName>
    <definedName name="__DAT58">#REF!</definedName>
    <definedName name="__DAT59" localSheetId="33">#REF!</definedName>
    <definedName name="__DAT59" localSheetId="3">#REF!</definedName>
    <definedName name="__DAT59" localSheetId="6">#REF!</definedName>
    <definedName name="__DAT59" localSheetId="7">#REF!</definedName>
    <definedName name="__DAT59" localSheetId="13">#REF!</definedName>
    <definedName name="__DAT59" localSheetId="14">#REF!</definedName>
    <definedName name="__DAT59" localSheetId="0">#REF!</definedName>
    <definedName name="__DAT59">#REF!</definedName>
    <definedName name="__DAT6" localSheetId="2">'[3]2006_Ist bis Juli'!#REF!</definedName>
    <definedName name="__DAT6" localSheetId="33">'[3]2006_Ist bis Juli'!#REF!</definedName>
    <definedName name="__DAT6" localSheetId="3">'[3]2006_Ist bis Juli'!#REF!</definedName>
    <definedName name="__DAT6" localSheetId="6">'[3]2006_Ist bis Juli'!#REF!</definedName>
    <definedName name="__DAT6" localSheetId="7">'[3]2006_Ist bis Juli'!#REF!</definedName>
    <definedName name="__DAT6" localSheetId="13">'[3]2006_Ist bis Juli'!#REF!</definedName>
    <definedName name="__DAT6" localSheetId="14">'[3]2006_Ist bis Juli'!#REF!</definedName>
    <definedName name="__DAT6" localSheetId="19">'[4]2006_Ist bis Juli'!#REF!</definedName>
    <definedName name="__DAT6" localSheetId="0">'[3]2006_Ist bis Juli'!#REF!</definedName>
    <definedName name="__DAT6">'[3]2006_Ist bis Juli'!#REF!</definedName>
    <definedName name="__DAT60" localSheetId="33">#REF!</definedName>
    <definedName name="__DAT60" localSheetId="3">#REF!</definedName>
    <definedName name="__DAT60" localSheetId="6">#REF!</definedName>
    <definedName name="__DAT60" localSheetId="7">#REF!</definedName>
    <definedName name="__DAT60" localSheetId="13">#REF!</definedName>
    <definedName name="__DAT60" localSheetId="14">#REF!</definedName>
    <definedName name="__DAT60" localSheetId="19">#REF!</definedName>
    <definedName name="__DAT60" localSheetId="0">#REF!</definedName>
    <definedName name="__DAT60">#REF!</definedName>
    <definedName name="__DAT61" localSheetId="33">#REF!</definedName>
    <definedName name="__DAT61" localSheetId="3">#REF!</definedName>
    <definedName name="__DAT61" localSheetId="6">#REF!</definedName>
    <definedName name="__DAT61" localSheetId="7">#REF!</definedName>
    <definedName name="__DAT61" localSheetId="13">#REF!</definedName>
    <definedName name="__DAT61" localSheetId="14">#REF!</definedName>
    <definedName name="__DAT61" localSheetId="19">#REF!</definedName>
    <definedName name="__DAT61" localSheetId="0">#REF!</definedName>
    <definedName name="__DAT61">#REF!</definedName>
    <definedName name="__DAT62" localSheetId="33">#REF!</definedName>
    <definedName name="__DAT62" localSheetId="3">#REF!</definedName>
    <definedName name="__DAT62" localSheetId="6">#REF!</definedName>
    <definedName name="__DAT62" localSheetId="7">#REF!</definedName>
    <definedName name="__DAT62" localSheetId="13">#REF!</definedName>
    <definedName name="__DAT62" localSheetId="14">#REF!</definedName>
    <definedName name="__DAT62" localSheetId="19">#REF!</definedName>
    <definedName name="__DAT62" localSheetId="0">#REF!</definedName>
    <definedName name="__DAT62">#REF!</definedName>
    <definedName name="__DAT63" localSheetId="33">#REF!</definedName>
    <definedName name="__DAT63" localSheetId="3">#REF!</definedName>
    <definedName name="__DAT63" localSheetId="6">#REF!</definedName>
    <definedName name="__DAT63" localSheetId="7">#REF!</definedName>
    <definedName name="__DAT63" localSheetId="13">#REF!</definedName>
    <definedName name="__DAT63" localSheetId="14">#REF!</definedName>
    <definedName name="__DAT63" localSheetId="0">#REF!</definedName>
    <definedName name="__DAT63">#REF!</definedName>
    <definedName name="__DAT64" localSheetId="33">#REF!</definedName>
    <definedName name="__DAT64" localSheetId="3">#REF!</definedName>
    <definedName name="__DAT64" localSheetId="6">#REF!</definedName>
    <definedName name="__DAT64" localSheetId="7">#REF!</definedName>
    <definedName name="__DAT64" localSheetId="13">#REF!</definedName>
    <definedName name="__DAT64" localSheetId="14">#REF!</definedName>
    <definedName name="__DAT64" localSheetId="0">#REF!</definedName>
    <definedName name="__DAT64">#REF!</definedName>
    <definedName name="__DAT65" localSheetId="33">#REF!</definedName>
    <definedName name="__DAT65" localSheetId="3">#REF!</definedName>
    <definedName name="__DAT65" localSheetId="6">#REF!</definedName>
    <definedName name="__DAT65" localSheetId="7">#REF!</definedName>
    <definedName name="__DAT65" localSheetId="13">#REF!</definedName>
    <definedName name="__DAT65" localSheetId="14">#REF!</definedName>
    <definedName name="__DAT65" localSheetId="0">#REF!</definedName>
    <definedName name="__DAT65">#REF!</definedName>
    <definedName name="__DAT66" localSheetId="33">#REF!</definedName>
    <definedName name="__DAT66" localSheetId="3">#REF!</definedName>
    <definedName name="__DAT66" localSheetId="6">#REF!</definedName>
    <definedName name="__DAT66" localSheetId="7">#REF!</definedName>
    <definedName name="__DAT66" localSheetId="13">#REF!</definedName>
    <definedName name="__DAT66" localSheetId="14">#REF!</definedName>
    <definedName name="__DAT66" localSheetId="0">#REF!</definedName>
    <definedName name="__DAT66">#REF!</definedName>
    <definedName name="__DAT67" localSheetId="33">#REF!</definedName>
    <definedName name="__DAT67" localSheetId="3">#REF!</definedName>
    <definedName name="__DAT67" localSheetId="6">#REF!</definedName>
    <definedName name="__DAT67" localSheetId="7">#REF!</definedName>
    <definedName name="__DAT67" localSheetId="13">#REF!</definedName>
    <definedName name="__DAT67" localSheetId="14">#REF!</definedName>
    <definedName name="__DAT67" localSheetId="0">#REF!</definedName>
    <definedName name="__DAT67">#REF!</definedName>
    <definedName name="__DAT68" localSheetId="33">#REF!</definedName>
    <definedName name="__DAT68" localSheetId="3">#REF!</definedName>
    <definedName name="__DAT68" localSheetId="6">#REF!</definedName>
    <definedName name="__DAT68" localSheetId="7">#REF!</definedName>
    <definedName name="__DAT68" localSheetId="13">#REF!</definedName>
    <definedName name="__DAT68" localSheetId="14">#REF!</definedName>
    <definedName name="__DAT68" localSheetId="0">#REF!</definedName>
    <definedName name="__DAT68">#REF!</definedName>
    <definedName name="__DAT69" localSheetId="33">#REF!</definedName>
    <definedName name="__DAT69" localSheetId="3">#REF!</definedName>
    <definedName name="__DAT69" localSheetId="6">#REF!</definedName>
    <definedName name="__DAT69" localSheetId="7">#REF!</definedName>
    <definedName name="__DAT69" localSheetId="13">#REF!</definedName>
    <definedName name="__DAT69" localSheetId="14">#REF!</definedName>
    <definedName name="__DAT69" localSheetId="0">#REF!</definedName>
    <definedName name="__DAT69">#REF!</definedName>
    <definedName name="__DAT7" localSheetId="19">'[5]2006_Ist bis Juli'!#REF!</definedName>
    <definedName name="__DAT70" localSheetId="33">#REF!</definedName>
    <definedName name="__DAT70" localSheetId="3">#REF!</definedName>
    <definedName name="__DAT70" localSheetId="6">#REF!</definedName>
    <definedName name="__DAT70" localSheetId="7">#REF!</definedName>
    <definedName name="__DAT70" localSheetId="13">#REF!</definedName>
    <definedName name="__DAT70" localSheetId="14">#REF!</definedName>
    <definedName name="__DAT70" localSheetId="19">#REF!</definedName>
    <definedName name="__DAT70" localSheetId="0">#REF!</definedName>
    <definedName name="__DAT70">#REF!</definedName>
    <definedName name="__DAT71" localSheetId="33">#REF!</definedName>
    <definedName name="__DAT71" localSheetId="3">#REF!</definedName>
    <definedName name="__DAT71" localSheetId="6">#REF!</definedName>
    <definedName name="__DAT71" localSheetId="7">#REF!</definedName>
    <definedName name="__DAT71" localSheetId="13">#REF!</definedName>
    <definedName name="__DAT71" localSheetId="14">#REF!</definedName>
    <definedName name="__DAT71" localSheetId="19">#REF!</definedName>
    <definedName name="__DAT71" localSheetId="0">#REF!</definedName>
    <definedName name="__DAT71">#REF!</definedName>
    <definedName name="__DAT72" localSheetId="33">#REF!</definedName>
    <definedName name="__DAT72" localSheetId="3">#REF!</definedName>
    <definedName name="__DAT72" localSheetId="6">#REF!</definedName>
    <definedName name="__DAT72" localSheetId="7">#REF!</definedName>
    <definedName name="__DAT72" localSheetId="13">#REF!</definedName>
    <definedName name="__DAT72" localSheetId="14">#REF!</definedName>
    <definedName name="__DAT72" localSheetId="19">#REF!</definedName>
    <definedName name="__DAT72" localSheetId="0">#REF!</definedName>
    <definedName name="__DAT72">#REF!</definedName>
    <definedName name="__DAT73" localSheetId="33">#REF!</definedName>
    <definedName name="__DAT73" localSheetId="3">#REF!</definedName>
    <definedName name="__DAT73" localSheetId="6">#REF!</definedName>
    <definedName name="__DAT73" localSheetId="7">#REF!</definedName>
    <definedName name="__DAT73" localSheetId="13">#REF!</definedName>
    <definedName name="__DAT73" localSheetId="14">#REF!</definedName>
    <definedName name="__DAT73" localSheetId="0">#REF!</definedName>
    <definedName name="__DAT73">#REF!</definedName>
    <definedName name="__DAT8" localSheetId="19">'[5]2006_Ist bis Juli'!#REF!</definedName>
    <definedName name="__DAT9" localSheetId="33">#REF!</definedName>
    <definedName name="__DAT9" localSheetId="3">#REF!</definedName>
    <definedName name="__DAT9" localSheetId="6">#REF!</definedName>
    <definedName name="__DAT9" localSheetId="7">#REF!</definedName>
    <definedName name="__DAT9" localSheetId="13">#REF!</definedName>
    <definedName name="__DAT9" localSheetId="14">#REF!</definedName>
    <definedName name="__DAT9" localSheetId="19">#REF!</definedName>
    <definedName name="__DAT9" localSheetId="0">#REF!</definedName>
    <definedName name="__DAT9">#REF!</definedName>
    <definedName name="__i66000" localSheetId="2">'[1]FIP akt'!#REF!</definedName>
    <definedName name="__i66000" localSheetId="33">'[1]FIP akt'!#REF!</definedName>
    <definedName name="__i66000" localSheetId="3">'[1]FIP akt'!#REF!</definedName>
    <definedName name="__i66000" localSheetId="6">'[1]FIP akt'!#REF!</definedName>
    <definedName name="__i66000" localSheetId="7">'[1]FIP akt'!#REF!</definedName>
    <definedName name="__i66000" localSheetId="13">'[1]FIP akt'!#REF!</definedName>
    <definedName name="__i66000" localSheetId="14">'[1]FIP akt'!#REF!</definedName>
    <definedName name="__i66000" localSheetId="19">'[2]FIP akt'!#REF!</definedName>
    <definedName name="__i66000" localSheetId="0">'[1]FIP akt'!#REF!</definedName>
    <definedName name="__i66000">'[1]FIP akt'!#REF!</definedName>
    <definedName name="__PC2006" localSheetId="2">'[6]ÜT Personal'!#REF!</definedName>
    <definedName name="__PC2006" localSheetId="33">'[6]ÜT Personal'!#REF!</definedName>
    <definedName name="__PC2006" localSheetId="3">'[6]ÜT Personal'!#REF!</definedName>
    <definedName name="__PC2006" localSheetId="6">'[6]ÜT Personal'!#REF!</definedName>
    <definedName name="__PC2006" localSheetId="7">'[6]ÜT Personal'!#REF!</definedName>
    <definedName name="__PC2006" localSheetId="13">'[6]ÜT Personal'!#REF!</definedName>
    <definedName name="__PC2006" localSheetId="14">'[6]ÜT Personal'!#REF!</definedName>
    <definedName name="__PC2006" localSheetId="19">'[7]ÜT Personal'!#REF!</definedName>
    <definedName name="__PC2006" localSheetId="0">'[6]ÜT Personal'!#REF!</definedName>
    <definedName name="__PC2006">'[6]ÜT Personal'!#REF!</definedName>
    <definedName name="__per1" localSheetId="33">#REF!</definedName>
    <definedName name="__per1" localSheetId="3">#REF!</definedName>
    <definedName name="__per1" localSheetId="6">#REF!</definedName>
    <definedName name="__per1" localSheetId="7">#REF!</definedName>
    <definedName name="__per1" localSheetId="13">#REF!</definedName>
    <definedName name="__per1" localSheetId="14">#REF!</definedName>
    <definedName name="__per1" localSheetId="19">#REF!</definedName>
    <definedName name="__per1" localSheetId="0">#REF!</definedName>
    <definedName name="__per1">#REF!</definedName>
    <definedName name="__per2" localSheetId="33">#REF!</definedName>
    <definedName name="__per2" localSheetId="3">#REF!</definedName>
    <definedName name="__per2" localSheetId="6">#REF!</definedName>
    <definedName name="__per2" localSheetId="7">#REF!</definedName>
    <definedName name="__per2" localSheetId="13">#REF!</definedName>
    <definedName name="__per2" localSheetId="14">#REF!</definedName>
    <definedName name="__per2" localSheetId="19">#REF!</definedName>
    <definedName name="__per2" localSheetId="0">#REF!</definedName>
    <definedName name="__per2">#REF!</definedName>
    <definedName name="_1_" localSheetId="19">'[8]Zinsrisiko-Detail'!$A$1:$O$128</definedName>
    <definedName name="_1_">'[9]Zinsrisiko-Detail'!$A$1:$O$128</definedName>
    <definedName name="_5_" localSheetId="19">'[8]Zinsrisiko-Detail'!$A$1:$O$128</definedName>
    <definedName name="_5_">'[9]Zinsrisiko-Detail'!$A$1:$O$128</definedName>
    <definedName name="_BM" localSheetId="33">#REF!</definedName>
    <definedName name="_BM" localSheetId="3">#REF!</definedName>
    <definedName name="_BM" localSheetId="6">#REF!</definedName>
    <definedName name="_BM" localSheetId="7">#REF!</definedName>
    <definedName name="_BM" localSheetId="13">#REF!</definedName>
    <definedName name="_BM" localSheetId="14">#REF!</definedName>
    <definedName name="_BM" localSheetId="19">#REF!</definedName>
    <definedName name="_BM" localSheetId="0">#REF!</definedName>
    <definedName name="_BM">#REF!</definedName>
    <definedName name="_bmv" localSheetId="31">#REF!</definedName>
    <definedName name="_bmv" localSheetId="33">#REF!</definedName>
    <definedName name="_bmv" localSheetId="3">#REF!</definedName>
    <definedName name="_bmv" localSheetId="6">#REF!</definedName>
    <definedName name="_bmv" localSheetId="7">#REF!</definedName>
    <definedName name="_bmv" localSheetId="13">#REF!</definedName>
    <definedName name="_bmv" localSheetId="14">#REF!</definedName>
    <definedName name="_bmv" localSheetId="19">#REF!</definedName>
    <definedName name="_bmv" localSheetId="0">#REF!</definedName>
    <definedName name="_bmv">#REF!</definedName>
    <definedName name="_BMVIT" localSheetId="33">#REF!</definedName>
    <definedName name="_BMVIT" localSheetId="3">#REF!</definedName>
    <definedName name="_BMVIT" localSheetId="6">#REF!</definedName>
    <definedName name="_BMVIT" localSheetId="7">#REF!</definedName>
    <definedName name="_BMVIT" localSheetId="13">#REF!</definedName>
    <definedName name="_BMVIT" localSheetId="14">#REF!</definedName>
    <definedName name="_BMVIT" localSheetId="19">#REF!</definedName>
    <definedName name="_BMVIT" localSheetId="0">#REF!</definedName>
    <definedName name="_BMVIT">#REF!</definedName>
    <definedName name="_DAT1" localSheetId="6">'[3]2006_Ist bis Juli'!#REF!</definedName>
    <definedName name="_DAT1" localSheetId="7">'[3]2006_Ist bis Juli'!#REF!</definedName>
    <definedName name="_DAT1" localSheetId="13">'[3]2006_Ist bis Juli'!#REF!</definedName>
    <definedName name="_DAT1" localSheetId="14">'[3]2006_Ist bis Juli'!#REF!</definedName>
    <definedName name="_DAT1" localSheetId="19">'[4]2006_Ist bis Juli'!#REF!</definedName>
    <definedName name="_DAT1">'[3]2006_Ist bis Juli'!#REF!</definedName>
    <definedName name="_DAT10" localSheetId="33">#REF!</definedName>
    <definedName name="_DAT10" localSheetId="3">#REF!</definedName>
    <definedName name="_DAT10" localSheetId="6">#REF!</definedName>
    <definedName name="_DAT10" localSheetId="7">#REF!</definedName>
    <definedName name="_DAT10" localSheetId="13">#REF!</definedName>
    <definedName name="_DAT10" localSheetId="14">#REF!</definedName>
    <definedName name="_DAT10" localSheetId="19">#REF!</definedName>
    <definedName name="_DAT10" localSheetId="0">#REF!</definedName>
    <definedName name="_DAT10">#REF!</definedName>
    <definedName name="_DAT11" localSheetId="33">#REF!</definedName>
    <definedName name="_DAT11" localSheetId="3">#REF!</definedName>
    <definedName name="_DAT11" localSheetId="6">#REF!</definedName>
    <definedName name="_DAT11" localSheetId="7">#REF!</definedName>
    <definedName name="_DAT11" localSheetId="13">#REF!</definedName>
    <definedName name="_DAT11" localSheetId="14">#REF!</definedName>
    <definedName name="_DAT11" localSheetId="19">#REF!</definedName>
    <definedName name="_DAT11" localSheetId="0">#REF!</definedName>
    <definedName name="_DAT11">#REF!</definedName>
    <definedName name="_DAT12" localSheetId="33">#REF!</definedName>
    <definedName name="_DAT12" localSheetId="3">#REF!</definedName>
    <definedName name="_DAT12" localSheetId="6">#REF!</definedName>
    <definedName name="_DAT12" localSheetId="7">#REF!</definedName>
    <definedName name="_DAT12" localSheetId="13">#REF!</definedName>
    <definedName name="_DAT12" localSheetId="14">#REF!</definedName>
    <definedName name="_DAT12" localSheetId="19">#REF!</definedName>
    <definedName name="_DAT12" localSheetId="0">#REF!</definedName>
    <definedName name="_DAT12">#REF!</definedName>
    <definedName name="_DAT13" localSheetId="33">#REF!</definedName>
    <definedName name="_DAT13" localSheetId="3">#REF!</definedName>
    <definedName name="_DAT13" localSheetId="6">#REF!</definedName>
    <definedName name="_DAT13" localSheetId="7">#REF!</definedName>
    <definedName name="_DAT13" localSheetId="13">#REF!</definedName>
    <definedName name="_DAT13" localSheetId="14">#REF!</definedName>
    <definedName name="_DAT13" localSheetId="0">#REF!</definedName>
    <definedName name="_DAT13">#REF!</definedName>
    <definedName name="_DAT14" localSheetId="33">#REF!</definedName>
    <definedName name="_DAT14" localSheetId="3">#REF!</definedName>
    <definedName name="_DAT14" localSheetId="6">#REF!</definedName>
    <definedName name="_DAT14" localSheetId="7">#REF!</definedName>
    <definedName name="_DAT14" localSheetId="13">#REF!</definedName>
    <definedName name="_DAT14" localSheetId="14">#REF!</definedName>
    <definedName name="_DAT14" localSheetId="0">#REF!</definedName>
    <definedName name="_DAT14">#REF!</definedName>
    <definedName name="_DAT15" localSheetId="33">#REF!</definedName>
    <definedName name="_DAT15" localSheetId="3">#REF!</definedName>
    <definedName name="_DAT15" localSheetId="6">#REF!</definedName>
    <definedName name="_DAT15" localSheetId="7">#REF!</definedName>
    <definedName name="_DAT15" localSheetId="13">#REF!</definedName>
    <definedName name="_DAT15" localSheetId="14">#REF!</definedName>
    <definedName name="_DAT15" localSheetId="0">#REF!</definedName>
    <definedName name="_DAT15">#REF!</definedName>
    <definedName name="_DAT16" localSheetId="33">#REF!</definedName>
    <definedName name="_DAT16" localSheetId="3">#REF!</definedName>
    <definedName name="_DAT16" localSheetId="6">#REF!</definedName>
    <definedName name="_DAT16" localSheetId="7">#REF!</definedName>
    <definedName name="_DAT16" localSheetId="13">#REF!</definedName>
    <definedName name="_DAT16" localSheetId="14">#REF!</definedName>
    <definedName name="_DAT16" localSheetId="0">#REF!</definedName>
    <definedName name="_DAT16">#REF!</definedName>
    <definedName name="_DAT17" localSheetId="33">#REF!</definedName>
    <definedName name="_DAT17" localSheetId="3">#REF!</definedName>
    <definedName name="_DAT17" localSheetId="6">#REF!</definedName>
    <definedName name="_DAT17" localSheetId="7">#REF!</definedName>
    <definedName name="_DAT17" localSheetId="13">#REF!</definedName>
    <definedName name="_DAT17" localSheetId="14">#REF!</definedName>
    <definedName name="_DAT17" localSheetId="0">#REF!</definedName>
    <definedName name="_DAT17">#REF!</definedName>
    <definedName name="_DAT18" localSheetId="33">#REF!</definedName>
    <definedName name="_DAT18" localSheetId="3">#REF!</definedName>
    <definedName name="_DAT18" localSheetId="6">#REF!</definedName>
    <definedName name="_DAT18" localSheetId="7">#REF!</definedName>
    <definedName name="_DAT18" localSheetId="13">#REF!</definedName>
    <definedName name="_DAT18" localSheetId="14">#REF!</definedName>
    <definedName name="_DAT18" localSheetId="0">#REF!</definedName>
    <definedName name="_DAT18">#REF!</definedName>
    <definedName name="_DAT19" localSheetId="33">#REF!</definedName>
    <definedName name="_DAT19" localSheetId="3">#REF!</definedName>
    <definedName name="_DAT19" localSheetId="6">#REF!</definedName>
    <definedName name="_DAT19" localSheetId="7">#REF!</definedName>
    <definedName name="_DAT19" localSheetId="13">#REF!</definedName>
    <definedName name="_DAT19" localSheetId="14">#REF!</definedName>
    <definedName name="_DAT19" localSheetId="0">#REF!</definedName>
    <definedName name="_DAT19">#REF!</definedName>
    <definedName name="_DAT2" localSheetId="6">'[3]2006_Ist bis Juli'!#REF!</definedName>
    <definedName name="_DAT2" localSheetId="7">'[3]2006_Ist bis Juli'!#REF!</definedName>
    <definedName name="_DAT2" localSheetId="13">'[3]2006_Ist bis Juli'!#REF!</definedName>
    <definedName name="_DAT2" localSheetId="14">'[3]2006_Ist bis Juli'!#REF!</definedName>
    <definedName name="_DAT2" localSheetId="19">'[4]2006_Ist bis Juli'!#REF!</definedName>
    <definedName name="_DAT2">'[3]2006_Ist bis Juli'!#REF!</definedName>
    <definedName name="_DAT20" localSheetId="33">#REF!</definedName>
    <definedName name="_DAT20" localSheetId="3">#REF!</definedName>
    <definedName name="_DAT20" localSheetId="6">#REF!</definedName>
    <definedName name="_DAT20" localSheetId="7">#REF!</definedName>
    <definedName name="_DAT20" localSheetId="13">#REF!</definedName>
    <definedName name="_DAT20" localSheetId="14">#REF!</definedName>
    <definedName name="_DAT20" localSheetId="19">#REF!</definedName>
    <definedName name="_DAT20" localSheetId="0">#REF!</definedName>
    <definedName name="_DAT20">#REF!</definedName>
    <definedName name="_DAT21" localSheetId="33">#REF!</definedName>
    <definedName name="_DAT21" localSheetId="3">#REF!</definedName>
    <definedName name="_DAT21" localSheetId="6">#REF!</definedName>
    <definedName name="_DAT21" localSheetId="7">#REF!</definedName>
    <definedName name="_DAT21" localSheetId="13">#REF!</definedName>
    <definedName name="_DAT21" localSheetId="14">#REF!</definedName>
    <definedName name="_DAT21" localSheetId="19">#REF!</definedName>
    <definedName name="_DAT21" localSheetId="0">#REF!</definedName>
    <definedName name="_DAT21">#REF!</definedName>
    <definedName name="_DAT22" localSheetId="33">#REF!</definedName>
    <definedName name="_DAT22" localSheetId="3">#REF!</definedName>
    <definedName name="_DAT22" localSheetId="6">#REF!</definedName>
    <definedName name="_DAT22" localSheetId="7">#REF!</definedName>
    <definedName name="_DAT22" localSheetId="13">#REF!</definedName>
    <definedName name="_DAT22" localSheetId="14">#REF!</definedName>
    <definedName name="_DAT22" localSheetId="19">#REF!</definedName>
    <definedName name="_DAT22" localSheetId="0">#REF!</definedName>
    <definedName name="_DAT22">#REF!</definedName>
    <definedName name="_DAT23" localSheetId="33">#REF!</definedName>
    <definedName name="_DAT23" localSheetId="3">#REF!</definedName>
    <definedName name="_DAT23" localSheetId="6">#REF!</definedName>
    <definedName name="_DAT23" localSheetId="7">#REF!</definedName>
    <definedName name="_DAT23" localSheetId="13">#REF!</definedName>
    <definedName name="_DAT23" localSheetId="14">#REF!</definedName>
    <definedName name="_DAT23" localSheetId="0">#REF!</definedName>
    <definedName name="_DAT23">#REF!</definedName>
    <definedName name="_DAT24" localSheetId="33">#REF!</definedName>
    <definedName name="_DAT24" localSheetId="3">#REF!</definedName>
    <definedName name="_DAT24" localSheetId="6">#REF!</definedName>
    <definedName name="_DAT24" localSheetId="7">#REF!</definedName>
    <definedName name="_DAT24" localSheetId="13">#REF!</definedName>
    <definedName name="_DAT24" localSheetId="14">#REF!</definedName>
    <definedName name="_DAT24" localSheetId="0">#REF!</definedName>
    <definedName name="_DAT24">#REF!</definedName>
    <definedName name="_DAT25" localSheetId="33">#REF!</definedName>
    <definedName name="_DAT25" localSheetId="3">#REF!</definedName>
    <definedName name="_DAT25" localSheetId="6">#REF!</definedName>
    <definedName name="_DAT25" localSheetId="7">#REF!</definedName>
    <definedName name="_DAT25" localSheetId="13">#REF!</definedName>
    <definedName name="_DAT25" localSheetId="14">#REF!</definedName>
    <definedName name="_DAT25" localSheetId="0">#REF!</definedName>
    <definedName name="_DAT25">#REF!</definedName>
    <definedName name="_DAT26" localSheetId="33">#REF!</definedName>
    <definedName name="_DAT26" localSheetId="3">#REF!</definedName>
    <definedName name="_DAT26" localSheetId="6">#REF!</definedName>
    <definedName name="_DAT26" localSheetId="7">#REF!</definedName>
    <definedName name="_DAT26" localSheetId="13">#REF!</definedName>
    <definedName name="_DAT26" localSheetId="14">#REF!</definedName>
    <definedName name="_DAT26" localSheetId="0">#REF!</definedName>
    <definedName name="_DAT26">#REF!</definedName>
    <definedName name="_DAT27" localSheetId="33">#REF!</definedName>
    <definedName name="_DAT27" localSheetId="3">#REF!</definedName>
    <definedName name="_DAT27" localSheetId="6">#REF!</definedName>
    <definedName name="_DAT27" localSheetId="7">#REF!</definedName>
    <definedName name="_DAT27" localSheetId="13">#REF!</definedName>
    <definedName name="_DAT27" localSheetId="14">#REF!</definedName>
    <definedName name="_DAT27" localSheetId="0">#REF!</definedName>
    <definedName name="_DAT27">#REF!</definedName>
    <definedName name="_DAT28" localSheetId="33">#REF!</definedName>
    <definedName name="_DAT28" localSheetId="3">#REF!</definedName>
    <definedName name="_DAT28" localSheetId="6">#REF!</definedName>
    <definedName name="_DAT28" localSheetId="7">#REF!</definedName>
    <definedName name="_DAT28" localSheetId="13">#REF!</definedName>
    <definedName name="_DAT28" localSheetId="14">#REF!</definedName>
    <definedName name="_DAT28" localSheetId="0">#REF!</definedName>
    <definedName name="_DAT28">#REF!</definedName>
    <definedName name="_DAT29" localSheetId="33">#REF!</definedName>
    <definedName name="_DAT29" localSheetId="3">#REF!</definedName>
    <definedName name="_DAT29" localSheetId="6">#REF!</definedName>
    <definedName name="_DAT29" localSheetId="7">#REF!</definedName>
    <definedName name="_DAT29" localSheetId="13">#REF!</definedName>
    <definedName name="_DAT29" localSheetId="14">#REF!</definedName>
    <definedName name="_DAT29" localSheetId="0">#REF!</definedName>
    <definedName name="_DAT29">#REF!</definedName>
    <definedName name="_DAT3" localSheetId="33">#REF!</definedName>
    <definedName name="_DAT3" localSheetId="3">#REF!</definedName>
    <definedName name="_DAT3" localSheetId="6">#REF!</definedName>
    <definedName name="_DAT3" localSheetId="7">#REF!</definedName>
    <definedName name="_DAT3" localSheetId="13">#REF!</definedName>
    <definedName name="_DAT3" localSheetId="14">#REF!</definedName>
    <definedName name="_DAT3" localSheetId="0">#REF!</definedName>
    <definedName name="_DAT3">#REF!</definedName>
    <definedName name="_DAT30" localSheetId="33">#REF!</definedName>
    <definedName name="_DAT30" localSheetId="3">#REF!</definedName>
    <definedName name="_DAT30" localSheetId="6">#REF!</definedName>
    <definedName name="_DAT30" localSheetId="7">#REF!</definedName>
    <definedName name="_DAT30" localSheetId="13">#REF!</definedName>
    <definedName name="_DAT30" localSheetId="14">#REF!</definedName>
    <definedName name="_DAT30" localSheetId="0">#REF!</definedName>
    <definedName name="_DAT30">#REF!</definedName>
    <definedName name="_DAT31" localSheetId="33">#REF!</definedName>
    <definedName name="_DAT31" localSheetId="3">#REF!</definedName>
    <definedName name="_DAT31" localSheetId="6">#REF!</definedName>
    <definedName name="_DAT31" localSheetId="7">#REF!</definedName>
    <definedName name="_DAT31" localSheetId="13">#REF!</definedName>
    <definedName name="_DAT31" localSheetId="14">#REF!</definedName>
    <definedName name="_DAT31" localSheetId="0">#REF!</definedName>
    <definedName name="_DAT31">#REF!</definedName>
    <definedName name="_DAT32" localSheetId="33">#REF!</definedName>
    <definedName name="_DAT32" localSheetId="3">#REF!</definedName>
    <definedName name="_DAT32" localSheetId="6">#REF!</definedName>
    <definedName name="_DAT32" localSheetId="7">#REF!</definedName>
    <definedName name="_DAT32" localSheetId="13">#REF!</definedName>
    <definedName name="_DAT32" localSheetId="14">#REF!</definedName>
    <definedName name="_DAT32" localSheetId="0">#REF!</definedName>
    <definedName name="_DAT32">#REF!</definedName>
    <definedName name="_DAT33" localSheetId="33">#REF!</definedName>
    <definedName name="_DAT33" localSheetId="3">#REF!</definedName>
    <definedName name="_DAT33" localSheetId="6">#REF!</definedName>
    <definedName name="_DAT33" localSheetId="7">#REF!</definedName>
    <definedName name="_DAT33" localSheetId="13">#REF!</definedName>
    <definedName name="_DAT33" localSheetId="14">#REF!</definedName>
    <definedName name="_DAT33" localSheetId="0">#REF!</definedName>
    <definedName name="_DAT33">#REF!</definedName>
    <definedName name="_DAT34" localSheetId="33">#REF!</definedName>
    <definedName name="_DAT34" localSheetId="3">#REF!</definedName>
    <definedName name="_DAT34" localSheetId="6">#REF!</definedName>
    <definedName name="_DAT34" localSheetId="7">#REF!</definedName>
    <definedName name="_DAT34" localSheetId="13">#REF!</definedName>
    <definedName name="_DAT34" localSheetId="14">#REF!</definedName>
    <definedName name="_DAT34" localSheetId="0">#REF!</definedName>
    <definedName name="_DAT34">#REF!</definedName>
    <definedName name="_DAT35" localSheetId="33">#REF!</definedName>
    <definedName name="_DAT35" localSheetId="3">#REF!</definedName>
    <definedName name="_DAT35" localSheetId="6">#REF!</definedName>
    <definedName name="_DAT35" localSheetId="7">#REF!</definedName>
    <definedName name="_DAT35" localSheetId="13">#REF!</definedName>
    <definedName name="_DAT35" localSheetId="14">#REF!</definedName>
    <definedName name="_DAT35" localSheetId="0">#REF!</definedName>
    <definedName name="_DAT35">#REF!</definedName>
    <definedName name="_DAT36" localSheetId="33">#REF!</definedName>
    <definedName name="_DAT36" localSheetId="3">#REF!</definedName>
    <definedName name="_DAT36" localSheetId="6">#REF!</definedName>
    <definedName name="_DAT36" localSheetId="7">#REF!</definedName>
    <definedName name="_DAT36" localSheetId="13">#REF!</definedName>
    <definedName name="_DAT36" localSheetId="14">#REF!</definedName>
    <definedName name="_DAT36" localSheetId="0">#REF!</definedName>
    <definedName name="_DAT36">#REF!</definedName>
    <definedName name="_DAT37" localSheetId="33">#REF!</definedName>
    <definedName name="_DAT37" localSheetId="3">#REF!</definedName>
    <definedName name="_DAT37" localSheetId="6">#REF!</definedName>
    <definedName name="_DAT37" localSheetId="7">#REF!</definedName>
    <definedName name="_DAT37" localSheetId="13">#REF!</definedName>
    <definedName name="_DAT37" localSheetId="14">#REF!</definedName>
    <definedName name="_DAT37" localSheetId="0">#REF!</definedName>
    <definedName name="_DAT37">#REF!</definedName>
    <definedName name="_DAT38" localSheetId="33">#REF!</definedName>
    <definedName name="_DAT38" localSheetId="3">#REF!</definedName>
    <definedName name="_DAT38" localSheetId="6">#REF!</definedName>
    <definedName name="_DAT38" localSheetId="7">#REF!</definedName>
    <definedName name="_DAT38" localSheetId="13">#REF!</definedName>
    <definedName name="_DAT38" localSheetId="14">#REF!</definedName>
    <definedName name="_DAT38" localSheetId="0">#REF!</definedName>
    <definedName name="_DAT38">#REF!</definedName>
    <definedName name="_DAT39" localSheetId="33">#REF!</definedName>
    <definedName name="_DAT39" localSheetId="3">#REF!</definedName>
    <definedName name="_DAT39" localSheetId="6">#REF!</definedName>
    <definedName name="_DAT39" localSheetId="7">#REF!</definedName>
    <definedName name="_DAT39" localSheetId="13">#REF!</definedName>
    <definedName name="_DAT39" localSheetId="14">#REF!</definedName>
    <definedName name="_DAT39" localSheetId="0">#REF!</definedName>
    <definedName name="_DAT39">#REF!</definedName>
    <definedName name="_DAT4" localSheetId="33">#REF!</definedName>
    <definedName name="_DAT4" localSheetId="3">#REF!</definedName>
    <definedName name="_DAT4" localSheetId="6">#REF!</definedName>
    <definedName name="_DAT4" localSheetId="7">#REF!</definedName>
    <definedName name="_DAT4" localSheetId="13">#REF!</definedName>
    <definedName name="_DAT4" localSheetId="14">#REF!</definedName>
    <definedName name="_DAT4" localSheetId="0">#REF!</definedName>
    <definedName name="_DAT4">#REF!</definedName>
    <definedName name="_DAT40" localSheetId="33">#REF!</definedName>
    <definedName name="_DAT40" localSheetId="3">#REF!</definedName>
    <definedName name="_DAT40" localSheetId="6">#REF!</definedName>
    <definedName name="_DAT40" localSheetId="7">#REF!</definedName>
    <definedName name="_DAT40" localSheetId="13">#REF!</definedName>
    <definedName name="_DAT40" localSheetId="14">#REF!</definedName>
    <definedName name="_DAT40" localSheetId="0">#REF!</definedName>
    <definedName name="_DAT40">#REF!</definedName>
    <definedName name="_DAT41" localSheetId="33">#REF!</definedName>
    <definedName name="_DAT41" localSheetId="3">#REF!</definedName>
    <definedName name="_DAT41" localSheetId="6">#REF!</definedName>
    <definedName name="_DAT41" localSheetId="7">#REF!</definedName>
    <definedName name="_DAT41" localSheetId="13">#REF!</definedName>
    <definedName name="_DAT41" localSheetId="14">#REF!</definedName>
    <definedName name="_DAT41" localSheetId="0">#REF!</definedName>
    <definedName name="_DAT41">#REF!</definedName>
    <definedName name="_DAT42" localSheetId="33">#REF!</definedName>
    <definedName name="_DAT42" localSheetId="3">#REF!</definedName>
    <definedName name="_DAT42" localSheetId="6">#REF!</definedName>
    <definedName name="_DAT42" localSheetId="7">#REF!</definedName>
    <definedName name="_DAT42" localSheetId="13">#REF!</definedName>
    <definedName name="_DAT42" localSheetId="14">#REF!</definedName>
    <definedName name="_DAT42" localSheetId="0">#REF!</definedName>
    <definedName name="_DAT42">#REF!</definedName>
    <definedName name="_DAT43" localSheetId="33">#REF!</definedName>
    <definedName name="_DAT43" localSheetId="3">#REF!</definedName>
    <definedName name="_DAT43" localSheetId="6">#REF!</definedName>
    <definedName name="_DAT43" localSheetId="7">#REF!</definedName>
    <definedName name="_DAT43" localSheetId="13">#REF!</definedName>
    <definedName name="_DAT43" localSheetId="14">#REF!</definedName>
    <definedName name="_DAT43" localSheetId="0">#REF!</definedName>
    <definedName name="_DAT43">#REF!</definedName>
    <definedName name="_DAT44" localSheetId="33">#REF!</definedName>
    <definedName name="_DAT44" localSheetId="3">#REF!</definedName>
    <definedName name="_DAT44" localSheetId="6">#REF!</definedName>
    <definedName name="_DAT44" localSheetId="7">#REF!</definedName>
    <definedName name="_DAT44" localSheetId="13">#REF!</definedName>
    <definedName name="_DAT44" localSheetId="14">#REF!</definedName>
    <definedName name="_DAT44" localSheetId="0">#REF!</definedName>
    <definedName name="_DAT44">#REF!</definedName>
    <definedName name="_DAT45" localSheetId="33">#REF!</definedName>
    <definedName name="_DAT45" localSheetId="3">#REF!</definedName>
    <definedName name="_DAT45" localSheetId="6">#REF!</definedName>
    <definedName name="_DAT45" localSheetId="7">#REF!</definedName>
    <definedName name="_DAT45" localSheetId="13">#REF!</definedName>
    <definedName name="_DAT45" localSheetId="14">#REF!</definedName>
    <definedName name="_DAT45" localSheetId="0">#REF!</definedName>
    <definedName name="_DAT45">#REF!</definedName>
    <definedName name="_DAT46" localSheetId="33">#REF!</definedName>
    <definedName name="_DAT46" localSheetId="3">#REF!</definedName>
    <definedName name="_DAT46" localSheetId="6">#REF!</definedName>
    <definedName name="_DAT46" localSheetId="7">#REF!</definedName>
    <definedName name="_DAT46" localSheetId="13">#REF!</definedName>
    <definedName name="_DAT46" localSheetId="14">#REF!</definedName>
    <definedName name="_DAT46" localSheetId="0">#REF!</definedName>
    <definedName name="_DAT46">#REF!</definedName>
    <definedName name="_DAT47" localSheetId="33">#REF!</definedName>
    <definedName name="_DAT47" localSheetId="3">#REF!</definedName>
    <definedName name="_DAT47" localSheetId="6">#REF!</definedName>
    <definedName name="_DAT47" localSheetId="7">#REF!</definedName>
    <definedName name="_DAT47" localSheetId="13">#REF!</definedName>
    <definedName name="_DAT47" localSheetId="14">#REF!</definedName>
    <definedName name="_DAT47" localSheetId="0">#REF!</definedName>
    <definedName name="_DAT47">#REF!</definedName>
    <definedName name="_DAT48" localSheetId="33">#REF!</definedName>
    <definedName name="_DAT48" localSheetId="3">#REF!</definedName>
    <definedName name="_DAT48" localSheetId="6">#REF!</definedName>
    <definedName name="_DAT48" localSheetId="7">#REF!</definedName>
    <definedName name="_DAT48" localSheetId="13">#REF!</definedName>
    <definedName name="_DAT48" localSheetId="14">#REF!</definedName>
    <definedName name="_DAT48" localSheetId="0">#REF!</definedName>
    <definedName name="_DAT48">#REF!</definedName>
    <definedName name="_DAT49" localSheetId="33">#REF!</definedName>
    <definedName name="_DAT49" localSheetId="3">#REF!</definedName>
    <definedName name="_DAT49" localSheetId="6">#REF!</definedName>
    <definedName name="_DAT49" localSheetId="7">#REF!</definedName>
    <definedName name="_DAT49" localSheetId="13">#REF!</definedName>
    <definedName name="_DAT49" localSheetId="14">#REF!</definedName>
    <definedName name="_DAT49" localSheetId="0">#REF!</definedName>
    <definedName name="_DAT49">#REF!</definedName>
    <definedName name="_DAT5" localSheetId="6">'[3]2006_Ist bis Juli'!#REF!</definedName>
    <definedName name="_DAT5" localSheetId="7">'[3]2006_Ist bis Juli'!#REF!</definedName>
    <definedName name="_DAT5" localSheetId="13">'[3]2006_Ist bis Juli'!#REF!</definedName>
    <definedName name="_DAT5" localSheetId="14">'[3]2006_Ist bis Juli'!#REF!</definedName>
    <definedName name="_DAT5" localSheetId="19">'[4]2006_Ist bis Juli'!#REF!</definedName>
    <definedName name="_DAT5">'[3]2006_Ist bis Juli'!#REF!</definedName>
    <definedName name="_DAT50" localSheetId="33">#REF!</definedName>
    <definedName name="_DAT50" localSheetId="3">#REF!</definedName>
    <definedName name="_DAT50" localSheetId="6">#REF!</definedName>
    <definedName name="_DAT50" localSheetId="7">#REF!</definedName>
    <definedName name="_DAT50" localSheetId="13">#REF!</definedName>
    <definedName name="_DAT50" localSheetId="14">#REF!</definedName>
    <definedName name="_DAT50" localSheetId="19">#REF!</definedName>
    <definedName name="_DAT50" localSheetId="0">#REF!</definedName>
    <definedName name="_DAT50">#REF!</definedName>
    <definedName name="_DAT51" localSheetId="33">#REF!</definedName>
    <definedName name="_DAT51" localSheetId="3">#REF!</definedName>
    <definedName name="_DAT51" localSheetId="6">#REF!</definedName>
    <definedName name="_DAT51" localSheetId="7">#REF!</definedName>
    <definedName name="_DAT51" localSheetId="13">#REF!</definedName>
    <definedName name="_DAT51" localSheetId="14">#REF!</definedName>
    <definedName name="_DAT51" localSheetId="19">#REF!</definedName>
    <definedName name="_DAT51" localSheetId="0">#REF!</definedName>
    <definedName name="_DAT51">#REF!</definedName>
    <definedName name="_DAT52" localSheetId="33">#REF!</definedName>
    <definedName name="_DAT52" localSheetId="3">#REF!</definedName>
    <definedName name="_DAT52" localSheetId="6">#REF!</definedName>
    <definedName name="_DAT52" localSheetId="7">#REF!</definedName>
    <definedName name="_DAT52" localSheetId="13">#REF!</definedName>
    <definedName name="_DAT52" localSheetId="14">#REF!</definedName>
    <definedName name="_DAT52" localSheetId="19">#REF!</definedName>
    <definedName name="_DAT52" localSheetId="0">#REF!</definedName>
    <definedName name="_DAT52">#REF!</definedName>
    <definedName name="_DAT53" localSheetId="33">#REF!</definedName>
    <definedName name="_DAT53" localSheetId="3">#REF!</definedName>
    <definedName name="_DAT53" localSheetId="6">#REF!</definedName>
    <definedName name="_DAT53" localSheetId="7">#REF!</definedName>
    <definedName name="_DAT53" localSheetId="13">#REF!</definedName>
    <definedName name="_DAT53" localSheetId="14">#REF!</definedName>
    <definedName name="_DAT53" localSheetId="0">#REF!</definedName>
    <definedName name="_DAT53">#REF!</definedName>
    <definedName name="_DAT54" localSheetId="33">#REF!</definedName>
    <definedName name="_DAT54" localSheetId="3">#REF!</definedName>
    <definedName name="_DAT54" localSheetId="6">#REF!</definedName>
    <definedName name="_DAT54" localSheetId="7">#REF!</definedName>
    <definedName name="_DAT54" localSheetId="13">#REF!</definedName>
    <definedName name="_DAT54" localSheetId="14">#REF!</definedName>
    <definedName name="_DAT54" localSheetId="0">#REF!</definedName>
    <definedName name="_DAT54">#REF!</definedName>
    <definedName name="_DAT55" localSheetId="33">#REF!</definedName>
    <definedName name="_DAT55" localSheetId="3">#REF!</definedName>
    <definedName name="_DAT55" localSheetId="6">#REF!</definedName>
    <definedName name="_DAT55" localSheetId="7">#REF!</definedName>
    <definedName name="_DAT55" localSheetId="13">#REF!</definedName>
    <definedName name="_DAT55" localSheetId="14">#REF!</definedName>
    <definedName name="_DAT55" localSheetId="0">#REF!</definedName>
    <definedName name="_DAT55">#REF!</definedName>
    <definedName name="_DAT56" localSheetId="33">#REF!</definedName>
    <definedName name="_DAT56" localSheetId="3">#REF!</definedName>
    <definedName name="_DAT56" localSheetId="6">#REF!</definedName>
    <definedName name="_DAT56" localSheetId="7">#REF!</definedName>
    <definedName name="_DAT56" localSheetId="13">#REF!</definedName>
    <definedName name="_DAT56" localSheetId="14">#REF!</definedName>
    <definedName name="_DAT56" localSheetId="0">#REF!</definedName>
    <definedName name="_DAT56">#REF!</definedName>
    <definedName name="_DAT57" localSheetId="33">#REF!</definedName>
    <definedName name="_DAT57" localSheetId="3">#REF!</definedName>
    <definedName name="_DAT57" localSheetId="6">#REF!</definedName>
    <definedName name="_DAT57" localSheetId="7">#REF!</definedName>
    <definedName name="_DAT57" localSheetId="13">#REF!</definedName>
    <definedName name="_DAT57" localSheetId="14">#REF!</definedName>
    <definedName name="_DAT57" localSheetId="0">#REF!</definedName>
    <definedName name="_DAT57">#REF!</definedName>
    <definedName name="_DAT58" localSheetId="33">#REF!</definedName>
    <definedName name="_DAT58" localSheetId="3">#REF!</definedName>
    <definedName name="_DAT58" localSheetId="6">#REF!</definedName>
    <definedName name="_DAT58" localSheetId="7">#REF!</definedName>
    <definedName name="_DAT58" localSheetId="13">#REF!</definedName>
    <definedName name="_DAT58" localSheetId="14">#REF!</definedName>
    <definedName name="_DAT58" localSheetId="0">#REF!</definedName>
    <definedName name="_DAT58">#REF!</definedName>
    <definedName name="_DAT59" localSheetId="33">#REF!</definedName>
    <definedName name="_DAT59" localSheetId="3">#REF!</definedName>
    <definedName name="_DAT59" localSheetId="6">#REF!</definedName>
    <definedName name="_DAT59" localSheetId="7">#REF!</definedName>
    <definedName name="_DAT59" localSheetId="13">#REF!</definedName>
    <definedName name="_DAT59" localSheetId="14">#REF!</definedName>
    <definedName name="_DAT59" localSheetId="0">#REF!</definedName>
    <definedName name="_DAT59">#REF!</definedName>
    <definedName name="_DAT6" localSheetId="6">'[3]2006_Ist bis Juli'!#REF!</definedName>
    <definedName name="_DAT6" localSheetId="7">'[3]2006_Ist bis Juli'!#REF!</definedName>
    <definedName name="_DAT6" localSheetId="13">'[3]2006_Ist bis Juli'!#REF!</definedName>
    <definedName name="_DAT6" localSheetId="14">'[3]2006_Ist bis Juli'!#REF!</definedName>
    <definedName name="_DAT6" localSheetId="19">'[4]2006_Ist bis Juli'!#REF!</definedName>
    <definedName name="_DAT6">'[3]2006_Ist bis Juli'!#REF!</definedName>
    <definedName name="_DAT60" localSheetId="33">#REF!</definedName>
    <definedName name="_DAT60" localSheetId="3">#REF!</definedName>
    <definedName name="_DAT60" localSheetId="6">#REF!</definedName>
    <definedName name="_DAT60" localSheetId="7">#REF!</definedName>
    <definedName name="_DAT60" localSheetId="13">#REF!</definedName>
    <definedName name="_DAT60" localSheetId="14">#REF!</definedName>
    <definedName name="_DAT60" localSheetId="19">#REF!</definedName>
    <definedName name="_DAT60" localSheetId="0">#REF!</definedName>
    <definedName name="_DAT60">#REF!</definedName>
    <definedName name="_DAT61" localSheetId="33">#REF!</definedName>
    <definedName name="_DAT61" localSheetId="3">#REF!</definedName>
    <definedName name="_DAT61" localSheetId="6">#REF!</definedName>
    <definedName name="_DAT61" localSheetId="7">#REF!</definedName>
    <definedName name="_DAT61" localSheetId="13">#REF!</definedName>
    <definedName name="_DAT61" localSheetId="14">#REF!</definedName>
    <definedName name="_DAT61" localSheetId="19">#REF!</definedName>
    <definedName name="_DAT61" localSheetId="0">#REF!</definedName>
    <definedName name="_DAT61">#REF!</definedName>
    <definedName name="_DAT62" localSheetId="33">#REF!</definedName>
    <definedName name="_DAT62" localSheetId="3">#REF!</definedName>
    <definedName name="_DAT62" localSheetId="6">#REF!</definedName>
    <definedName name="_DAT62" localSheetId="7">#REF!</definedName>
    <definedName name="_DAT62" localSheetId="13">#REF!</definedName>
    <definedName name="_DAT62" localSheetId="14">#REF!</definedName>
    <definedName name="_DAT62" localSheetId="19">#REF!</definedName>
    <definedName name="_DAT62" localSheetId="0">#REF!</definedName>
    <definedName name="_DAT62">#REF!</definedName>
    <definedName name="_DAT63" localSheetId="33">#REF!</definedName>
    <definedName name="_DAT63" localSheetId="3">#REF!</definedName>
    <definedName name="_DAT63" localSheetId="6">#REF!</definedName>
    <definedName name="_DAT63" localSheetId="7">#REF!</definedName>
    <definedName name="_DAT63" localSheetId="13">#REF!</definedName>
    <definedName name="_DAT63" localSheetId="14">#REF!</definedName>
    <definedName name="_DAT63" localSheetId="0">#REF!</definedName>
    <definedName name="_DAT63">#REF!</definedName>
    <definedName name="_DAT64" localSheetId="33">#REF!</definedName>
    <definedName name="_DAT64" localSheetId="3">#REF!</definedName>
    <definedName name="_DAT64" localSheetId="6">#REF!</definedName>
    <definedName name="_DAT64" localSheetId="7">#REF!</definedName>
    <definedName name="_DAT64" localSheetId="13">#REF!</definedName>
    <definedName name="_DAT64" localSheetId="14">#REF!</definedName>
    <definedName name="_DAT64" localSheetId="0">#REF!</definedName>
    <definedName name="_DAT64">#REF!</definedName>
    <definedName name="_DAT65" localSheetId="33">#REF!</definedName>
    <definedName name="_DAT65" localSheetId="3">#REF!</definedName>
    <definedName name="_DAT65" localSheetId="6">#REF!</definedName>
    <definedName name="_DAT65" localSheetId="7">#REF!</definedName>
    <definedName name="_DAT65" localSheetId="13">#REF!</definedName>
    <definedName name="_DAT65" localSheetId="14">#REF!</definedName>
    <definedName name="_DAT65" localSheetId="0">#REF!</definedName>
    <definedName name="_DAT65">#REF!</definedName>
    <definedName name="_DAT66" localSheetId="33">#REF!</definedName>
    <definedName name="_DAT66" localSheetId="3">#REF!</definedName>
    <definedName name="_DAT66" localSheetId="6">#REF!</definedName>
    <definedName name="_DAT66" localSheetId="7">#REF!</definedName>
    <definedName name="_DAT66" localSheetId="13">#REF!</definedName>
    <definedName name="_DAT66" localSheetId="14">#REF!</definedName>
    <definedName name="_DAT66" localSheetId="0">#REF!</definedName>
    <definedName name="_DAT66">#REF!</definedName>
    <definedName name="_DAT67" localSheetId="33">#REF!</definedName>
    <definedName name="_DAT67" localSheetId="3">#REF!</definedName>
    <definedName name="_DAT67" localSheetId="6">#REF!</definedName>
    <definedName name="_DAT67" localSheetId="7">#REF!</definedName>
    <definedName name="_DAT67" localSheetId="13">#REF!</definedName>
    <definedName name="_DAT67" localSheetId="14">#REF!</definedName>
    <definedName name="_DAT67" localSheetId="0">#REF!</definedName>
    <definedName name="_DAT67">#REF!</definedName>
    <definedName name="_DAT68" localSheetId="33">#REF!</definedName>
    <definedName name="_DAT68" localSheetId="3">#REF!</definedName>
    <definedName name="_DAT68" localSheetId="6">#REF!</definedName>
    <definedName name="_DAT68" localSheetId="7">#REF!</definedName>
    <definedName name="_DAT68" localSheetId="13">#REF!</definedName>
    <definedName name="_DAT68" localSheetId="14">#REF!</definedName>
    <definedName name="_DAT68" localSheetId="0">#REF!</definedName>
    <definedName name="_DAT68">#REF!</definedName>
    <definedName name="_DAT69" localSheetId="33">#REF!</definedName>
    <definedName name="_DAT69" localSheetId="3">#REF!</definedName>
    <definedName name="_DAT69" localSheetId="6">#REF!</definedName>
    <definedName name="_DAT69" localSheetId="7">#REF!</definedName>
    <definedName name="_DAT69" localSheetId="13">#REF!</definedName>
    <definedName name="_DAT69" localSheetId="14">#REF!</definedName>
    <definedName name="_DAT69" localSheetId="0">#REF!</definedName>
    <definedName name="_DAT69">#REF!</definedName>
    <definedName name="_DAT7" localSheetId="19">'[5]2006_Ist bis Juli'!#REF!</definedName>
    <definedName name="_DAT70" localSheetId="33">#REF!</definedName>
    <definedName name="_DAT70" localSheetId="3">#REF!</definedName>
    <definedName name="_DAT70" localSheetId="6">#REF!</definedName>
    <definedName name="_DAT70" localSheetId="7">#REF!</definedName>
    <definedName name="_DAT70" localSheetId="13">#REF!</definedName>
    <definedName name="_DAT70" localSheetId="14">#REF!</definedName>
    <definedName name="_DAT70" localSheetId="19">#REF!</definedName>
    <definedName name="_DAT70" localSheetId="0">#REF!</definedName>
    <definedName name="_DAT70">#REF!</definedName>
    <definedName name="_DAT71" localSheetId="33">#REF!</definedName>
    <definedName name="_DAT71" localSheetId="3">#REF!</definedName>
    <definedName name="_DAT71" localSheetId="6">#REF!</definedName>
    <definedName name="_DAT71" localSheetId="7">#REF!</definedName>
    <definedName name="_DAT71" localSheetId="13">#REF!</definedName>
    <definedName name="_DAT71" localSheetId="14">#REF!</definedName>
    <definedName name="_DAT71" localSheetId="19">#REF!</definedName>
    <definedName name="_DAT71" localSheetId="0">#REF!</definedName>
    <definedName name="_DAT71">#REF!</definedName>
    <definedName name="_DAT72" localSheetId="33">#REF!</definedName>
    <definedName name="_DAT72" localSheetId="3">#REF!</definedName>
    <definedName name="_DAT72" localSheetId="6">#REF!</definedName>
    <definedName name="_DAT72" localSheetId="7">#REF!</definedName>
    <definedName name="_DAT72" localSheetId="13">#REF!</definedName>
    <definedName name="_DAT72" localSheetId="14">#REF!</definedName>
    <definedName name="_DAT72" localSheetId="19">#REF!</definedName>
    <definedName name="_DAT72" localSheetId="0">#REF!</definedName>
    <definedName name="_DAT72">#REF!</definedName>
    <definedName name="_DAT73" localSheetId="33">#REF!</definedName>
    <definedName name="_DAT73" localSheetId="3">#REF!</definedName>
    <definedName name="_DAT73" localSheetId="6">#REF!</definedName>
    <definedName name="_DAT73" localSheetId="7">#REF!</definedName>
    <definedName name="_DAT73" localSheetId="13">#REF!</definedName>
    <definedName name="_DAT73" localSheetId="14">#REF!</definedName>
    <definedName name="_DAT73" localSheetId="0">#REF!</definedName>
    <definedName name="_DAT73">#REF!</definedName>
    <definedName name="_DAT8" localSheetId="19">'[5]2006_Ist bis Juli'!#REF!</definedName>
    <definedName name="_DAT9" localSheetId="33">#REF!</definedName>
    <definedName name="_DAT9" localSheetId="3">#REF!</definedName>
    <definedName name="_DAT9" localSheetId="6">#REF!</definedName>
    <definedName name="_DAT9" localSheetId="7">#REF!</definedName>
    <definedName name="_DAT9" localSheetId="13">#REF!</definedName>
    <definedName name="_DAT9" localSheetId="14">#REF!</definedName>
    <definedName name="_DAT9" localSheetId="19">#REF!</definedName>
    <definedName name="_DAT9" localSheetId="0">#REF!</definedName>
    <definedName name="_DAT9">#REF!</definedName>
    <definedName name="_Drucktitel">[10]Gesamt!$A$1:$O$65536,[10]Gesamt!$A$1:$IV$1</definedName>
    <definedName name="_Fill" localSheetId="6">[11]ÖBB_GESAMT!#REF!</definedName>
    <definedName name="_Fill" localSheetId="7">[11]ÖBB_GESAMT!#REF!</definedName>
    <definedName name="_Fill" localSheetId="13">[11]ÖBB_GESAMT!#REF!</definedName>
    <definedName name="_Fill" localSheetId="14">[11]ÖBB_GESAMT!#REF!</definedName>
    <definedName name="_Fill" localSheetId="19">[11]ÖBB_GESAMT!#REF!</definedName>
    <definedName name="_Fill">[11]ÖBB_GESAMT!#REF!</definedName>
    <definedName name="_xlnm._FilterDatabase" localSheetId="31">#REF!</definedName>
    <definedName name="_xlnm._FilterDatabase" localSheetId="33">#REF!</definedName>
    <definedName name="_xlnm._FilterDatabase" localSheetId="3">#REF!</definedName>
    <definedName name="_xlnm._FilterDatabase" localSheetId="6">#REF!</definedName>
    <definedName name="_xlnm._FilterDatabase" localSheetId="7">#REF!</definedName>
    <definedName name="_xlnm._FilterDatabase" localSheetId="13">#REF!</definedName>
    <definedName name="_xlnm._FilterDatabase" localSheetId="14">#REF!</definedName>
    <definedName name="_xlnm._FilterDatabase" localSheetId="19">#REF!</definedName>
    <definedName name="_xlnm._FilterDatabase" localSheetId="0">#REF!</definedName>
    <definedName name="_xlnm._FilterDatabase">#REF!</definedName>
    <definedName name="_i66000" localSheetId="6">'[12]FIP akt'!#REF!</definedName>
    <definedName name="_i66000" localSheetId="7">'[12]FIP akt'!#REF!</definedName>
    <definedName name="_i66000" localSheetId="13">'[12]FIP akt'!#REF!</definedName>
    <definedName name="_i66000" localSheetId="14">'[12]FIP akt'!#REF!</definedName>
    <definedName name="_i66000" localSheetId="19">'[12]FIP akt'!#REF!</definedName>
    <definedName name="_i66000">'[12]FIP akt'!#REF!</definedName>
    <definedName name="_MIP" localSheetId="33">#REF!</definedName>
    <definedName name="_MIP" localSheetId="3">#REF!</definedName>
    <definedName name="_MIP" localSheetId="6">#REF!</definedName>
    <definedName name="_MIP" localSheetId="7">#REF!</definedName>
    <definedName name="_MIP" localSheetId="13">#REF!</definedName>
    <definedName name="_MIP" localSheetId="14">#REF!</definedName>
    <definedName name="_MIP" localSheetId="19">#REF!</definedName>
    <definedName name="_MIP" localSheetId="0">#REF!</definedName>
    <definedName name="_MIP">#REF!</definedName>
    <definedName name="_ng1" localSheetId="31">#REF!</definedName>
    <definedName name="_ng1" localSheetId="33">#REF!</definedName>
    <definedName name="_ng1" localSheetId="3">#REF!</definedName>
    <definedName name="_ng1" localSheetId="6">#REF!</definedName>
    <definedName name="_ng1" localSheetId="7">#REF!</definedName>
    <definedName name="_ng1" localSheetId="13">#REF!</definedName>
    <definedName name="_ng1" localSheetId="14">#REF!</definedName>
    <definedName name="_ng1" localSheetId="19">#REF!</definedName>
    <definedName name="_ng1" localSheetId="0">#REF!</definedName>
    <definedName name="_ng1">#REF!</definedName>
    <definedName name="_ng2" localSheetId="31">#REF!</definedName>
    <definedName name="_ng2" localSheetId="33">#REF!</definedName>
    <definedName name="_ng2" localSheetId="3">#REF!</definedName>
    <definedName name="_ng2" localSheetId="6">#REF!</definedName>
    <definedName name="_ng2" localSheetId="7">#REF!</definedName>
    <definedName name="_ng2" localSheetId="13">#REF!</definedName>
    <definedName name="_ng2" localSheetId="14">#REF!</definedName>
    <definedName name="_ng2" localSheetId="19">#REF!</definedName>
    <definedName name="_ng2" localSheetId="0">#REF!</definedName>
    <definedName name="_ng2">#REF!</definedName>
    <definedName name="_PC2006" localSheetId="6">'[6]ÜT Personal'!#REF!</definedName>
    <definedName name="_PC2006" localSheetId="7">'[6]ÜT Personal'!#REF!</definedName>
    <definedName name="_PC2006" localSheetId="13">'[6]ÜT Personal'!#REF!</definedName>
    <definedName name="_PC2006" localSheetId="14">'[6]ÜT Personal'!#REF!</definedName>
    <definedName name="_PC2006" localSheetId="19">'[7]ÜT Personal'!#REF!</definedName>
    <definedName name="_PC2006">'[6]ÜT Personal'!#REF!</definedName>
    <definedName name="_per1" localSheetId="33">#REF!</definedName>
    <definedName name="_per1" localSheetId="3">#REF!</definedName>
    <definedName name="_per1" localSheetId="6">#REF!</definedName>
    <definedName name="_per1" localSheetId="7">#REF!</definedName>
    <definedName name="_per1" localSheetId="13">#REF!</definedName>
    <definedName name="_per1" localSheetId="14">#REF!</definedName>
    <definedName name="_per1" localSheetId="19">#REF!</definedName>
    <definedName name="_per1" localSheetId="0">#REF!</definedName>
    <definedName name="_per1">#REF!</definedName>
    <definedName name="_per2" localSheetId="33">#REF!</definedName>
    <definedName name="_per2" localSheetId="3">#REF!</definedName>
    <definedName name="_per2" localSheetId="6">#REF!</definedName>
    <definedName name="_per2" localSheetId="7">#REF!</definedName>
    <definedName name="_per2" localSheetId="13">#REF!</definedName>
    <definedName name="_per2" localSheetId="14">#REF!</definedName>
    <definedName name="_per2" localSheetId="19">#REF!</definedName>
    <definedName name="_per2" localSheetId="0">#REF!</definedName>
    <definedName name="_per2">#REF!</definedName>
    <definedName name="_st" localSheetId="33">#REF!</definedName>
    <definedName name="_st" localSheetId="3">#REF!</definedName>
    <definedName name="_st" localSheetId="6">#REF!</definedName>
    <definedName name="_st" localSheetId="7">#REF!</definedName>
    <definedName name="_st" localSheetId="13">#REF!</definedName>
    <definedName name="_st" localSheetId="14">#REF!</definedName>
    <definedName name="_st" localSheetId="19">#REF!</definedName>
    <definedName name="_st" localSheetId="0">#REF!</definedName>
    <definedName name="_st">#REF!</definedName>
    <definedName name="_Strecken" localSheetId="33">#REF!</definedName>
    <definedName name="_Strecken" localSheetId="3">#REF!</definedName>
    <definedName name="_Strecken" localSheetId="6">#REF!</definedName>
    <definedName name="_Strecken" localSheetId="7">#REF!</definedName>
    <definedName name="_Strecken" localSheetId="13">#REF!</definedName>
    <definedName name="_Strecken" localSheetId="14">#REF!</definedName>
    <definedName name="_Strecken" localSheetId="0">#REF!</definedName>
    <definedName name="_Strecken">#REF!</definedName>
    <definedName name="_Toc386189440" localSheetId="0">Tabellenverzeichnis!$A$1</definedName>
    <definedName name="_ÜVO" localSheetId="33">#REF!</definedName>
    <definedName name="_ÜVO" localSheetId="3">#REF!</definedName>
    <definedName name="_ÜVO" localSheetId="6">#REF!</definedName>
    <definedName name="_ÜVO" localSheetId="7">#REF!</definedName>
    <definedName name="_ÜVO" localSheetId="13">#REF!</definedName>
    <definedName name="_ÜVO" localSheetId="14">#REF!</definedName>
    <definedName name="_ÜVO" localSheetId="0">#REF!</definedName>
    <definedName name="_ÜVO">#REF!</definedName>
    <definedName name="abc" localSheetId="2">#N/A</definedName>
    <definedName name="abc" localSheetId="31">'Tab 20a'!abc</definedName>
    <definedName name="abc" localSheetId="33">#N/A</definedName>
    <definedName name="abc" localSheetId="3">#N/A</definedName>
    <definedName name="abc" localSheetId="18">#N/A</definedName>
    <definedName name="abc" localSheetId="19">#N/A</definedName>
    <definedName name="abc" localSheetId="0">Tabellenverzeichnis!abc</definedName>
    <definedName name="abc">'Tab 20a'!abc</definedName>
    <definedName name="Absatzplan2001_2004" localSheetId="2">{#N/A,#N/A,TRUE,"Tabelle1";#N/A,#N/A,TRUE,"Tabelle2";#N/A,#N/A,TRUE,"Tabelle3";#N/A,#N/A,TRUE,"Tabelle4"}</definedName>
    <definedName name="Absatzplan2001_2004" localSheetId="31">{#N/A,#N/A,TRUE,"Tabelle1";#N/A,#N/A,TRUE,"Tabelle2";#N/A,#N/A,TRUE,"Tabelle3";#N/A,#N/A,TRUE,"Tabelle4"}</definedName>
    <definedName name="Absatzplan2001_2004" localSheetId="33">{#N/A,#N/A,TRUE,"Tabelle1";#N/A,#N/A,TRUE,"Tabelle2";#N/A,#N/A,TRUE,"Tabelle3";#N/A,#N/A,TRUE,"Tabelle4"}</definedName>
    <definedName name="Absatzplan2001_2004" localSheetId="3">{#N/A,#N/A,TRUE,"Tabelle1";#N/A,#N/A,TRUE,"Tabelle2";#N/A,#N/A,TRUE,"Tabelle3";#N/A,#N/A,TRUE,"Tabelle4"}</definedName>
    <definedName name="Absatzplan2001_2004" localSheetId="18">{#N/A,#N/A,TRUE,"Tabelle1";#N/A,#N/A,TRUE,"Tabelle2";#N/A,#N/A,TRUE,"Tabelle3";#N/A,#N/A,TRUE,"Tabelle4"}</definedName>
    <definedName name="Absatzplan2001_2004" localSheetId="19">{#N/A,#N/A,TRUE,"Tabelle1";#N/A,#N/A,TRUE,"Tabelle2";#N/A,#N/A,TRUE,"Tabelle3";#N/A,#N/A,TRUE,"Tabelle4"}</definedName>
    <definedName name="Absatzplan2001_2004" localSheetId="0">{#N/A,#N/A,TRUE,"Tabelle1";#N/A,#N/A,TRUE,"Tabelle2";#N/A,#N/A,TRUE,"Tabelle3";#N/A,#N/A,TRUE,"Tabelle4"}</definedName>
    <definedName name="Absatzplan2001_2004">{#N/A,#N/A,TRUE,"Tabelle1";#N/A,#N/A,TRUE,"Tabelle2";#N/A,#N/A,TRUE,"Tabelle3";#N/A,#N/A,TRUE,"Tabelle4"}</definedName>
    <definedName name="acd" localSheetId="2">{"CECons",#N/A,FALSE,"CE"}</definedName>
    <definedName name="acd" localSheetId="31">{"CECons",#N/A,FALSE,"CE"}</definedName>
    <definedName name="acd" localSheetId="33">{"CECons",#N/A,FALSE,"CE"}</definedName>
    <definedName name="acd" localSheetId="3">{"CECons",#N/A,FALSE,"CE"}</definedName>
    <definedName name="acd" localSheetId="18">{"CECons",#N/A,FALSE,"CE"}</definedName>
    <definedName name="acd" localSheetId="19">{"CECons",#N/A,FALSE,"CE"}</definedName>
    <definedName name="acd" localSheetId="0">{"CECons",#N/A,FALSE,"CE"}</definedName>
    <definedName name="acd">{"CECons",#N/A,FALSE,"CE"}</definedName>
    <definedName name="ae" localSheetId="31">#REF!</definedName>
    <definedName name="ae" localSheetId="33">#REF!</definedName>
    <definedName name="ae" localSheetId="3">#REF!</definedName>
    <definedName name="ae" localSheetId="6">#REF!</definedName>
    <definedName name="ae" localSheetId="7">#REF!</definedName>
    <definedName name="ae" localSheetId="13">#REF!</definedName>
    <definedName name="ae" localSheetId="14">#REF!</definedName>
    <definedName name="ae" localSheetId="19">#REF!</definedName>
    <definedName name="ae" localSheetId="0">#REF!</definedName>
    <definedName name="ae">#REF!</definedName>
    <definedName name="AS2DocOpenMode">"AS2DocumentBrowse"</definedName>
    <definedName name="asdfa" localSheetId="31">#REF!</definedName>
    <definedName name="asdfa" localSheetId="33">#REF!</definedName>
    <definedName name="asdfa" localSheetId="3">#REF!</definedName>
    <definedName name="asdfa" localSheetId="6">#REF!</definedName>
    <definedName name="asdfa" localSheetId="7">#REF!</definedName>
    <definedName name="asdfa" localSheetId="13">#REF!</definedName>
    <definedName name="asdfa" localSheetId="14">#REF!</definedName>
    <definedName name="asdfa" localSheetId="19">#REF!</definedName>
    <definedName name="asdfa" localSheetId="0">#REF!</definedName>
    <definedName name="asdfa">#REF!</definedName>
    <definedName name="Bemerkung" localSheetId="2">'[6]ÜT Personal'!#REF!</definedName>
    <definedName name="Bemerkung" localSheetId="33">'[6]ÜT Personal'!#REF!</definedName>
    <definedName name="Bemerkung" localSheetId="3">'[6]ÜT Personal'!#REF!</definedName>
    <definedName name="Bemerkung" localSheetId="6">'[6]ÜT Personal'!#REF!</definedName>
    <definedName name="Bemerkung" localSheetId="7">'[6]ÜT Personal'!#REF!</definedName>
    <definedName name="Bemerkung" localSheetId="13">'[6]ÜT Personal'!#REF!</definedName>
    <definedName name="Bemerkung" localSheetId="14">'[6]ÜT Personal'!#REF!</definedName>
    <definedName name="Bemerkung" localSheetId="19">'[7]ÜT Personal'!#REF!</definedName>
    <definedName name="Bemerkung" localSheetId="0">'[6]ÜT Personal'!#REF!</definedName>
    <definedName name="Bemerkung">'[6]ÜT Personal'!#REF!</definedName>
    <definedName name="BM" localSheetId="33">#REF!</definedName>
    <definedName name="BM" localSheetId="3">#REF!</definedName>
    <definedName name="BM" localSheetId="6">#REF!</definedName>
    <definedName name="BM" localSheetId="7">#REF!</definedName>
    <definedName name="BM" localSheetId="13">#REF!</definedName>
    <definedName name="BM" localSheetId="14">#REF!</definedName>
    <definedName name="BM" localSheetId="19">#REF!</definedName>
    <definedName name="BM" localSheetId="0">#REF!</definedName>
    <definedName name="BM">#REF!</definedName>
    <definedName name="bmv" localSheetId="31">#REF!</definedName>
    <definedName name="bmv" localSheetId="33">#REF!</definedName>
    <definedName name="bmv" localSheetId="3">#REF!</definedName>
    <definedName name="bmv" localSheetId="6">#REF!</definedName>
    <definedName name="bmv" localSheetId="7">#REF!</definedName>
    <definedName name="bmv" localSheetId="13">#REF!</definedName>
    <definedName name="bmv" localSheetId="14">#REF!</definedName>
    <definedName name="bmv" localSheetId="19">#REF!</definedName>
    <definedName name="bmv" localSheetId="0">#REF!</definedName>
    <definedName name="bmv">#REF!</definedName>
    <definedName name="BMVIT" localSheetId="33">#REF!</definedName>
    <definedName name="BMVIT" localSheetId="3">#REF!</definedName>
    <definedName name="BMVIT" localSheetId="6">#REF!</definedName>
    <definedName name="BMVIT" localSheetId="7">#REF!</definedName>
    <definedName name="BMVIT" localSheetId="13">#REF!</definedName>
    <definedName name="BMVIT" localSheetId="14">#REF!</definedName>
    <definedName name="BMVIT" localSheetId="19">#REF!</definedName>
    <definedName name="BMVIT" localSheetId="0">#REF!</definedName>
    <definedName name="BMVIT">#REF!</definedName>
    <definedName name="Cash_Flow_aus_der_Finanzierungstätigkeit" localSheetId="33">#REF!</definedName>
    <definedName name="Cash_Flow_aus_der_Finanzierungstätigkeit" localSheetId="3">#REF!</definedName>
    <definedName name="Cash_Flow_aus_der_Finanzierungstätigkeit" localSheetId="6">#REF!</definedName>
    <definedName name="Cash_Flow_aus_der_Finanzierungstätigkeit" localSheetId="7">#REF!</definedName>
    <definedName name="Cash_Flow_aus_der_Finanzierungstätigkeit" localSheetId="13">#REF!</definedName>
    <definedName name="Cash_Flow_aus_der_Finanzierungstätigkeit" localSheetId="14">#REF!</definedName>
    <definedName name="Cash_Flow_aus_der_Finanzierungstätigkeit" localSheetId="0">#REF!</definedName>
    <definedName name="Cash_Flow_aus_der_Finanzierungstätigkeit">#REF!</definedName>
    <definedName name="Cash_Flow_aus_der_Investitionstätigkeit" localSheetId="33">#REF!</definedName>
    <definedName name="Cash_Flow_aus_der_Investitionstätigkeit" localSheetId="3">#REF!</definedName>
    <definedName name="Cash_Flow_aus_der_Investitionstätigkeit" localSheetId="6">#REF!</definedName>
    <definedName name="Cash_Flow_aus_der_Investitionstätigkeit" localSheetId="7">#REF!</definedName>
    <definedName name="Cash_Flow_aus_der_Investitionstätigkeit" localSheetId="13">#REF!</definedName>
    <definedName name="Cash_Flow_aus_der_Investitionstätigkeit" localSheetId="14">#REF!</definedName>
    <definedName name="Cash_Flow_aus_der_Investitionstätigkeit" localSheetId="0">#REF!</definedName>
    <definedName name="Cash_Flow_aus_der_Investitionstätigkeit">#REF!</definedName>
    <definedName name="Cash_Flow_aus_der_operativen_Tätigkeit" localSheetId="33">#REF!</definedName>
    <definedName name="Cash_Flow_aus_der_operativen_Tätigkeit" localSheetId="3">#REF!</definedName>
    <definedName name="Cash_Flow_aus_der_operativen_Tätigkeit" localSheetId="6">#REF!</definedName>
    <definedName name="Cash_Flow_aus_der_operativen_Tätigkeit" localSheetId="7">#REF!</definedName>
    <definedName name="Cash_Flow_aus_der_operativen_Tätigkeit" localSheetId="13">#REF!</definedName>
    <definedName name="Cash_Flow_aus_der_operativen_Tätigkeit" localSheetId="14">#REF!</definedName>
    <definedName name="Cash_Flow_aus_der_operativen_Tätigkeit" localSheetId="0">#REF!</definedName>
    <definedName name="Cash_Flow_aus_der_operativen_Tätigkeit">#REF!</definedName>
    <definedName name="catist" localSheetId="33">#REF!</definedName>
    <definedName name="catist" localSheetId="3">#REF!</definedName>
    <definedName name="catist" localSheetId="6">#REF!</definedName>
    <definedName name="catist" localSheetId="7">#REF!</definedName>
    <definedName name="catist" localSheetId="13">#REF!</definedName>
    <definedName name="catist" localSheetId="14">#REF!</definedName>
    <definedName name="catist" localSheetId="0">#REF!</definedName>
    <definedName name="catist">#REF!</definedName>
    <definedName name="catplan" localSheetId="33">#REF!</definedName>
    <definedName name="catplan" localSheetId="3">#REF!</definedName>
    <definedName name="catplan" localSheetId="6">#REF!</definedName>
    <definedName name="catplan" localSheetId="7">#REF!</definedName>
    <definedName name="catplan" localSheetId="13">#REF!</definedName>
    <definedName name="catplan" localSheetId="14">#REF!</definedName>
    <definedName name="catplan" localSheetId="0">#REF!</definedName>
    <definedName name="catplan">#REF!</definedName>
    <definedName name="catvj" localSheetId="33">#REF!</definedName>
    <definedName name="catvj" localSheetId="3">#REF!</definedName>
    <definedName name="catvj" localSheetId="6">#REF!</definedName>
    <definedName name="catvj" localSheetId="7">#REF!</definedName>
    <definedName name="catvj" localSheetId="13">#REF!</definedName>
    <definedName name="catvj" localSheetId="14">#REF!</definedName>
    <definedName name="catvj" localSheetId="0">#REF!</definedName>
    <definedName name="catvj">#REF!</definedName>
    <definedName name="catvors" localSheetId="33">#REF!</definedName>
    <definedName name="catvors" localSheetId="3">#REF!</definedName>
    <definedName name="catvors" localSheetId="6">#REF!</definedName>
    <definedName name="catvors" localSheetId="7">#REF!</definedName>
    <definedName name="catvors" localSheetId="13">#REF!</definedName>
    <definedName name="catvors" localSheetId="14">#REF!</definedName>
    <definedName name="catvors" localSheetId="0">#REF!</definedName>
    <definedName name="catvors">#REF!</definedName>
    <definedName name="CBWorkbookPriority" hidden="1">-238828510</definedName>
    <definedName name="checkUE" localSheetId="33">#REF!</definedName>
    <definedName name="checkUE" localSheetId="3">#REF!</definedName>
    <definedName name="checkUE" localSheetId="6">#REF!</definedName>
    <definedName name="checkUE" localSheetId="7">#REF!</definedName>
    <definedName name="checkUE" localSheetId="13">#REF!</definedName>
    <definedName name="checkUE" localSheetId="14">#REF!</definedName>
    <definedName name="checkUE" localSheetId="19">#REF!</definedName>
    <definedName name="checkUE" localSheetId="0">#REF!</definedName>
    <definedName name="checkUE">#REF!</definedName>
    <definedName name="Contratto" localSheetId="33">#REF!</definedName>
    <definedName name="Contratto" localSheetId="3">#REF!</definedName>
    <definedName name="Contratto" localSheetId="6">#REF!</definedName>
    <definedName name="Contratto" localSheetId="7">#REF!</definedName>
    <definedName name="Contratto" localSheetId="13">#REF!</definedName>
    <definedName name="Contratto" localSheetId="14">#REF!</definedName>
    <definedName name="Contratto" localSheetId="19">#REF!</definedName>
    <definedName name="Contratto" localSheetId="0">#REF!</definedName>
    <definedName name="Contratto">#REF!</definedName>
    <definedName name="DATA1" localSheetId="33">#REF!</definedName>
    <definedName name="DATA1" localSheetId="3">#REF!</definedName>
    <definedName name="DATA1" localSheetId="6">#REF!</definedName>
    <definedName name="DATA1" localSheetId="7">#REF!</definedName>
    <definedName name="DATA1" localSheetId="13">#REF!</definedName>
    <definedName name="DATA1" localSheetId="14">#REF!</definedName>
    <definedName name="DATA1" localSheetId="19">#REF!</definedName>
    <definedName name="DATA1" localSheetId="0">#REF!</definedName>
    <definedName name="DATA1">#REF!</definedName>
    <definedName name="DATA10" localSheetId="2">[13]flat!#REF!</definedName>
    <definedName name="DATA10" localSheetId="33">[13]flat!#REF!</definedName>
    <definedName name="DATA10" localSheetId="3">[13]flat!#REF!</definedName>
    <definedName name="DATA10" localSheetId="6">[13]flat!#REF!</definedName>
    <definedName name="DATA10" localSheetId="7">[13]flat!#REF!</definedName>
    <definedName name="DATA10" localSheetId="13">[13]flat!#REF!</definedName>
    <definedName name="DATA10" localSheetId="14">[13]flat!#REF!</definedName>
    <definedName name="DATA10" localSheetId="19">[14]flat!#REF!</definedName>
    <definedName name="DATA10">[13]flat!#REF!</definedName>
    <definedName name="DATA2" localSheetId="33">#REF!</definedName>
    <definedName name="DATA2" localSheetId="3">#REF!</definedName>
    <definedName name="DATA2" localSheetId="6">#REF!</definedName>
    <definedName name="DATA2" localSheetId="7">#REF!</definedName>
    <definedName name="DATA2" localSheetId="13">#REF!</definedName>
    <definedName name="DATA2" localSheetId="14">#REF!</definedName>
    <definedName name="DATA2" localSheetId="19">#REF!</definedName>
    <definedName name="DATA2" localSheetId="0">#REF!</definedName>
    <definedName name="DATA2">#REF!</definedName>
    <definedName name="DATA3" localSheetId="19">[15]ALV_KB!#REF!</definedName>
    <definedName name="DATA4" localSheetId="19">[15]ALV_KB!#REF!</definedName>
    <definedName name="DATA5" localSheetId="33">#REF!</definedName>
    <definedName name="DATA5" localSheetId="3">#REF!</definedName>
    <definedName name="DATA5" localSheetId="6">#REF!</definedName>
    <definedName name="DATA5" localSheetId="7">#REF!</definedName>
    <definedName name="DATA5" localSheetId="13">#REF!</definedName>
    <definedName name="DATA5" localSheetId="14">#REF!</definedName>
    <definedName name="DATA5" localSheetId="19">#REF!</definedName>
    <definedName name="DATA5" localSheetId="0">#REF!</definedName>
    <definedName name="DATA5">#REF!</definedName>
    <definedName name="DATA6" localSheetId="33">#REF!</definedName>
    <definedName name="DATA6" localSheetId="3">#REF!</definedName>
    <definedName name="DATA6" localSheetId="6">#REF!</definedName>
    <definedName name="DATA6" localSheetId="7">#REF!</definedName>
    <definedName name="DATA6" localSheetId="13">#REF!</definedName>
    <definedName name="DATA6" localSheetId="14">#REF!</definedName>
    <definedName name="DATA6" localSheetId="19">#REF!</definedName>
    <definedName name="DATA6" localSheetId="0">#REF!</definedName>
    <definedName name="DATA6">#REF!</definedName>
    <definedName name="DATA9" localSheetId="2">[13]flat!#REF!</definedName>
    <definedName name="DATA9" localSheetId="33">[13]flat!#REF!</definedName>
    <definedName name="DATA9" localSheetId="3">[13]flat!#REF!</definedName>
    <definedName name="DATA9" localSheetId="6">[13]flat!#REF!</definedName>
    <definedName name="DATA9" localSheetId="7">[13]flat!#REF!</definedName>
    <definedName name="DATA9" localSheetId="13">[13]flat!#REF!</definedName>
    <definedName name="DATA9" localSheetId="14">[13]flat!#REF!</definedName>
    <definedName name="DATA9" localSheetId="19">[14]flat!#REF!</definedName>
    <definedName name="DATA9">[13]flat!#REF!</definedName>
    <definedName name="datab">#REF!</definedName>
    <definedName name="_xlnm.Database" localSheetId="33">#REF!</definedName>
    <definedName name="_xlnm.Database" localSheetId="3">#REF!</definedName>
    <definedName name="_xlnm.Database" localSheetId="6">#REF!</definedName>
    <definedName name="_xlnm.Database" localSheetId="7">#REF!</definedName>
    <definedName name="_xlnm.Database" localSheetId="13">#REF!</definedName>
    <definedName name="_xlnm.Database" localSheetId="14">#REF!</definedName>
    <definedName name="_xlnm.Database" localSheetId="19">#REF!</definedName>
    <definedName name="_xlnm.Database" localSheetId="0">#REF!</definedName>
    <definedName name="_xlnm.Database">#REF!</definedName>
    <definedName name="Detail" localSheetId="2">'[3]2006_Ist bis Juli'!#REF!</definedName>
    <definedName name="Detail" localSheetId="33">'[3]2006_Ist bis Juli'!#REF!</definedName>
    <definedName name="Detail" localSheetId="3">'[3]2006_Ist bis Juli'!#REF!</definedName>
    <definedName name="Detail" localSheetId="6">'[3]2006_Ist bis Juli'!#REF!</definedName>
    <definedName name="Detail" localSheetId="7">'[3]2006_Ist bis Juli'!#REF!</definedName>
    <definedName name="Detail" localSheetId="13">'[3]2006_Ist bis Juli'!#REF!</definedName>
    <definedName name="Detail" localSheetId="14">'[3]2006_Ist bis Juli'!#REF!</definedName>
    <definedName name="Detail" localSheetId="19">'[4]2006_Ist bis Juli'!#REF!</definedName>
    <definedName name="Detail">'[3]2006_Ist bis Juli'!#REF!</definedName>
    <definedName name="dgb" localSheetId="31">#REF!</definedName>
    <definedName name="dgb" localSheetId="33">#REF!</definedName>
    <definedName name="dgb" localSheetId="3">#REF!</definedName>
    <definedName name="dgb" localSheetId="6">#REF!</definedName>
    <definedName name="dgb" localSheetId="7">#REF!</definedName>
    <definedName name="dgb" localSheetId="13">#REF!</definedName>
    <definedName name="dgb" localSheetId="14">#REF!</definedName>
    <definedName name="dgb" localSheetId="19">#REF!</definedName>
    <definedName name="dgb" localSheetId="0">#REF!</definedName>
    <definedName name="dgb">#REF!</definedName>
    <definedName name="DifferenzaIT" localSheetId="19">'[16]DBFM-Italia'!$G$186</definedName>
    <definedName name="DifferenzaIT">'[17]DBFM-Italia'!$G$186</definedName>
    <definedName name="_xlnm.Print_Area" localSheetId="1">'Tab 1'!$A$1:$E$29</definedName>
    <definedName name="_xlnm.Print_Area" localSheetId="31">'Tab 20a'!$A$1:$D$51</definedName>
    <definedName name="_xlnm.Print_Area" localSheetId="32">'Tab 20b'!$A$1:$D$24</definedName>
    <definedName name="_xlnm.Print_Area" localSheetId="33">'Tab 21'!$A$1:$E$34</definedName>
    <definedName name="_xlnm.Print_Area" localSheetId="34">'Tab 22'!$A$1:$E$34</definedName>
    <definedName name="_xlnm.Print_Area" localSheetId="4">'Tab 4a'!$A$1:$F$76</definedName>
    <definedName name="_xlnm.Print_Area" localSheetId="6">'Tab 4c'!$A$1:$F$76</definedName>
    <definedName name="_xlnm.Print_Area" localSheetId="9">'Tab 5b'!$A$1:$E$43</definedName>
    <definedName name="_xlnm.Print_Area" localSheetId="10">'Tab 5c'!$A$1:$E$43</definedName>
    <definedName name="_xlnm.Print_Area" localSheetId="11">'Tab 6a'!$A$1:$F$74</definedName>
    <definedName name="_xlnm.Print_Area" localSheetId="12">'Tab 6b'!$A$1:$E$36</definedName>
    <definedName name="_xlnm.Print_Area" localSheetId="13">'Tab 6c'!$A$1:$F$74</definedName>
    <definedName name="_xlnm.Print_Area" localSheetId="14">'Tab 6d'!$A$1:$E$36</definedName>
    <definedName name="_xlnm.Print_Area" localSheetId="16">'Tab 7b'!$A$1:$E$43</definedName>
    <definedName name="_xlnm.Print_Area" localSheetId="18">'Tab 8'!$A$1:$H$74</definedName>
    <definedName name="Druckbereich_MI" localSheetId="31">#REF!</definedName>
    <definedName name="Druckbereich_MI" localSheetId="33">#REF!</definedName>
    <definedName name="Druckbereich_MI" localSheetId="3">#REF!</definedName>
    <definedName name="Druckbereich_MI" localSheetId="6">#REF!</definedName>
    <definedName name="Druckbereich_MI" localSheetId="7">#REF!</definedName>
    <definedName name="Druckbereich_MI" localSheetId="13">#REF!</definedName>
    <definedName name="Druckbereich_MI" localSheetId="14">#REF!</definedName>
    <definedName name="Druckbereich_MI" localSheetId="19">#REF!</definedName>
    <definedName name="Druckbereich_MI" localSheetId="0">#REF!</definedName>
    <definedName name="Druckbereich_MI">#REF!</definedName>
    <definedName name="_xlnm.Print_Titles" localSheetId="19">[18]Gesamt!$A$1:$O$65536,[18]Gesamt!$A$1:$IV$1</definedName>
    <definedName name="_xlnm.Print_Titles">[19]Gesamt!$A$1:$O$65536,[19]Gesamt!$A$1:$IV$1</definedName>
    <definedName name="Drucktitel1" localSheetId="19">[18]Gesamt!$A$1:$O$65536,[18]Gesamt!$A$1:$IV$1</definedName>
    <definedName name="Drucktitel1">[19]Gesamt!$A$1:$O$65536,[19]Gesamt!$A$1:$IV$1</definedName>
    <definedName name="Drucktitel2" localSheetId="19">[18]Gesamt!$A$1:$O$65536,[18]Gesamt!$A$1:$IV$1</definedName>
    <definedName name="Drucktitel2">[19]Gesamt!$A$1:$O$65536,[19]Gesamt!$A$1:$IV$1</definedName>
    <definedName name="Drucktitel3" localSheetId="19">[18]Gesamt!$A$1:$O$65536,[18]Gesamt!$A$1:$IV$1</definedName>
    <definedName name="Drucktitel3">[19]Gesamt!$A$1:$O$65536,[19]Gesamt!$A$1:$IV$1</definedName>
    <definedName name="EB" localSheetId="31">#REF!</definedName>
    <definedName name="EB" localSheetId="33">#REF!</definedName>
    <definedName name="EB" localSheetId="3">#REF!</definedName>
    <definedName name="EB" localSheetId="6">#REF!</definedName>
    <definedName name="EB" localSheetId="7">#REF!</definedName>
    <definedName name="EB" localSheetId="13">#REF!</definedName>
    <definedName name="EB" localSheetId="14">#REF!</definedName>
    <definedName name="EB" localSheetId="19">#REF!</definedName>
    <definedName name="EB" localSheetId="0">#REF!</definedName>
    <definedName name="EB">#REF!</definedName>
    <definedName name="EIN" localSheetId="31">#REF!</definedName>
    <definedName name="EIN" localSheetId="33">#REF!</definedName>
    <definedName name="EIN" localSheetId="3">#REF!</definedName>
    <definedName name="EIN" localSheetId="6">#REF!</definedName>
    <definedName name="EIN" localSheetId="7">#REF!</definedName>
    <definedName name="EIN" localSheetId="13">#REF!</definedName>
    <definedName name="EIN" localSheetId="14">#REF!</definedName>
    <definedName name="EIN" localSheetId="19">#REF!</definedName>
    <definedName name="EIN" localSheetId="0">#REF!</definedName>
    <definedName name="EIN">#REF!</definedName>
    <definedName name="EXPORT" localSheetId="33">#REF!</definedName>
    <definedName name="EXPORT" localSheetId="3">#REF!</definedName>
    <definedName name="EXPORT" localSheetId="6">#REF!</definedName>
    <definedName name="EXPORT" localSheetId="7">#REF!</definedName>
    <definedName name="EXPORT" localSheetId="13">#REF!</definedName>
    <definedName name="EXPORT" localSheetId="14">#REF!</definedName>
    <definedName name="EXPORT" localSheetId="19">#REF!</definedName>
    <definedName name="EXPORT" localSheetId="0">#REF!</definedName>
    <definedName name="EXPORT">#REF!</definedName>
    <definedName name="fertig" localSheetId="6">'[20]FIP akt'!#REF!</definedName>
    <definedName name="fertig" localSheetId="7">'[20]FIP akt'!#REF!</definedName>
    <definedName name="fertig" localSheetId="13">'[20]FIP akt'!#REF!</definedName>
    <definedName name="fertig" localSheetId="14">'[20]FIP akt'!#REF!</definedName>
    <definedName name="fertig" localSheetId="19">'[20]FIP akt'!#REF!</definedName>
    <definedName name="fertig">'[20]FIP akt'!#REF!</definedName>
    <definedName name="fghd" localSheetId="6">'[3]2006_Ist bis Juli'!#REF!</definedName>
    <definedName name="fghd" localSheetId="7">'[3]2006_Ist bis Juli'!#REF!</definedName>
    <definedName name="fghd" localSheetId="13">'[3]2006_Ist bis Juli'!#REF!</definedName>
    <definedName name="fghd" localSheetId="14">'[3]2006_Ist bis Juli'!#REF!</definedName>
    <definedName name="fghd" localSheetId="19">'[4]2006_Ist bis Juli'!#REF!</definedName>
    <definedName name="fghd">'[3]2006_Ist bis Juli'!#REF!</definedName>
    <definedName name="FilterDatenbank" localSheetId="31">#REF!</definedName>
    <definedName name="FilterDatenbank" localSheetId="33">#REF!</definedName>
    <definedName name="FilterDatenbank" localSheetId="3">#REF!</definedName>
    <definedName name="FilterDatenbank" localSheetId="6">#REF!</definedName>
    <definedName name="FilterDatenbank" localSheetId="7">#REF!</definedName>
    <definedName name="FilterDatenbank" localSheetId="13">#REF!</definedName>
    <definedName name="FilterDatenbank" localSheetId="14">#REF!</definedName>
    <definedName name="FilterDatenbank" localSheetId="19">#REF!</definedName>
    <definedName name="FilterDatenbank" localSheetId="0">#REF!</definedName>
    <definedName name="FilterDatenbank">#REF!</definedName>
    <definedName name="Final_check" localSheetId="33">#REF!</definedName>
    <definedName name="Final_check" localSheetId="3">#REF!</definedName>
    <definedName name="Final_check" localSheetId="6">#REF!</definedName>
    <definedName name="Final_check" localSheetId="7">#REF!</definedName>
    <definedName name="Final_check" localSheetId="13">#REF!</definedName>
    <definedName name="Final_check" localSheetId="14">#REF!</definedName>
    <definedName name="Final_check" localSheetId="19">#REF!</definedName>
    <definedName name="Final_check" localSheetId="0">#REF!</definedName>
    <definedName name="Final_check">#REF!</definedName>
    <definedName name="freq" localSheetId="33">#REF!</definedName>
    <definedName name="freq" localSheetId="3">#REF!</definedName>
    <definedName name="freq" localSheetId="6">#REF!</definedName>
    <definedName name="freq" localSheetId="7">#REF!</definedName>
    <definedName name="freq" localSheetId="13">#REF!</definedName>
    <definedName name="freq" localSheetId="14">#REF!</definedName>
    <definedName name="freq" localSheetId="19">#REF!</definedName>
    <definedName name="freq" localSheetId="0">#REF!</definedName>
    <definedName name="freq">#REF!</definedName>
    <definedName name="gehalt" localSheetId="31">#REF!</definedName>
    <definedName name="gehalt" localSheetId="33">#REF!</definedName>
    <definedName name="gehalt" localSheetId="3">#REF!</definedName>
    <definedName name="gehalt" localSheetId="6">#REF!</definedName>
    <definedName name="gehalt" localSheetId="7">#REF!</definedName>
    <definedName name="gehalt" localSheetId="13">#REF!</definedName>
    <definedName name="gehalt" localSheetId="14">#REF!</definedName>
    <definedName name="gehalt" localSheetId="0">#REF!</definedName>
    <definedName name="gehalt">#REF!</definedName>
    <definedName name="großBis" localSheetId="31">#REF!</definedName>
    <definedName name="großBis" localSheetId="33">#REF!</definedName>
    <definedName name="großBis" localSheetId="3">#REF!</definedName>
    <definedName name="großBis" localSheetId="6">#REF!</definedName>
    <definedName name="großBis" localSheetId="7">#REF!</definedName>
    <definedName name="großBis" localSheetId="13">#REF!</definedName>
    <definedName name="großBis" localSheetId="14">#REF!</definedName>
    <definedName name="großBis" localSheetId="0">#REF!</definedName>
    <definedName name="großBis">#REF!</definedName>
    <definedName name="großÜber" localSheetId="31">#REF!</definedName>
    <definedName name="großÜber" localSheetId="33">#REF!</definedName>
    <definedName name="großÜber" localSheetId="3">#REF!</definedName>
    <definedName name="großÜber" localSheetId="6">#REF!</definedName>
    <definedName name="großÜber" localSheetId="7">#REF!</definedName>
    <definedName name="großÜber" localSheetId="13">#REF!</definedName>
    <definedName name="großÜber" localSheetId="14">#REF!</definedName>
    <definedName name="großÜber" localSheetId="0">#REF!</definedName>
    <definedName name="großÜber">#REF!</definedName>
    <definedName name="hbg" localSheetId="31">#REF!</definedName>
    <definedName name="hbg" localSheetId="33">#REF!</definedName>
    <definedName name="hbg" localSheetId="3">#REF!</definedName>
    <definedName name="hbg" localSheetId="6">#REF!</definedName>
    <definedName name="hbg" localSheetId="7">#REF!</definedName>
    <definedName name="hbg" localSheetId="13">#REF!</definedName>
    <definedName name="hbg" localSheetId="14">#REF!</definedName>
    <definedName name="hbg" localSheetId="0">#REF!</definedName>
    <definedName name="hbg">#REF!</definedName>
    <definedName name="hhh" localSheetId="2">{#N/A,#N/A,TRUE,"Tabelle1";#N/A,#N/A,TRUE,"Tabelle2";#N/A,#N/A,TRUE,"Tabelle3";#N/A,#N/A,TRUE,"Tabelle4"}</definedName>
    <definedName name="hhh" localSheetId="31">{#N/A,#N/A,TRUE,"Tabelle1";#N/A,#N/A,TRUE,"Tabelle2";#N/A,#N/A,TRUE,"Tabelle3";#N/A,#N/A,TRUE,"Tabelle4"}</definedName>
    <definedName name="hhh" localSheetId="33">{#N/A,#N/A,TRUE,"Tabelle1";#N/A,#N/A,TRUE,"Tabelle2";#N/A,#N/A,TRUE,"Tabelle3";#N/A,#N/A,TRUE,"Tabelle4"}</definedName>
    <definedName name="hhh" localSheetId="3">{#N/A,#N/A,TRUE,"Tabelle1";#N/A,#N/A,TRUE,"Tabelle2";#N/A,#N/A,TRUE,"Tabelle3";#N/A,#N/A,TRUE,"Tabelle4"}</definedName>
    <definedName name="hhh" localSheetId="18">{#N/A,#N/A,TRUE,"Tabelle1";#N/A,#N/A,TRUE,"Tabelle2";#N/A,#N/A,TRUE,"Tabelle3";#N/A,#N/A,TRUE,"Tabelle4"}</definedName>
    <definedName name="hhh" localSheetId="19">{#N/A,#N/A,TRUE,"Tabelle1";#N/A,#N/A,TRUE,"Tabelle2";#N/A,#N/A,TRUE,"Tabelle3";#N/A,#N/A,TRUE,"Tabelle4"}</definedName>
    <definedName name="hhh" localSheetId="0">{#N/A,#N/A,TRUE,"Tabelle1";#N/A,#N/A,TRUE,"Tabelle2";#N/A,#N/A,TRUE,"Tabelle3";#N/A,#N/A,TRUE,"Tabelle4"}</definedName>
    <definedName name="hhh">{#N/A,#N/A,TRUE,"Tabelle1";#N/A,#N/A,TRUE,"Tabelle2";#N/A,#N/A,TRUE,"Tabelle3";#N/A,#N/A,TRUE,"Tabelle4"}</definedName>
    <definedName name="HTML_CodePage">1252</definedName>
    <definedName name="HTML_Control" localSheetId="2">{"'Sheet1'!$A$1:$H$145"}</definedName>
    <definedName name="HTML_Control" localSheetId="31">{"'Sheet1'!$A$1:$H$145"}</definedName>
    <definedName name="HTML_Control" localSheetId="33">{"'Sheet1'!$A$1:$H$145"}</definedName>
    <definedName name="HTML_Control" localSheetId="3">{"'Sheet1'!$A$1:$H$145"}</definedName>
    <definedName name="HTML_Control" localSheetId="18">{"'Sheet1'!$A$1:$H$145"}</definedName>
    <definedName name="HTML_Control" localSheetId="19">{"'Sheet1'!$A$1:$H$145"}</definedName>
    <definedName name="HTML_Control" localSheetId="0">{"'Sheet1'!$A$1:$H$145"}</definedName>
    <definedName name="HTML_Control">{"'Sheet1'!$A$1:$H$145"}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 hidden="1">"C:\jb98\3d\daten\kap10.ok\j-1001.htm"</definedName>
    <definedName name="HTML_PathFileMac">"Macintosh HD:HomePageStuff:New_Home_Page:datafile:ctryprem.html"</definedName>
    <definedName name="HTML_Title">"Country Risk Premiums"</definedName>
    <definedName name="inh.Verz.1">#REF!</definedName>
    <definedName name="inkl_KW" localSheetId="33">#REF!</definedName>
    <definedName name="inkl_KW" localSheetId="3">#REF!</definedName>
    <definedName name="inkl_KW" localSheetId="6">#REF!</definedName>
    <definedName name="inkl_KW" localSheetId="7">#REF!</definedName>
    <definedName name="inkl_KW" localSheetId="13">#REF!</definedName>
    <definedName name="inkl_KW" localSheetId="14">#REF!</definedName>
    <definedName name="inkl_KW" localSheetId="19">#REF!</definedName>
    <definedName name="inkl_KW" localSheetId="0">#REF!</definedName>
    <definedName name="inkl_KW">#REF!</definedName>
    <definedName name="inmio" localSheetId="33">#REF!</definedName>
    <definedName name="inmio" localSheetId="3">#REF!</definedName>
    <definedName name="inmio" localSheetId="6">#REF!</definedName>
    <definedName name="inmio" localSheetId="7">#REF!</definedName>
    <definedName name="inmio" localSheetId="13">#REF!</definedName>
    <definedName name="inmio" localSheetId="14">#REF!</definedName>
    <definedName name="inmio" localSheetId="19">#REF!</definedName>
    <definedName name="inmio" localSheetId="0">#REF!</definedName>
    <definedName name="inmio">#REF!</definedName>
    <definedName name="JZ" localSheetId="31">#REF!</definedName>
    <definedName name="JZ" localSheetId="33">#REF!</definedName>
    <definedName name="JZ" localSheetId="3">#REF!</definedName>
    <definedName name="JZ" localSheetId="6">#REF!</definedName>
    <definedName name="JZ" localSheetId="7">#REF!</definedName>
    <definedName name="JZ" localSheetId="13">#REF!</definedName>
    <definedName name="JZ" localSheetId="14">#REF!</definedName>
    <definedName name="JZ" localSheetId="19">#REF!</definedName>
    <definedName name="JZ" localSheetId="0">#REF!</definedName>
    <definedName name="JZ">#REF!</definedName>
    <definedName name="kizu" localSheetId="31">#REF!</definedName>
    <definedName name="kizu" localSheetId="33">#REF!</definedName>
    <definedName name="kizu" localSheetId="3">#REF!</definedName>
    <definedName name="kizu" localSheetId="6">#REF!</definedName>
    <definedName name="kizu" localSheetId="7">#REF!</definedName>
    <definedName name="kizu" localSheetId="13">#REF!</definedName>
    <definedName name="kizu" localSheetId="14">#REF!</definedName>
    <definedName name="kizu" localSheetId="0">#REF!</definedName>
    <definedName name="kizu">#REF!</definedName>
    <definedName name="kleinBis" localSheetId="31">#REF!</definedName>
    <definedName name="kleinBis" localSheetId="33">#REF!</definedName>
    <definedName name="kleinBis" localSheetId="3">#REF!</definedName>
    <definedName name="kleinBis" localSheetId="6">#REF!</definedName>
    <definedName name="kleinBis" localSheetId="7">#REF!</definedName>
    <definedName name="kleinBis" localSheetId="13">#REF!</definedName>
    <definedName name="kleinBis" localSheetId="14">#REF!</definedName>
    <definedName name="kleinBis" localSheetId="0">#REF!</definedName>
    <definedName name="kleinBis">#REF!</definedName>
    <definedName name="kleinÜber" localSheetId="31">#REF!</definedName>
    <definedName name="kleinÜber" localSheetId="33">#REF!</definedName>
    <definedName name="kleinÜber" localSheetId="3">#REF!</definedName>
    <definedName name="kleinÜber" localSheetId="6">#REF!</definedName>
    <definedName name="kleinÜber" localSheetId="7">#REF!</definedName>
    <definedName name="kleinÜber" localSheetId="13">#REF!</definedName>
    <definedName name="kleinÜber" localSheetId="14">#REF!</definedName>
    <definedName name="kleinÜber" localSheetId="0">#REF!</definedName>
    <definedName name="kleinÜber">#REF!</definedName>
    <definedName name="köpfe" localSheetId="31">#REF!</definedName>
    <definedName name="köpfe" localSheetId="33">#REF!</definedName>
    <definedName name="köpfe" localSheetId="3">#REF!</definedName>
    <definedName name="köpfe" localSheetId="6">#REF!</definedName>
    <definedName name="köpfe" localSheetId="7">#REF!</definedName>
    <definedName name="köpfe" localSheetId="13">#REF!</definedName>
    <definedName name="köpfe" localSheetId="14">#REF!</definedName>
    <definedName name="köpfe" localSheetId="0">#REF!</definedName>
    <definedName name="köpfe">#REF!</definedName>
    <definedName name="linear" localSheetId="19">[21]zentrEing!$B$22</definedName>
    <definedName name="linear">[22]zentrEing!$B$22</definedName>
    <definedName name="mio" localSheetId="33">#REF!</definedName>
    <definedName name="mio" localSheetId="3">#REF!</definedName>
    <definedName name="mio" localSheetId="6">#REF!</definedName>
    <definedName name="mio" localSheetId="7">#REF!</definedName>
    <definedName name="mio" localSheetId="13">#REF!</definedName>
    <definedName name="mio" localSheetId="14">#REF!</definedName>
    <definedName name="mio" localSheetId="19">#REF!</definedName>
    <definedName name="mio" localSheetId="0">#REF!</definedName>
    <definedName name="mio">#REF!</definedName>
    <definedName name="MIP_BMÖWVK" localSheetId="33">#REF!</definedName>
    <definedName name="MIP_BMÖWVK" localSheetId="3">#REF!</definedName>
    <definedName name="MIP_BMÖWVK" localSheetId="6">#REF!</definedName>
    <definedName name="MIP_BMÖWVK" localSheetId="7">#REF!</definedName>
    <definedName name="MIP_BMÖWVK" localSheetId="13">#REF!</definedName>
    <definedName name="MIP_BMÖWVK" localSheetId="14">#REF!</definedName>
    <definedName name="MIP_BMÖWVK" localSheetId="19">#REF!</definedName>
    <definedName name="MIP_BMÖWVK" localSheetId="0">#REF!</definedName>
    <definedName name="MIP_BMÖWVK">#REF!</definedName>
    <definedName name="mlvg" localSheetId="31">#REF!</definedName>
    <definedName name="mlvg" localSheetId="33">#REF!</definedName>
    <definedName name="mlvg" localSheetId="3">#REF!</definedName>
    <definedName name="mlvg" localSheetId="6">#REF!</definedName>
    <definedName name="mlvg" localSheetId="7">#REF!</definedName>
    <definedName name="mlvg" localSheetId="13">#REF!</definedName>
    <definedName name="mlvg" localSheetId="14">#REF!</definedName>
    <definedName name="mlvg" localSheetId="19">#REF!</definedName>
    <definedName name="mlvg" localSheetId="0">#REF!</definedName>
    <definedName name="mlvg">#REF!</definedName>
    <definedName name="Nebengebühreneffekt__2" localSheetId="31">'[23]AktA85-96 (2)'!$D$23</definedName>
    <definedName name="Nebengebühreneffekt__2" localSheetId="19">'[24]AktA85-96 (2)'!$D$23</definedName>
    <definedName name="Nebengebühreneffekt__2">'[25]AktA85-96 (2)'!$D$23</definedName>
    <definedName name="Nebengebühreneffekt_3" localSheetId="19">'[26]AktA85-96 (2)'!$D$23</definedName>
    <definedName name="Nebengebühreneffekt_3">'[27]AktA85-96 (2)'!$D$23</definedName>
    <definedName name="Nebengebüreneffekt_3" localSheetId="31">'[23]AktA85-96 (2)'!$D$23</definedName>
    <definedName name="Nebengebüreneffekt_3" localSheetId="19">'[26]AktA85-96 (2)'!$D$23</definedName>
    <definedName name="Nebengebüreneffekt_3">'[27]AktA85-96 (2)'!$D$23</definedName>
    <definedName name="ng" localSheetId="31">#REF!</definedName>
    <definedName name="ng" localSheetId="33">#REF!</definedName>
    <definedName name="ng" localSheetId="3">#REF!</definedName>
    <definedName name="ng" localSheetId="6">#REF!</definedName>
    <definedName name="ng" localSheetId="7">#REF!</definedName>
    <definedName name="ng" localSheetId="13">#REF!</definedName>
    <definedName name="ng" localSheetId="14">#REF!</definedName>
    <definedName name="ng" localSheetId="19">#REF!</definedName>
    <definedName name="ng" localSheetId="0">#REF!</definedName>
    <definedName name="ng">#REF!</definedName>
    <definedName name="Ngebef_2" localSheetId="31">'[28]AktA85-96 (2)'!$D$23</definedName>
    <definedName name="Ngebef_2" localSheetId="19">'[24]AktA85-96 (2)'!$D$23</definedName>
    <definedName name="Ngebef_2">'[25]AktA85-96 (2)'!$D$23</definedName>
    <definedName name="Ngebef_3" localSheetId="31">'[28]AktA85-96 (2)'!$D$23</definedName>
    <definedName name="Ngebef_3" localSheetId="19">'[24]AktA85-96 (2)'!$D$23</definedName>
    <definedName name="Ngebef_3">'[25]AktA85-96 (2)'!$D$23</definedName>
    <definedName name="Ngebef2" localSheetId="31">'[28]AktA85-96 (2)'!$D$23</definedName>
    <definedName name="Ngebef2" localSheetId="19">'[24]AktA85-96 (2)'!$D$23</definedName>
    <definedName name="Ngebef2">'[25]AktA85-96 (2)'!$D$23</definedName>
    <definedName name="Ngebef3" localSheetId="31">'[28]AktA85-96 (2)'!$D$23</definedName>
    <definedName name="Ngebef3" localSheetId="19">'[24]AktA85-96 (2)'!$D$23</definedName>
    <definedName name="Ngebef3">'[25]AktA85-96 (2)'!$D$23</definedName>
    <definedName name="Partner" localSheetId="6">'[6]ÜT Personal'!#REF!</definedName>
    <definedName name="Partner" localSheetId="7">'[6]ÜT Personal'!#REF!</definedName>
    <definedName name="Partner" localSheetId="13">'[6]ÜT Personal'!#REF!</definedName>
    <definedName name="Partner" localSheetId="14">'[6]ÜT Personal'!#REF!</definedName>
    <definedName name="Partner" localSheetId="19">'[7]ÜT Personal'!#REF!</definedName>
    <definedName name="Partner" localSheetId="0">'[6]ÜT Personal'!#REF!</definedName>
    <definedName name="Partner">'[6]ÜT Personal'!#REF!</definedName>
    <definedName name="pass_Steuerabgr" localSheetId="19">'[29]Bilanz und Erläuterungen'!$H$2346</definedName>
    <definedName name="pass_Steuerabgr">'[30]Bilanz und Erläuterungen'!$H$2346</definedName>
    <definedName name="PbisHBG" localSheetId="31">#REF!</definedName>
    <definedName name="PbisHBG" localSheetId="33">#REF!</definedName>
    <definedName name="PbisHBG" localSheetId="3">#REF!</definedName>
    <definedName name="PbisHBG" localSheetId="6">#REF!</definedName>
    <definedName name="PbisHBG" localSheetId="7">#REF!</definedName>
    <definedName name="PbisHBG" localSheetId="13">#REF!</definedName>
    <definedName name="PbisHBG" localSheetId="14">#REF!</definedName>
    <definedName name="PbisHBG" localSheetId="19">#REF!</definedName>
    <definedName name="PbisHBG" localSheetId="0">#REF!</definedName>
    <definedName name="PbisHBG">#REF!</definedName>
    <definedName name="pens1" localSheetId="31">#REF!</definedName>
    <definedName name="pens1" localSheetId="33">#REF!</definedName>
    <definedName name="pens1" localSheetId="3">#REF!</definedName>
    <definedName name="pens1" localSheetId="6">#REF!</definedName>
    <definedName name="pens1" localSheetId="7">#REF!</definedName>
    <definedName name="pens1" localSheetId="13">#REF!</definedName>
    <definedName name="pens1" localSheetId="14">#REF!</definedName>
    <definedName name="pens1" localSheetId="19">#REF!</definedName>
    <definedName name="pens1" localSheetId="0">#REF!</definedName>
    <definedName name="pens1">#REF!</definedName>
    <definedName name="pens2" localSheetId="31">#REF!</definedName>
    <definedName name="pens2" localSheetId="33">#REF!</definedName>
    <definedName name="pens2" localSheetId="3">#REF!</definedName>
    <definedName name="pens2" localSheetId="6">#REF!</definedName>
    <definedName name="pens2" localSheetId="7">#REF!</definedName>
    <definedName name="pens2" localSheetId="13">#REF!</definedName>
    <definedName name="pens2" localSheetId="14">#REF!</definedName>
    <definedName name="pens2" localSheetId="19">#REF!</definedName>
    <definedName name="pens2" localSheetId="0">#REF!</definedName>
    <definedName name="pens2">#REF!</definedName>
    <definedName name="perplanend" localSheetId="33">#REF!</definedName>
    <definedName name="perplanend" localSheetId="3">#REF!</definedName>
    <definedName name="perplanend" localSheetId="6">#REF!</definedName>
    <definedName name="perplanend" localSheetId="7">#REF!</definedName>
    <definedName name="perplanend" localSheetId="13">#REF!</definedName>
    <definedName name="perplanend" localSheetId="14">#REF!</definedName>
    <definedName name="perplanend" localSheetId="0">#REF!</definedName>
    <definedName name="perplanend">#REF!</definedName>
    <definedName name="pervjend" localSheetId="33">#REF!</definedName>
    <definedName name="pervjend" localSheetId="3">#REF!</definedName>
    <definedName name="pervjend" localSheetId="6">#REF!</definedName>
    <definedName name="pervjend" localSheetId="7">#REF!</definedName>
    <definedName name="pervjend" localSheetId="13">#REF!</definedName>
    <definedName name="pervjend" localSheetId="14">#REF!</definedName>
    <definedName name="pervjend" localSheetId="0">#REF!</definedName>
    <definedName name="pervjend">#REF!</definedName>
    <definedName name="PFN_fine" localSheetId="33">#REF!</definedName>
    <definedName name="PFN_fine" localSheetId="3">#REF!</definedName>
    <definedName name="PFN_fine" localSheetId="6">#REF!</definedName>
    <definedName name="PFN_fine" localSheetId="7">#REF!</definedName>
    <definedName name="PFN_fine" localSheetId="13">#REF!</definedName>
    <definedName name="PFN_fine" localSheetId="14">#REF!</definedName>
    <definedName name="PFN_fine" localSheetId="0">#REF!</definedName>
    <definedName name="PFN_fine">#REF!</definedName>
    <definedName name="PROZ" localSheetId="31">#REF!</definedName>
    <definedName name="PROZ" localSheetId="33">#REF!</definedName>
    <definedName name="PROZ" localSheetId="3">#REF!</definedName>
    <definedName name="PROZ" localSheetId="6">#REF!</definedName>
    <definedName name="PROZ" localSheetId="7">#REF!</definedName>
    <definedName name="PROZ" localSheetId="13">#REF!</definedName>
    <definedName name="PROZ" localSheetId="14">#REF!</definedName>
    <definedName name="PROZ" localSheetId="0">#REF!</definedName>
    <definedName name="PROZ">#REF!</definedName>
    <definedName name="PüberHBG" localSheetId="31">#REF!</definedName>
    <definedName name="PüberHBG" localSheetId="33">#REF!</definedName>
    <definedName name="PüberHBG" localSheetId="3">#REF!</definedName>
    <definedName name="PüberHBG" localSheetId="6">#REF!</definedName>
    <definedName name="PüberHBG" localSheetId="7">#REF!</definedName>
    <definedName name="PüberHBG" localSheetId="13">#REF!</definedName>
    <definedName name="PüberHBG" localSheetId="14">#REF!</definedName>
    <definedName name="PüberHBG" localSheetId="0">#REF!</definedName>
    <definedName name="PüberHBG">#REF!</definedName>
    <definedName name="RFBILA" localSheetId="19">[15]RFBILA!$A$2:$G$126</definedName>
    <definedName name="RicaviIT" localSheetId="19">'[16]DBFM-Italia'!$G$150</definedName>
    <definedName name="RicaviIT">'[17]DBFM-Italia'!$G$150</definedName>
    <definedName name="Risikozuschlag" localSheetId="33">#REF!</definedName>
    <definedName name="Risikozuschlag" localSheetId="3">#REF!</definedName>
    <definedName name="Risikozuschlag" localSheetId="6">#REF!</definedName>
    <definedName name="Risikozuschlag" localSheetId="7">#REF!</definedName>
    <definedName name="Risikozuschlag" localSheetId="13">#REF!</definedName>
    <definedName name="Risikozuschlag" localSheetId="14">#REF!</definedName>
    <definedName name="Risikozuschlag" localSheetId="19">#REF!</definedName>
    <definedName name="Risikozuschlag" localSheetId="0">#REF!</definedName>
    <definedName name="Risikozuschlag">#REF!</definedName>
    <definedName name="RngCheckinta" localSheetId="33">#REF!</definedName>
    <definedName name="RngCheckinta" localSheetId="3">#REF!</definedName>
    <definedName name="RngCheckinta" localSheetId="6">#REF!</definedName>
    <definedName name="RngCheckinta" localSheetId="7">#REF!</definedName>
    <definedName name="RngCheckinta" localSheetId="13">#REF!</definedName>
    <definedName name="RngCheckinta" localSheetId="14">#REF!</definedName>
    <definedName name="RngCheckinta" localSheetId="19">#REF!</definedName>
    <definedName name="RngCheckinta" localSheetId="0">#REF!</definedName>
    <definedName name="RngCheckinta">#REF!</definedName>
    <definedName name="RngCheckintp" localSheetId="33">#REF!</definedName>
    <definedName name="RngCheckintp" localSheetId="3">#REF!</definedName>
    <definedName name="RngCheckintp" localSheetId="6">#REF!</definedName>
    <definedName name="RngCheckintp" localSheetId="7">#REF!</definedName>
    <definedName name="RngCheckintp" localSheetId="13">#REF!</definedName>
    <definedName name="RngCheckintp" localSheetId="14">#REF!</definedName>
    <definedName name="RngCheckintp" localSheetId="19">#REF!</definedName>
    <definedName name="RngCheckintp" localSheetId="0">#REF!</definedName>
    <definedName name="RngCheckintp">#REF!</definedName>
    <definedName name="rngCopyinta" localSheetId="33">#REF!</definedName>
    <definedName name="rngCopyinta" localSheetId="3">#REF!</definedName>
    <definedName name="rngCopyinta" localSheetId="6">#REF!</definedName>
    <definedName name="rngCopyinta" localSheetId="7">#REF!</definedName>
    <definedName name="rngCopyinta" localSheetId="13">#REF!</definedName>
    <definedName name="rngCopyinta" localSheetId="14">#REF!</definedName>
    <definedName name="rngCopyinta" localSheetId="0">#REF!</definedName>
    <definedName name="rngCopyinta">#REF!</definedName>
    <definedName name="rngCopyintp" localSheetId="33">#REF!</definedName>
    <definedName name="rngCopyintp" localSheetId="3">#REF!</definedName>
    <definedName name="rngCopyintp" localSheetId="6">#REF!</definedName>
    <definedName name="rngCopyintp" localSheetId="7">#REF!</definedName>
    <definedName name="rngCopyintp" localSheetId="13">#REF!</definedName>
    <definedName name="rngCopyintp" localSheetId="14">#REF!</definedName>
    <definedName name="rngCopyintp" localSheetId="0">#REF!</definedName>
    <definedName name="rngCopyintp">#REF!</definedName>
    <definedName name="rngPasteinta" localSheetId="33">#REF!</definedName>
    <definedName name="rngPasteinta" localSheetId="3">#REF!</definedName>
    <definedName name="rngPasteinta" localSheetId="6">#REF!</definedName>
    <definedName name="rngPasteinta" localSheetId="7">#REF!</definedName>
    <definedName name="rngPasteinta" localSheetId="13">#REF!</definedName>
    <definedName name="rngPasteinta" localSheetId="14">#REF!</definedName>
    <definedName name="rngPasteinta" localSheetId="0">#REF!</definedName>
    <definedName name="rngPasteinta">#REF!</definedName>
    <definedName name="rngPasteintp" localSheetId="33">#REF!</definedName>
    <definedName name="rngPasteintp" localSheetId="3">#REF!</definedName>
    <definedName name="rngPasteintp" localSheetId="6">#REF!</definedName>
    <definedName name="rngPasteintp" localSheetId="7">#REF!</definedName>
    <definedName name="rngPasteintp" localSheetId="13">#REF!</definedName>
    <definedName name="rngPasteintp" localSheetId="14">#REF!</definedName>
    <definedName name="rngPasteintp" localSheetId="0">#REF!</definedName>
    <definedName name="rngPasteintp">#REF!</definedName>
    <definedName name="sap_D0001_00000001" localSheetId="33">#REF!</definedName>
    <definedName name="sap_D0001_00000001" localSheetId="3">#REF!</definedName>
    <definedName name="sap_D0001_00000001" localSheetId="6">#REF!</definedName>
    <definedName name="sap_D0001_00000001" localSheetId="7">#REF!</definedName>
    <definedName name="sap_D0001_00000001" localSheetId="13">#REF!</definedName>
    <definedName name="sap_D0001_00000001" localSheetId="14">#REF!</definedName>
    <definedName name="sap_D0001_00000001" localSheetId="0">#REF!</definedName>
    <definedName name="sap_D0001_00000001">#REF!</definedName>
    <definedName name="sap_D0002_00000001" localSheetId="33">#REF!</definedName>
    <definedName name="sap_D0002_00000001" localSheetId="3">#REF!</definedName>
    <definedName name="sap_D0002_00000001" localSheetId="6">#REF!</definedName>
    <definedName name="sap_D0002_00000001" localSheetId="7">#REF!</definedName>
    <definedName name="sap_D0002_00000001" localSheetId="13">#REF!</definedName>
    <definedName name="sap_D0002_00000001" localSheetId="14">#REF!</definedName>
    <definedName name="sap_D0002_00000001" localSheetId="0">#REF!</definedName>
    <definedName name="sap_D0002_00000001">#REF!</definedName>
    <definedName name="sap_D0003_00000001" localSheetId="33">#REF!</definedName>
    <definedName name="sap_D0003_00000001" localSheetId="3">#REF!</definedName>
    <definedName name="sap_D0003_00000001" localSheetId="6">#REF!</definedName>
    <definedName name="sap_D0003_00000001" localSheetId="7">#REF!</definedName>
    <definedName name="sap_D0003_00000001" localSheetId="13">#REF!</definedName>
    <definedName name="sap_D0003_00000001" localSheetId="14">#REF!</definedName>
    <definedName name="sap_D0003_00000001" localSheetId="0">#REF!</definedName>
    <definedName name="sap_D0003_00000001">#REF!</definedName>
    <definedName name="sap_D0004_00000001" localSheetId="33">#REF!</definedName>
    <definedName name="sap_D0004_00000001" localSheetId="3">#REF!</definedName>
    <definedName name="sap_D0004_00000001" localSheetId="6">#REF!</definedName>
    <definedName name="sap_D0004_00000001" localSheetId="7">#REF!</definedName>
    <definedName name="sap_D0004_00000001" localSheetId="13">#REF!</definedName>
    <definedName name="sap_D0004_00000001" localSheetId="14">#REF!</definedName>
    <definedName name="sap_D0004_00000001" localSheetId="0">#REF!</definedName>
    <definedName name="sap_D0004_00000001">#REF!</definedName>
    <definedName name="sap_D0005_00000001" localSheetId="33">#REF!</definedName>
    <definedName name="sap_D0005_00000001" localSheetId="3">#REF!</definedName>
    <definedName name="sap_D0005_00000001" localSheetId="6">#REF!</definedName>
    <definedName name="sap_D0005_00000001" localSheetId="7">#REF!</definedName>
    <definedName name="sap_D0005_00000001" localSheetId="13">#REF!</definedName>
    <definedName name="sap_D0005_00000001" localSheetId="14">#REF!</definedName>
    <definedName name="sap_D0005_00000001" localSheetId="0">#REF!</definedName>
    <definedName name="sap_D0005_00000001">#REF!</definedName>
    <definedName name="sap_D0006_00000001" localSheetId="33">#REF!</definedName>
    <definedName name="sap_D0006_00000001" localSheetId="3">#REF!</definedName>
    <definedName name="sap_D0006_00000001" localSheetId="6">#REF!</definedName>
    <definedName name="sap_D0006_00000001" localSheetId="7">#REF!</definedName>
    <definedName name="sap_D0006_00000001" localSheetId="13">#REF!</definedName>
    <definedName name="sap_D0006_00000001" localSheetId="14">#REF!</definedName>
    <definedName name="sap_D0006_00000001" localSheetId="0">#REF!</definedName>
    <definedName name="sap_D0006_00000001">#REF!</definedName>
    <definedName name="sap_D0007_00000001" localSheetId="33">#REF!</definedName>
    <definedName name="sap_D0007_00000001" localSheetId="3">#REF!</definedName>
    <definedName name="sap_D0007_00000001" localSheetId="6">#REF!</definedName>
    <definedName name="sap_D0007_00000001" localSheetId="7">#REF!</definedName>
    <definedName name="sap_D0007_00000001" localSheetId="13">#REF!</definedName>
    <definedName name="sap_D0007_00000001" localSheetId="14">#REF!</definedName>
    <definedName name="sap_D0007_00000001" localSheetId="0">#REF!</definedName>
    <definedName name="sap_D0007_00000001">#REF!</definedName>
    <definedName name="sap_D0008_00000001" localSheetId="33">#REF!</definedName>
    <definedName name="sap_D0008_00000001" localSheetId="3">#REF!</definedName>
    <definedName name="sap_D0008_00000001" localSheetId="6">#REF!</definedName>
    <definedName name="sap_D0008_00000001" localSheetId="7">#REF!</definedName>
    <definedName name="sap_D0008_00000001" localSheetId="13">#REF!</definedName>
    <definedName name="sap_D0008_00000001" localSheetId="14">#REF!</definedName>
    <definedName name="sap_D0008_00000001" localSheetId="0">#REF!</definedName>
    <definedName name="sap_D0008_00000001">#REF!</definedName>
    <definedName name="sap_D0009_00000001" localSheetId="33">#REF!</definedName>
    <definedName name="sap_D0009_00000001" localSheetId="3">#REF!</definedName>
    <definedName name="sap_D0009_00000001" localSheetId="6">#REF!</definedName>
    <definedName name="sap_D0009_00000001" localSheetId="7">#REF!</definedName>
    <definedName name="sap_D0009_00000001" localSheetId="13">#REF!</definedName>
    <definedName name="sap_D0009_00000001" localSheetId="14">#REF!</definedName>
    <definedName name="sap_D0009_00000001" localSheetId="0">#REF!</definedName>
    <definedName name="sap_D0009_00000001">#REF!</definedName>
    <definedName name="sap_D0010_00000001" localSheetId="33">#REF!</definedName>
    <definedName name="sap_D0010_00000001" localSheetId="3">#REF!</definedName>
    <definedName name="sap_D0010_00000001" localSheetId="6">#REF!</definedName>
    <definedName name="sap_D0010_00000001" localSheetId="7">#REF!</definedName>
    <definedName name="sap_D0010_00000001" localSheetId="13">#REF!</definedName>
    <definedName name="sap_D0010_00000001" localSheetId="14">#REF!</definedName>
    <definedName name="sap_D0010_00000001" localSheetId="0">#REF!</definedName>
    <definedName name="sap_D0010_00000001">#REF!</definedName>
    <definedName name="sap_D0011_00000001" localSheetId="33">#REF!</definedName>
    <definedName name="sap_D0011_00000001" localSheetId="3">#REF!</definedName>
    <definedName name="sap_D0011_00000001" localSheetId="6">#REF!</definedName>
    <definedName name="sap_D0011_00000001" localSheetId="7">#REF!</definedName>
    <definedName name="sap_D0011_00000001" localSheetId="13">#REF!</definedName>
    <definedName name="sap_D0011_00000001" localSheetId="14">#REF!</definedName>
    <definedName name="sap_D0011_00000001" localSheetId="0">#REF!</definedName>
    <definedName name="sap_D0011_00000001">#REF!</definedName>
    <definedName name="sap_D0012_00000001" localSheetId="33">#REF!</definedName>
    <definedName name="sap_D0012_00000001" localSheetId="3">#REF!</definedName>
    <definedName name="sap_D0012_00000001" localSheetId="6">#REF!</definedName>
    <definedName name="sap_D0012_00000001" localSheetId="7">#REF!</definedName>
    <definedName name="sap_D0012_00000001" localSheetId="13">#REF!</definedName>
    <definedName name="sap_D0012_00000001" localSheetId="14">#REF!</definedName>
    <definedName name="sap_D0012_00000001" localSheetId="0">#REF!</definedName>
    <definedName name="sap_D0012_00000001">#REF!</definedName>
    <definedName name="sap_D0013_00000001" localSheetId="33">#REF!</definedName>
    <definedName name="sap_D0013_00000001" localSheetId="3">#REF!</definedName>
    <definedName name="sap_D0013_00000001" localSheetId="6">#REF!</definedName>
    <definedName name="sap_D0013_00000001" localSheetId="7">#REF!</definedName>
    <definedName name="sap_D0013_00000001" localSheetId="13">#REF!</definedName>
    <definedName name="sap_D0013_00000001" localSheetId="14">#REF!</definedName>
    <definedName name="sap_D0013_00000001" localSheetId="0">#REF!</definedName>
    <definedName name="sap_D0013_00000001">#REF!</definedName>
    <definedName name="sap_D0014_00000001" localSheetId="33">#REF!</definedName>
    <definedName name="sap_D0014_00000001" localSheetId="3">#REF!</definedName>
    <definedName name="sap_D0014_00000001" localSheetId="6">#REF!</definedName>
    <definedName name="sap_D0014_00000001" localSheetId="7">#REF!</definedName>
    <definedName name="sap_D0014_00000001" localSheetId="13">#REF!</definedName>
    <definedName name="sap_D0014_00000001" localSheetId="14">#REF!</definedName>
    <definedName name="sap_D0014_00000001" localSheetId="0">#REF!</definedName>
    <definedName name="sap_D0014_00000001">#REF!</definedName>
    <definedName name="sap_D0015_00000001" localSheetId="33">#REF!</definedName>
    <definedName name="sap_D0015_00000001" localSheetId="3">#REF!</definedName>
    <definedName name="sap_D0015_00000001" localSheetId="6">#REF!</definedName>
    <definedName name="sap_D0015_00000001" localSheetId="7">#REF!</definedName>
    <definedName name="sap_D0015_00000001" localSheetId="13">#REF!</definedName>
    <definedName name="sap_D0015_00000001" localSheetId="14">#REF!</definedName>
    <definedName name="sap_D0015_00000001" localSheetId="0">#REF!</definedName>
    <definedName name="sap_D0015_00000001">#REF!</definedName>
    <definedName name="sap_D0016_00000001" localSheetId="33">#REF!</definedName>
    <definedName name="sap_D0016_00000001" localSheetId="3">#REF!</definedName>
    <definedName name="sap_D0016_00000001" localSheetId="6">#REF!</definedName>
    <definedName name="sap_D0016_00000001" localSheetId="7">#REF!</definedName>
    <definedName name="sap_D0016_00000001" localSheetId="13">#REF!</definedName>
    <definedName name="sap_D0016_00000001" localSheetId="14">#REF!</definedName>
    <definedName name="sap_D0016_00000001" localSheetId="0">#REF!</definedName>
    <definedName name="sap_D0016_00000001">#REF!</definedName>
    <definedName name="sap_D0017_00000001" localSheetId="33">#REF!</definedName>
    <definedName name="sap_D0017_00000001" localSheetId="3">#REF!</definedName>
    <definedName name="sap_D0017_00000001" localSheetId="6">#REF!</definedName>
    <definedName name="sap_D0017_00000001" localSheetId="7">#REF!</definedName>
    <definedName name="sap_D0017_00000001" localSheetId="13">#REF!</definedName>
    <definedName name="sap_D0017_00000001" localSheetId="14">#REF!</definedName>
    <definedName name="sap_D0017_00000001" localSheetId="0">#REF!</definedName>
    <definedName name="sap_D0017_00000001">#REF!</definedName>
    <definedName name="sap_D0018_00000001" localSheetId="33">#REF!</definedName>
    <definedName name="sap_D0018_00000001" localSheetId="3">#REF!</definedName>
    <definedName name="sap_D0018_00000001" localSheetId="6">#REF!</definedName>
    <definedName name="sap_D0018_00000001" localSheetId="7">#REF!</definedName>
    <definedName name="sap_D0018_00000001" localSheetId="13">#REF!</definedName>
    <definedName name="sap_D0018_00000001" localSheetId="14">#REF!</definedName>
    <definedName name="sap_D0018_00000001" localSheetId="0">#REF!</definedName>
    <definedName name="sap_D0018_00000001">#REF!</definedName>
    <definedName name="sap_D0019_00000001" localSheetId="33">#REF!</definedName>
    <definedName name="sap_D0019_00000001" localSheetId="3">#REF!</definedName>
    <definedName name="sap_D0019_00000001" localSheetId="6">#REF!</definedName>
    <definedName name="sap_D0019_00000001" localSheetId="7">#REF!</definedName>
    <definedName name="sap_D0019_00000001" localSheetId="13">#REF!</definedName>
    <definedName name="sap_D0019_00000001" localSheetId="14">#REF!</definedName>
    <definedName name="sap_D0019_00000001" localSheetId="0">#REF!</definedName>
    <definedName name="sap_D0019_00000001">#REF!</definedName>
    <definedName name="sap_D0020_00000001" localSheetId="33">#REF!</definedName>
    <definedName name="sap_D0020_00000001" localSheetId="3">#REF!</definedName>
    <definedName name="sap_D0020_00000001" localSheetId="6">#REF!</definedName>
    <definedName name="sap_D0020_00000001" localSheetId="7">#REF!</definedName>
    <definedName name="sap_D0020_00000001" localSheetId="13">#REF!</definedName>
    <definedName name="sap_D0020_00000001" localSheetId="14">#REF!</definedName>
    <definedName name="sap_D0020_00000001" localSheetId="0">#REF!</definedName>
    <definedName name="sap_D0020_00000001">#REF!</definedName>
    <definedName name="sap_D0021_00000001" localSheetId="33">#REF!</definedName>
    <definedName name="sap_D0021_00000001" localSheetId="3">#REF!</definedName>
    <definedName name="sap_D0021_00000001" localSheetId="6">#REF!</definedName>
    <definedName name="sap_D0021_00000001" localSheetId="7">#REF!</definedName>
    <definedName name="sap_D0021_00000001" localSheetId="13">#REF!</definedName>
    <definedName name="sap_D0021_00000001" localSheetId="14">#REF!</definedName>
    <definedName name="sap_D0021_00000001" localSheetId="0">#REF!</definedName>
    <definedName name="sap_D0021_00000001">#REF!</definedName>
    <definedName name="sap_D0022_00000001" localSheetId="33">#REF!</definedName>
    <definedName name="sap_D0022_00000001" localSheetId="3">#REF!</definedName>
    <definedName name="sap_D0022_00000001" localSheetId="6">#REF!</definedName>
    <definedName name="sap_D0022_00000001" localSheetId="7">#REF!</definedName>
    <definedName name="sap_D0022_00000001" localSheetId="13">#REF!</definedName>
    <definedName name="sap_D0022_00000001" localSheetId="14">#REF!</definedName>
    <definedName name="sap_D0022_00000001" localSheetId="0">#REF!</definedName>
    <definedName name="sap_D0022_00000001">#REF!</definedName>
    <definedName name="sap_D0023_00000001" localSheetId="33">#REF!</definedName>
    <definedName name="sap_D0023_00000001" localSheetId="3">#REF!</definedName>
    <definedName name="sap_D0023_00000001" localSheetId="6">#REF!</definedName>
    <definedName name="sap_D0023_00000001" localSheetId="7">#REF!</definedName>
    <definedName name="sap_D0023_00000001" localSheetId="13">#REF!</definedName>
    <definedName name="sap_D0023_00000001" localSheetId="14">#REF!</definedName>
    <definedName name="sap_D0023_00000001" localSheetId="0">#REF!</definedName>
    <definedName name="sap_D0023_00000001">#REF!</definedName>
    <definedName name="sap_D0024_00000001" localSheetId="33">#REF!</definedName>
    <definedName name="sap_D0024_00000001" localSheetId="3">#REF!</definedName>
    <definedName name="sap_D0024_00000001" localSheetId="6">#REF!</definedName>
    <definedName name="sap_D0024_00000001" localSheetId="7">#REF!</definedName>
    <definedName name="sap_D0024_00000001" localSheetId="13">#REF!</definedName>
    <definedName name="sap_D0024_00000001" localSheetId="14">#REF!</definedName>
    <definedName name="sap_D0024_00000001" localSheetId="0">#REF!</definedName>
    <definedName name="sap_D0024_00000001">#REF!</definedName>
    <definedName name="sap_D0025_00000001" localSheetId="33">#REF!</definedName>
    <definedName name="sap_D0025_00000001" localSheetId="3">#REF!</definedName>
    <definedName name="sap_D0025_00000001" localSheetId="6">#REF!</definedName>
    <definedName name="sap_D0025_00000001" localSheetId="7">#REF!</definedName>
    <definedName name="sap_D0025_00000001" localSheetId="13">#REF!</definedName>
    <definedName name="sap_D0025_00000001" localSheetId="14">#REF!</definedName>
    <definedName name="sap_D0025_00000001" localSheetId="0">#REF!</definedName>
    <definedName name="sap_D0025_00000001">#REF!</definedName>
    <definedName name="sap_D0026_00000001" localSheetId="33">#REF!</definedName>
    <definedName name="sap_D0026_00000001" localSheetId="3">#REF!</definedName>
    <definedName name="sap_D0026_00000001" localSheetId="6">#REF!</definedName>
    <definedName name="sap_D0026_00000001" localSheetId="7">#REF!</definedName>
    <definedName name="sap_D0026_00000001" localSheetId="13">#REF!</definedName>
    <definedName name="sap_D0026_00000001" localSheetId="14">#REF!</definedName>
    <definedName name="sap_D0026_00000001" localSheetId="0">#REF!</definedName>
    <definedName name="sap_D0026_00000001">#REF!</definedName>
    <definedName name="sap_D0027_00000001" localSheetId="33">#REF!</definedName>
    <definedName name="sap_D0027_00000001" localSheetId="3">#REF!</definedName>
    <definedName name="sap_D0027_00000001" localSheetId="6">#REF!</definedName>
    <definedName name="sap_D0027_00000001" localSheetId="7">#REF!</definedName>
    <definedName name="sap_D0027_00000001" localSheetId="13">#REF!</definedName>
    <definedName name="sap_D0027_00000001" localSheetId="14">#REF!</definedName>
    <definedName name="sap_D0027_00000001" localSheetId="0">#REF!</definedName>
    <definedName name="sap_D0027_00000001">#REF!</definedName>
    <definedName name="sap_D0028_00000001" localSheetId="33">#REF!</definedName>
    <definedName name="sap_D0028_00000001" localSheetId="3">#REF!</definedName>
    <definedName name="sap_D0028_00000001" localSheetId="6">#REF!</definedName>
    <definedName name="sap_D0028_00000001" localSheetId="7">#REF!</definedName>
    <definedName name="sap_D0028_00000001" localSheetId="13">#REF!</definedName>
    <definedName name="sap_D0028_00000001" localSheetId="14">#REF!</definedName>
    <definedName name="sap_D0028_00000001" localSheetId="0">#REF!</definedName>
    <definedName name="sap_D0028_00000001">#REF!</definedName>
    <definedName name="sap_F0001" localSheetId="33">#REF!</definedName>
    <definedName name="sap_F0001" localSheetId="3">#REF!</definedName>
    <definedName name="sap_F0001" localSheetId="6">#REF!</definedName>
    <definedName name="sap_F0001" localSheetId="7">#REF!</definedName>
    <definedName name="sap_F0001" localSheetId="13">#REF!</definedName>
    <definedName name="sap_F0001" localSheetId="14">#REF!</definedName>
    <definedName name="sap_F0001" localSheetId="0">#REF!</definedName>
    <definedName name="sap_F0001">#REF!</definedName>
    <definedName name="sap_F0002" localSheetId="33">#REF!</definedName>
    <definedName name="sap_F0002" localSheetId="3">#REF!</definedName>
    <definedName name="sap_F0002" localSheetId="6">#REF!</definedName>
    <definedName name="sap_F0002" localSheetId="7">#REF!</definedName>
    <definedName name="sap_F0002" localSheetId="13">#REF!</definedName>
    <definedName name="sap_F0002" localSheetId="14">#REF!</definedName>
    <definedName name="sap_F0002" localSheetId="0">#REF!</definedName>
    <definedName name="sap_F0002">#REF!</definedName>
    <definedName name="sap_F0003" localSheetId="33">#REF!</definedName>
    <definedName name="sap_F0003" localSheetId="3">#REF!</definedName>
    <definedName name="sap_F0003" localSheetId="6">#REF!</definedName>
    <definedName name="sap_F0003" localSheetId="7">#REF!</definedName>
    <definedName name="sap_F0003" localSheetId="13">#REF!</definedName>
    <definedName name="sap_F0003" localSheetId="14">#REF!</definedName>
    <definedName name="sap_F0003" localSheetId="0">#REF!</definedName>
    <definedName name="sap_F0003">#REF!</definedName>
    <definedName name="sap_F0004" localSheetId="33">#REF!</definedName>
    <definedName name="sap_F0004" localSheetId="3">#REF!</definedName>
    <definedName name="sap_F0004" localSheetId="6">#REF!</definedName>
    <definedName name="sap_F0004" localSheetId="7">#REF!</definedName>
    <definedName name="sap_F0004" localSheetId="13">#REF!</definedName>
    <definedName name="sap_F0004" localSheetId="14">#REF!</definedName>
    <definedName name="sap_F0004" localSheetId="0">#REF!</definedName>
    <definedName name="sap_F0004">#REF!</definedName>
    <definedName name="sap_F0005" localSheetId="33">#REF!</definedName>
    <definedName name="sap_F0005" localSheetId="3">#REF!</definedName>
    <definedName name="sap_F0005" localSheetId="6">#REF!</definedName>
    <definedName name="sap_F0005" localSheetId="7">#REF!</definedName>
    <definedName name="sap_F0005" localSheetId="13">#REF!</definedName>
    <definedName name="sap_F0005" localSheetId="14">#REF!</definedName>
    <definedName name="sap_F0005" localSheetId="0">#REF!</definedName>
    <definedName name="sap_F0005">#REF!</definedName>
    <definedName name="sap_F0006" localSheetId="33">#REF!</definedName>
    <definedName name="sap_F0006" localSheetId="3">#REF!</definedName>
    <definedName name="sap_F0006" localSheetId="6">#REF!</definedName>
    <definedName name="sap_F0006" localSheetId="7">#REF!</definedName>
    <definedName name="sap_F0006" localSheetId="13">#REF!</definedName>
    <definedName name="sap_F0006" localSheetId="14">#REF!</definedName>
    <definedName name="sap_F0006" localSheetId="0">#REF!</definedName>
    <definedName name="sap_F0006">#REF!</definedName>
    <definedName name="sap_F0007" localSheetId="33">#REF!</definedName>
    <definedName name="sap_F0007" localSheetId="3">#REF!</definedName>
    <definedName name="sap_F0007" localSheetId="6">#REF!</definedName>
    <definedName name="sap_F0007" localSheetId="7">#REF!</definedName>
    <definedName name="sap_F0007" localSheetId="13">#REF!</definedName>
    <definedName name="sap_F0007" localSheetId="14">#REF!</definedName>
    <definedName name="sap_F0007" localSheetId="0">#REF!</definedName>
    <definedName name="sap_F0007">#REF!</definedName>
    <definedName name="sap_F0008" localSheetId="33">#REF!</definedName>
    <definedName name="sap_F0008" localSheetId="3">#REF!</definedName>
    <definedName name="sap_F0008" localSheetId="6">#REF!</definedName>
    <definedName name="sap_F0008" localSheetId="7">#REF!</definedName>
    <definedName name="sap_F0008" localSheetId="13">#REF!</definedName>
    <definedName name="sap_F0008" localSheetId="14">#REF!</definedName>
    <definedName name="sap_F0008" localSheetId="0">#REF!</definedName>
    <definedName name="sap_F0008">#REF!</definedName>
    <definedName name="sap_F0009" localSheetId="33">#REF!</definedName>
    <definedName name="sap_F0009" localSheetId="3">#REF!</definedName>
    <definedName name="sap_F0009" localSheetId="6">#REF!</definedName>
    <definedName name="sap_F0009" localSheetId="7">#REF!</definedName>
    <definedName name="sap_F0009" localSheetId="13">#REF!</definedName>
    <definedName name="sap_F0009" localSheetId="14">#REF!</definedName>
    <definedName name="sap_F0009" localSheetId="0">#REF!</definedName>
    <definedName name="sap_F0009">#REF!</definedName>
    <definedName name="sap_F0010" localSheetId="33">#REF!</definedName>
    <definedName name="sap_F0010" localSheetId="3">#REF!</definedName>
    <definedName name="sap_F0010" localSheetId="6">#REF!</definedName>
    <definedName name="sap_F0010" localSheetId="7">#REF!</definedName>
    <definedName name="sap_F0010" localSheetId="13">#REF!</definedName>
    <definedName name="sap_F0010" localSheetId="14">#REF!</definedName>
    <definedName name="sap_F0010" localSheetId="0">#REF!</definedName>
    <definedName name="sap_F0010">#REF!</definedName>
    <definedName name="sap_F0011" localSheetId="33">#REF!</definedName>
    <definedName name="sap_F0011" localSheetId="3">#REF!</definedName>
    <definedName name="sap_F0011" localSheetId="6">#REF!</definedName>
    <definedName name="sap_F0011" localSheetId="7">#REF!</definedName>
    <definedName name="sap_F0011" localSheetId="13">#REF!</definedName>
    <definedName name="sap_F0011" localSheetId="14">#REF!</definedName>
    <definedName name="sap_F0011" localSheetId="0">#REF!</definedName>
    <definedName name="sap_F0011">#REF!</definedName>
    <definedName name="sap_K0001" localSheetId="33">#REF!</definedName>
    <definedName name="sap_K0001" localSheetId="3">#REF!</definedName>
    <definedName name="sap_K0001" localSheetId="6">#REF!</definedName>
    <definedName name="sap_K0001" localSheetId="7">#REF!</definedName>
    <definedName name="sap_K0001" localSheetId="13">#REF!</definedName>
    <definedName name="sap_K0001" localSheetId="14">#REF!</definedName>
    <definedName name="sap_K0001" localSheetId="0">#REF!</definedName>
    <definedName name="sap_K0001">#REF!</definedName>
    <definedName name="sap_K0002" localSheetId="33">#REF!</definedName>
    <definedName name="sap_K0002" localSheetId="3">#REF!</definedName>
    <definedName name="sap_K0002" localSheetId="6">#REF!</definedName>
    <definedName name="sap_K0002" localSheetId="7">#REF!</definedName>
    <definedName name="sap_K0002" localSheetId="13">#REF!</definedName>
    <definedName name="sap_K0002" localSheetId="14">#REF!</definedName>
    <definedName name="sap_K0002" localSheetId="0">#REF!</definedName>
    <definedName name="sap_K0002">#REF!</definedName>
    <definedName name="sap_K0003" localSheetId="33">#REF!</definedName>
    <definedName name="sap_K0003" localSheetId="3">#REF!</definedName>
    <definedName name="sap_K0003" localSheetId="6">#REF!</definedName>
    <definedName name="sap_K0003" localSheetId="7">#REF!</definedName>
    <definedName name="sap_K0003" localSheetId="13">#REF!</definedName>
    <definedName name="sap_K0003" localSheetId="14">#REF!</definedName>
    <definedName name="sap_K0003" localSheetId="0">#REF!</definedName>
    <definedName name="sap_K0003">#REF!</definedName>
    <definedName name="sap_K0004" localSheetId="33">#REF!</definedName>
    <definedName name="sap_K0004" localSheetId="3">#REF!</definedName>
    <definedName name="sap_K0004" localSheetId="6">#REF!</definedName>
    <definedName name="sap_K0004" localSheetId="7">#REF!</definedName>
    <definedName name="sap_K0004" localSheetId="13">#REF!</definedName>
    <definedName name="sap_K0004" localSheetId="14">#REF!</definedName>
    <definedName name="sap_K0004" localSheetId="0">#REF!</definedName>
    <definedName name="sap_K0004">#REF!</definedName>
    <definedName name="sap_K0005" localSheetId="33">#REF!</definedName>
    <definedName name="sap_K0005" localSheetId="3">#REF!</definedName>
    <definedName name="sap_K0005" localSheetId="6">#REF!</definedName>
    <definedName name="sap_K0005" localSheetId="7">#REF!</definedName>
    <definedName name="sap_K0005" localSheetId="13">#REF!</definedName>
    <definedName name="sap_K0005" localSheetId="14">#REF!</definedName>
    <definedName name="sap_K0005" localSheetId="0">#REF!</definedName>
    <definedName name="sap_K0005">#REF!</definedName>
    <definedName name="sap_K0006" localSheetId="33">#REF!</definedName>
    <definedName name="sap_K0006" localSheetId="3">#REF!</definedName>
    <definedName name="sap_K0006" localSheetId="6">#REF!</definedName>
    <definedName name="sap_K0006" localSheetId="7">#REF!</definedName>
    <definedName name="sap_K0006" localSheetId="13">#REF!</definedName>
    <definedName name="sap_K0006" localSheetId="14">#REF!</definedName>
    <definedName name="sap_K0006" localSheetId="0">#REF!</definedName>
    <definedName name="sap_K0006">#REF!</definedName>
    <definedName name="sap_K0007" localSheetId="33">#REF!</definedName>
    <definedName name="sap_K0007" localSheetId="3">#REF!</definedName>
    <definedName name="sap_K0007" localSheetId="6">#REF!</definedName>
    <definedName name="sap_K0007" localSheetId="7">#REF!</definedName>
    <definedName name="sap_K0007" localSheetId="13">#REF!</definedName>
    <definedName name="sap_K0007" localSheetId="14">#REF!</definedName>
    <definedName name="sap_K0007" localSheetId="0">#REF!</definedName>
    <definedName name="sap_K0007">#REF!</definedName>
    <definedName name="sap_K0008" localSheetId="33">#REF!</definedName>
    <definedName name="sap_K0008" localSheetId="3">#REF!</definedName>
    <definedName name="sap_K0008" localSheetId="6">#REF!</definedName>
    <definedName name="sap_K0008" localSheetId="7">#REF!</definedName>
    <definedName name="sap_K0008" localSheetId="13">#REF!</definedName>
    <definedName name="sap_K0008" localSheetId="14">#REF!</definedName>
    <definedName name="sap_K0008" localSheetId="0">#REF!</definedName>
    <definedName name="sap_K0008">#REF!</definedName>
    <definedName name="sap_K0009" localSheetId="33">#REF!</definedName>
    <definedName name="sap_K0009" localSheetId="3">#REF!</definedName>
    <definedName name="sap_K0009" localSheetId="6">#REF!</definedName>
    <definedName name="sap_K0009" localSheetId="7">#REF!</definedName>
    <definedName name="sap_K0009" localSheetId="13">#REF!</definedName>
    <definedName name="sap_K0009" localSheetId="14">#REF!</definedName>
    <definedName name="sap_K0009" localSheetId="0">#REF!</definedName>
    <definedName name="sap_K0009">#REF!</definedName>
    <definedName name="sap_K0010" localSheetId="33">#REF!</definedName>
    <definedName name="sap_K0010" localSheetId="3">#REF!</definedName>
    <definedName name="sap_K0010" localSheetId="6">#REF!</definedName>
    <definedName name="sap_K0010" localSheetId="7">#REF!</definedName>
    <definedName name="sap_K0010" localSheetId="13">#REF!</definedName>
    <definedName name="sap_K0010" localSheetId="14">#REF!</definedName>
    <definedName name="sap_K0010" localSheetId="0">#REF!</definedName>
    <definedName name="sap_K0010">#REF!</definedName>
    <definedName name="sap_K0011" localSheetId="33">#REF!</definedName>
    <definedName name="sap_K0011" localSheetId="3">#REF!</definedName>
    <definedName name="sap_K0011" localSheetId="6">#REF!</definedName>
    <definedName name="sap_K0011" localSheetId="7">#REF!</definedName>
    <definedName name="sap_K0011" localSheetId="13">#REF!</definedName>
    <definedName name="sap_K0011" localSheetId="14">#REF!</definedName>
    <definedName name="sap_K0011" localSheetId="0">#REF!</definedName>
    <definedName name="sap_K0011">#REF!</definedName>
    <definedName name="sap_S0001" localSheetId="33">#REF!</definedName>
    <definedName name="sap_S0001" localSheetId="3">#REF!</definedName>
    <definedName name="sap_S0001" localSheetId="6">#REF!</definedName>
    <definedName name="sap_S0001" localSheetId="7">#REF!</definedName>
    <definedName name="sap_S0001" localSheetId="13">#REF!</definedName>
    <definedName name="sap_S0001" localSheetId="14">#REF!</definedName>
    <definedName name="sap_S0001" localSheetId="0">#REF!</definedName>
    <definedName name="sap_S0001">#REF!</definedName>
    <definedName name="sap_S0002" localSheetId="33">#REF!</definedName>
    <definedName name="sap_S0002" localSheetId="3">#REF!</definedName>
    <definedName name="sap_S0002" localSheetId="6">#REF!</definedName>
    <definedName name="sap_S0002" localSheetId="7">#REF!</definedName>
    <definedName name="sap_S0002" localSheetId="13">#REF!</definedName>
    <definedName name="sap_S0002" localSheetId="14">#REF!</definedName>
    <definedName name="sap_S0002" localSheetId="0">#REF!</definedName>
    <definedName name="sap_S0002">#REF!</definedName>
    <definedName name="sap_S0003" localSheetId="33">#REF!</definedName>
    <definedName name="sap_S0003" localSheetId="3">#REF!</definedName>
    <definedName name="sap_S0003" localSheetId="6">#REF!</definedName>
    <definedName name="sap_S0003" localSheetId="7">#REF!</definedName>
    <definedName name="sap_S0003" localSheetId="13">#REF!</definedName>
    <definedName name="sap_S0003" localSheetId="14">#REF!</definedName>
    <definedName name="sap_S0003" localSheetId="0">#REF!</definedName>
    <definedName name="sap_S0003">#REF!</definedName>
    <definedName name="sap_S0004" localSheetId="33">#REF!</definedName>
    <definedName name="sap_S0004" localSheetId="3">#REF!</definedName>
    <definedName name="sap_S0004" localSheetId="6">#REF!</definedName>
    <definedName name="sap_S0004" localSheetId="7">#REF!</definedName>
    <definedName name="sap_S0004" localSheetId="13">#REF!</definedName>
    <definedName name="sap_S0004" localSheetId="14">#REF!</definedName>
    <definedName name="sap_S0004" localSheetId="0">#REF!</definedName>
    <definedName name="sap_S0004">#REF!</definedName>
    <definedName name="sap_S0005" localSheetId="33">#REF!</definedName>
    <definedName name="sap_S0005" localSheetId="3">#REF!</definedName>
    <definedName name="sap_S0005" localSheetId="6">#REF!</definedName>
    <definedName name="sap_S0005" localSheetId="7">#REF!</definedName>
    <definedName name="sap_S0005" localSheetId="13">#REF!</definedName>
    <definedName name="sap_S0005" localSheetId="14">#REF!</definedName>
    <definedName name="sap_S0005" localSheetId="0">#REF!</definedName>
    <definedName name="sap_S0005">#REF!</definedName>
    <definedName name="sap_S0006" localSheetId="33">#REF!</definedName>
    <definedName name="sap_S0006" localSheetId="3">#REF!</definedName>
    <definedName name="sap_S0006" localSheetId="6">#REF!</definedName>
    <definedName name="sap_S0006" localSheetId="7">#REF!</definedName>
    <definedName name="sap_S0006" localSheetId="13">#REF!</definedName>
    <definedName name="sap_S0006" localSheetId="14">#REF!</definedName>
    <definedName name="sap_S0006" localSheetId="0">#REF!</definedName>
    <definedName name="sap_S0006">#REF!</definedName>
    <definedName name="sap_S0007" localSheetId="33">#REF!</definedName>
    <definedName name="sap_S0007" localSheetId="3">#REF!</definedName>
    <definedName name="sap_S0007" localSheetId="6">#REF!</definedName>
    <definedName name="sap_S0007" localSheetId="7">#REF!</definedName>
    <definedName name="sap_S0007" localSheetId="13">#REF!</definedName>
    <definedName name="sap_S0007" localSheetId="14">#REF!</definedName>
    <definedName name="sap_S0007" localSheetId="0">#REF!</definedName>
    <definedName name="sap_S0007">#REF!</definedName>
    <definedName name="sap_S0008" localSheetId="33">#REF!</definedName>
    <definedName name="sap_S0008" localSheetId="3">#REF!</definedName>
    <definedName name="sap_S0008" localSheetId="6">#REF!</definedName>
    <definedName name="sap_S0008" localSheetId="7">#REF!</definedName>
    <definedName name="sap_S0008" localSheetId="13">#REF!</definedName>
    <definedName name="sap_S0008" localSheetId="14">#REF!</definedName>
    <definedName name="sap_S0008" localSheetId="0">#REF!</definedName>
    <definedName name="sap_S0008">#REF!</definedName>
    <definedName name="sap_S0009" localSheetId="33">#REF!</definedName>
    <definedName name="sap_S0009" localSheetId="3">#REF!</definedName>
    <definedName name="sap_S0009" localSheetId="6">#REF!</definedName>
    <definedName name="sap_S0009" localSheetId="7">#REF!</definedName>
    <definedName name="sap_S0009" localSheetId="13">#REF!</definedName>
    <definedName name="sap_S0009" localSheetId="14">#REF!</definedName>
    <definedName name="sap_S0009" localSheetId="0">#REF!</definedName>
    <definedName name="sap_S0009">#REF!</definedName>
    <definedName name="sap_S0010" localSheetId="33">#REF!</definedName>
    <definedName name="sap_S0010" localSheetId="3">#REF!</definedName>
    <definedName name="sap_S0010" localSheetId="6">#REF!</definedName>
    <definedName name="sap_S0010" localSheetId="7">#REF!</definedName>
    <definedName name="sap_S0010" localSheetId="13">#REF!</definedName>
    <definedName name="sap_S0010" localSheetId="14">#REF!</definedName>
    <definedName name="sap_S0010" localSheetId="0">#REF!</definedName>
    <definedName name="sap_S0010">#REF!</definedName>
    <definedName name="sap_S0011" localSheetId="33">#REF!</definedName>
    <definedName name="sap_S0011" localSheetId="3">#REF!</definedName>
    <definedName name="sap_S0011" localSheetId="6">#REF!</definedName>
    <definedName name="sap_S0011" localSheetId="7">#REF!</definedName>
    <definedName name="sap_S0011" localSheetId="13">#REF!</definedName>
    <definedName name="sap_S0011" localSheetId="14">#REF!</definedName>
    <definedName name="sap_S0011" localSheetId="0">#REF!</definedName>
    <definedName name="sap_S0011">#REF!</definedName>
    <definedName name="sap_S0012" localSheetId="33">#REF!</definedName>
    <definedName name="sap_S0012" localSheetId="3">#REF!</definedName>
    <definedName name="sap_S0012" localSheetId="6">#REF!</definedName>
    <definedName name="sap_S0012" localSheetId="7">#REF!</definedName>
    <definedName name="sap_S0012" localSheetId="13">#REF!</definedName>
    <definedName name="sap_S0012" localSheetId="14">#REF!</definedName>
    <definedName name="sap_S0012" localSheetId="0">#REF!</definedName>
    <definedName name="sap_S0012">#REF!</definedName>
    <definedName name="sap_S0013" localSheetId="33">#REF!</definedName>
    <definedName name="sap_S0013" localSheetId="3">#REF!</definedName>
    <definedName name="sap_S0013" localSheetId="6">#REF!</definedName>
    <definedName name="sap_S0013" localSheetId="7">#REF!</definedName>
    <definedName name="sap_S0013" localSheetId="13">#REF!</definedName>
    <definedName name="sap_S0013" localSheetId="14">#REF!</definedName>
    <definedName name="sap_S0013" localSheetId="0">#REF!</definedName>
    <definedName name="sap_S0013">#REF!</definedName>
    <definedName name="sap_S0014" localSheetId="33">#REF!</definedName>
    <definedName name="sap_S0014" localSheetId="3">#REF!</definedName>
    <definedName name="sap_S0014" localSheetId="6">#REF!</definedName>
    <definedName name="sap_S0014" localSheetId="7">#REF!</definedName>
    <definedName name="sap_S0014" localSheetId="13">#REF!</definedName>
    <definedName name="sap_S0014" localSheetId="14">#REF!</definedName>
    <definedName name="sap_S0014" localSheetId="0">#REF!</definedName>
    <definedName name="sap_S0014">#REF!</definedName>
    <definedName name="sap_S0015" localSheetId="33">#REF!</definedName>
    <definedName name="sap_S0015" localSheetId="3">#REF!</definedName>
    <definedName name="sap_S0015" localSheetId="6">#REF!</definedName>
    <definedName name="sap_S0015" localSheetId="7">#REF!</definedName>
    <definedName name="sap_S0015" localSheetId="13">#REF!</definedName>
    <definedName name="sap_S0015" localSheetId="14">#REF!</definedName>
    <definedName name="sap_S0015" localSheetId="0">#REF!</definedName>
    <definedName name="sap_S0015">#REF!</definedName>
    <definedName name="sap_S0016" localSheetId="33">#REF!</definedName>
    <definedName name="sap_S0016" localSheetId="3">#REF!</definedName>
    <definedName name="sap_S0016" localSheetId="6">#REF!</definedName>
    <definedName name="sap_S0016" localSheetId="7">#REF!</definedName>
    <definedName name="sap_S0016" localSheetId="13">#REF!</definedName>
    <definedName name="sap_S0016" localSheetId="14">#REF!</definedName>
    <definedName name="sap_S0016" localSheetId="0">#REF!</definedName>
    <definedName name="sap_S0016">#REF!</definedName>
    <definedName name="sap_S0017" localSheetId="33">#REF!</definedName>
    <definedName name="sap_S0017" localSheetId="3">#REF!</definedName>
    <definedName name="sap_S0017" localSheetId="6">#REF!</definedName>
    <definedName name="sap_S0017" localSheetId="7">#REF!</definedName>
    <definedName name="sap_S0017" localSheetId="13">#REF!</definedName>
    <definedName name="sap_S0017" localSheetId="14">#REF!</definedName>
    <definedName name="sap_S0017" localSheetId="0">#REF!</definedName>
    <definedName name="sap_S0017">#REF!</definedName>
    <definedName name="sap_S0018" localSheetId="33">#REF!</definedName>
    <definedName name="sap_S0018" localSheetId="3">#REF!</definedName>
    <definedName name="sap_S0018" localSheetId="6">#REF!</definedName>
    <definedName name="sap_S0018" localSheetId="7">#REF!</definedName>
    <definedName name="sap_S0018" localSheetId="13">#REF!</definedName>
    <definedName name="sap_S0018" localSheetId="14">#REF!</definedName>
    <definedName name="sap_S0018" localSheetId="0">#REF!</definedName>
    <definedName name="sap_S0018">#REF!</definedName>
    <definedName name="sap_S0019" localSheetId="33">#REF!</definedName>
    <definedName name="sap_S0019" localSheetId="3">#REF!</definedName>
    <definedName name="sap_S0019" localSheetId="6">#REF!</definedName>
    <definedName name="sap_S0019" localSheetId="7">#REF!</definedName>
    <definedName name="sap_S0019" localSheetId="13">#REF!</definedName>
    <definedName name="sap_S0019" localSheetId="14">#REF!</definedName>
    <definedName name="sap_S0019" localSheetId="0">#REF!</definedName>
    <definedName name="sap_S0019">#REF!</definedName>
    <definedName name="sap_S0020" localSheetId="33">#REF!</definedName>
    <definedName name="sap_S0020" localSheetId="3">#REF!</definedName>
    <definedName name="sap_S0020" localSheetId="6">#REF!</definedName>
    <definedName name="sap_S0020" localSheetId="7">#REF!</definedName>
    <definedName name="sap_S0020" localSheetId="13">#REF!</definedName>
    <definedName name="sap_S0020" localSheetId="14">#REF!</definedName>
    <definedName name="sap_S0020" localSheetId="0">#REF!</definedName>
    <definedName name="sap_S0020">#REF!</definedName>
    <definedName name="sap_S0021" localSheetId="33">#REF!</definedName>
    <definedName name="sap_S0021" localSheetId="3">#REF!</definedName>
    <definedName name="sap_S0021" localSheetId="6">#REF!</definedName>
    <definedName name="sap_S0021" localSheetId="7">#REF!</definedName>
    <definedName name="sap_S0021" localSheetId="13">#REF!</definedName>
    <definedName name="sap_S0021" localSheetId="14">#REF!</definedName>
    <definedName name="sap_S0021" localSheetId="0">#REF!</definedName>
    <definedName name="sap_S0021">#REF!</definedName>
    <definedName name="sap_S0022" localSheetId="33">#REF!</definedName>
    <definedName name="sap_S0022" localSheetId="3">#REF!</definedName>
    <definedName name="sap_S0022" localSheetId="6">#REF!</definedName>
    <definedName name="sap_S0022" localSheetId="7">#REF!</definedName>
    <definedName name="sap_S0022" localSheetId="13">#REF!</definedName>
    <definedName name="sap_S0022" localSheetId="14">#REF!</definedName>
    <definedName name="sap_S0022" localSheetId="0">#REF!</definedName>
    <definedName name="sap_S0022">#REF!</definedName>
    <definedName name="sap_S0023" localSheetId="33">#REF!</definedName>
    <definedName name="sap_S0023" localSheetId="3">#REF!</definedName>
    <definedName name="sap_S0023" localSheetId="6">#REF!</definedName>
    <definedName name="sap_S0023" localSheetId="7">#REF!</definedName>
    <definedName name="sap_S0023" localSheetId="13">#REF!</definedName>
    <definedName name="sap_S0023" localSheetId="14">#REF!</definedName>
    <definedName name="sap_S0023" localSheetId="0">#REF!</definedName>
    <definedName name="sap_S0023">#REF!</definedName>
    <definedName name="sap_S0024" localSheetId="33">#REF!</definedName>
    <definedName name="sap_S0024" localSheetId="3">#REF!</definedName>
    <definedName name="sap_S0024" localSheetId="6">#REF!</definedName>
    <definedName name="sap_S0024" localSheetId="7">#REF!</definedName>
    <definedName name="sap_S0024" localSheetId="13">#REF!</definedName>
    <definedName name="sap_S0024" localSheetId="14">#REF!</definedName>
    <definedName name="sap_S0024" localSheetId="0">#REF!</definedName>
    <definedName name="sap_S0024">#REF!</definedName>
    <definedName name="sap_S0025" localSheetId="33">#REF!</definedName>
    <definedName name="sap_S0025" localSheetId="3">#REF!</definedName>
    <definedName name="sap_S0025" localSheetId="6">#REF!</definedName>
    <definedName name="sap_S0025" localSheetId="7">#REF!</definedName>
    <definedName name="sap_S0025" localSheetId="13">#REF!</definedName>
    <definedName name="sap_S0025" localSheetId="14">#REF!</definedName>
    <definedName name="sap_S0025" localSheetId="0">#REF!</definedName>
    <definedName name="sap_S0025">#REF!</definedName>
    <definedName name="sap_S0026" localSheetId="33">#REF!</definedName>
    <definedName name="sap_S0026" localSheetId="3">#REF!</definedName>
    <definedName name="sap_S0026" localSheetId="6">#REF!</definedName>
    <definedName name="sap_S0026" localSheetId="7">#REF!</definedName>
    <definedName name="sap_S0026" localSheetId="13">#REF!</definedName>
    <definedName name="sap_S0026" localSheetId="14">#REF!</definedName>
    <definedName name="sap_S0026" localSheetId="0">#REF!</definedName>
    <definedName name="sap_S0026">#REF!</definedName>
    <definedName name="sap_S0027" localSheetId="33">#REF!</definedName>
    <definedName name="sap_S0027" localSheetId="3">#REF!</definedName>
    <definedName name="sap_S0027" localSheetId="6">#REF!</definedName>
    <definedName name="sap_S0027" localSheetId="7">#REF!</definedName>
    <definedName name="sap_S0027" localSheetId="13">#REF!</definedName>
    <definedName name="sap_S0027" localSheetId="14">#REF!</definedName>
    <definedName name="sap_S0027" localSheetId="0">#REF!</definedName>
    <definedName name="sap_S0027">#REF!</definedName>
    <definedName name="sap_S0028" localSheetId="33">#REF!</definedName>
    <definedName name="sap_S0028" localSheetId="3">#REF!</definedName>
    <definedName name="sap_S0028" localSheetId="6">#REF!</definedName>
    <definedName name="sap_S0028" localSheetId="7">#REF!</definedName>
    <definedName name="sap_S0028" localSheetId="13">#REF!</definedName>
    <definedName name="sap_S0028" localSheetId="14">#REF!</definedName>
    <definedName name="sap_S0028" localSheetId="0">#REF!</definedName>
    <definedName name="sap_S0028">#REF!</definedName>
    <definedName name="sap_Z0001_00000001" localSheetId="33">#REF!</definedName>
    <definedName name="sap_Z0001_00000001" localSheetId="3">#REF!</definedName>
    <definedName name="sap_Z0001_00000001" localSheetId="6">#REF!</definedName>
    <definedName name="sap_Z0001_00000001" localSheetId="7">#REF!</definedName>
    <definedName name="sap_Z0001_00000001" localSheetId="13">#REF!</definedName>
    <definedName name="sap_Z0001_00000001" localSheetId="14">#REF!</definedName>
    <definedName name="sap_Z0001_00000001" localSheetId="0">#REF!</definedName>
    <definedName name="sap_Z0001_00000001">#REF!</definedName>
    <definedName name="sap_Z0002_00000001" localSheetId="33">#REF!</definedName>
    <definedName name="sap_Z0002_00000001" localSheetId="3">#REF!</definedName>
    <definedName name="sap_Z0002_00000001" localSheetId="6">#REF!</definedName>
    <definedName name="sap_Z0002_00000001" localSheetId="7">#REF!</definedName>
    <definedName name="sap_Z0002_00000001" localSheetId="13">#REF!</definedName>
    <definedName name="sap_Z0002_00000001" localSheetId="14">#REF!</definedName>
    <definedName name="sap_Z0002_00000001" localSheetId="0">#REF!</definedName>
    <definedName name="sap_Z0002_00000001">#REF!</definedName>
    <definedName name="sap_Z0003_00000001" localSheetId="33">#REF!</definedName>
    <definedName name="sap_Z0003_00000001" localSheetId="3">#REF!</definedName>
    <definedName name="sap_Z0003_00000001" localSheetId="6">#REF!</definedName>
    <definedName name="sap_Z0003_00000001" localSheetId="7">#REF!</definedName>
    <definedName name="sap_Z0003_00000001" localSheetId="13">#REF!</definedName>
    <definedName name="sap_Z0003_00000001" localSheetId="14">#REF!</definedName>
    <definedName name="sap_Z0003_00000001" localSheetId="0">#REF!</definedName>
    <definedName name="sap_Z0003_00000001">#REF!</definedName>
    <definedName name="sap_Z0004_00000001" localSheetId="33">#REF!</definedName>
    <definedName name="sap_Z0004_00000001" localSheetId="3">#REF!</definedName>
    <definedName name="sap_Z0004_00000001" localSheetId="6">#REF!</definedName>
    <definedName name="sap_Z0004_00000001" localSheetId="7">#REF!</definedName>
    <definedName name="sap_Z0004_00000001" localSheetId="13">#REF!</definedName>
    <definedName name="sap_Z0004_00000001" localSheetId="14">#REF!</definedName>
    <definedName name="sap_Z0004_00000001" localSheetId="0">#REF!</definedName>
    <definedName name="sap_Z0004_00000001">#REF!</definedName>
    <definedName name="sap_Z0005_00000001" localSheetId="33">#REF!</definedName>
    <definedName name="sap_Z0005_00000001" localSheetId="3">#REF!</definedName>
    <definedName name="sap_Z0005_00000001" localSheetId="6">#REF!</definedName>
    <definedName name="sap_Z0005_00000001" localSheetId="7">#REF!</definedName>
    <definedName name="sap_Z0005_00000001" localSheetId="13">#REF!</definedName>
    <definedName name="sap_Z0005_00000001" localSheetId="14">#REF!</definedName>
    <definedName name="sap_Z0005_00000001" localSheetId="0">#REF!</definedName>
    <definedName name="sap_Z0005_00000001">#REF!</definedName>
    <definedName name="sap_Z0006_00000001" localSheetId="33">#REF!</definedName>
    <definedName name="sap_Z0006_00000001" localSheetId="3">#REF!</definedName>
    <definedName name="sap_Z0006_00000001" localSheetId="6">#REF!</definedName>
    <definedName name="sap_Z0006_00000001" localSheetId="7">#REF!</definedName>
    <definedName name="sap_Z0006_00000001" localSheetId="13">#REF!</definedName>
    <definedName name="sap_Z0006_00000001" localSheetId="14">#REF!</definedName>
    <definedName name="sap_Z0006_00000001" localSheetId="0">#REF!</definedName>
    <definedName name="sap_Z0006_00000001">#REF!</definedName>
    <definedName name="sap_Z0007_00000001" localSheetId="33">#REF!</definedName>
    <definedName name="sap_Z0007_00000001" localSheetId="3">#REF!</definedName>
    <definedName name="sap_Z0007_00000001" localSheetId="6">#REF!</definedName>
    <definedName name="sap_Z0007_00000001" localSheetId="7">#REF!</definedName>
    <definedName name="sap_Z0007_00000001" localSheetId="13">#REF!</definedName>
    <definedName name="sap_Z0007_00000001" localSheetId="14">#REF!</definedName>
    <definedName name="sap_Z0007_00000001" localSheetId="0">#REF!</definedName>
    <definedName name="sap_Z0007_00000001">#REF!</definedName>
    <definedName name="sap_Z0008_00000001" localSheetId="33">#REF!</definedName>
    <definedName name="sap_Z0008_00000001" localSheetId="3">#REF!</definedName>
    <definedName name="sap_Z0008_00000001" localSheetId="6">#REF!</definedName>
    <definedName name="sap_Z0008_00000001" localSheetId="7">#REF!</definedName>
    <definedName name="sap_Z0008_00000001" localSheetId="13">#REF!</definedName>
    <definedName name="sap_Z0008_00000001" localSheetId="14">#REF!</definedName>
    <definedName name="sap_Z0008_00000001" localSheetId="0">#REF!</definedName>
    <definedName name="sap_Z0008_00000001">#REF!</definedName>
    <definedName name="sap_Z0009_00000001" localSheetId="33">#REF!</definedName>
    <definedName name="sap_Z0009_00000001" localSheetId="3">#REF!</definedName>
    <definedName name="sap_Z0009_00000001" localSheetId="6">#REF!</definedName>
    <definedName name="sap_Z0009_00000001" localSheetId="7">#REF!</definedName>
    <definedName name="sap_Z0009_00000001" localSheetId="13">#REF!</definedName>
    <definedName name="sap_Z0009_00000001" localSheetId="14">#REF!</definedName>
    <definedName name="sap_Z0009_00000001" localSheetId="0">#REF!</definedName>
    <definedName name="sap_Z0009_00000001">#REF!</definedName>
    <definedName name="sap_Z0010_00000001" localSheetId="33">#REF!</definedName>
    <definedName name="sap_Z0010_00000001" localSheetId="3">#REF!</definedName>
    <definedName name="sap_Z0010_00000001" localSheetId="6">#REF!</definedName>
    <definedName name="sap_Z0010_00000001" localSheetId="7">#REF!</definedName>
    <definedName name="sap_Z0010_00000001" localSheetId="13">#REF!</definedName>
    <definedName name="sap_Z0010_00000001" localSheetId="14">#REF!</definedName>
    <definedName name="sap_Z0010_00000001" localSheetId="0">#REF!</definedName>
    <definedName name="sap_Z0010_00000001">#REF!</definedName>
    <definedName name="sap_Z0011_00000001" localSheetId="33">#REF!</definedName>
    <definedName name="sap_Z0011_00000001" localSheetId="3">#REF!</definedName>
    <definedName name="sap_Z0011_00000001" localSheetId="6">#REF!</definedName>
    <definedName name="sap_Z0011_00000001" localSheetId="7">#REF!</definedName>
    <definedName name="sap_Z0011_00000001" localSheetId="13">#REF!</definedName>
    <definedName name="sap_Z0011_00000001" localSheetId="14">#REF!</definedName>
    <definedName name="sap_Z0011_00000001" localSheetId="0">#REF!</definedName>
    <definedName name="sap_Z0011_00000001">#REF!</definedName>
    <definedName name="SAPBEXdnldView" localSheetId="31" hidden="1">"44HXQ6BHO695UI4QDO7MA337R"</definedName>
    <definedName name="SAPBEXdnldView" hidden="1">"453ZNH9UMWPNMHQ8LCHVSZSXB"</definedName>
    <definedName name="SAPBEXrevision">4</definedName>
    <definedName name="SAPBEXsysID" localSheetId="31" hidden="1">"PW0"</definedName>
    <definedName name="SAPBEXsysID" hidden="1">"PW3"</definedName>
    <definedName name="SAPBEXwbID">"8XOW2GSLG43BL23CIQ8OMCW0R"</definedName>
    <definedName name="sdfasd" localSheetId="31">#REF!</definedName>
    <definedName name="sdfasd" localSheetId="33">#REF!</definedName>
    <definedName name="sdfasd" localSheetId="3">#REF!</definedName>
    <definedName name="sdfasd" localSheetId="6">#REF!</definedName>
    <definedName name="sdfasd" localSheetId="7">#REF!</definedName>
    <definedName name="sdfasd" localSheetId="13">#REF!</definedName>
    <definedName name="sdfasd" localSheetId="14">#REF!</definedName>
    <definedName name="sdfasd" localSheetId="19">#REF!</definedName>
    <definedName name="sdfasd" localSheetId="0">#REF!</definedName>
    <definedName name="sdfasd">#REF!</definedName>
    <definedName name="SelezionaDeselezionaTutto" localSheetId="2">#N/A</definedName>
    <definedName name="SelezionaDeselezionaTutto" localSheetId="31">'Tab 20a'!SelezionaDeselezionaTutto</definedName>
    <definedName name="SelezionaDeselezionaTutto" localSheetId="33">#N/A</definedName>
    <definedName name="SelezionaDeselezionaTutto" localSheetId="3">#N/A</definedName>
    <definedName name="SelezionaDeselezionaTutto" localSheetId="18">#N/A</definedName>
    <definedName name="SelezionaDeselezionaTutto" localSheetId="19">#N/A</definedName>
    <definedName name="SelezionaDeselezionaTutto" localSheetId="0">Tabellenverzeichnis!SelezionaDeselezionaTutto</definedName>
    <definedName name="SelezionaDeselezionaTutto">'Tab 20a'!SelezionaDeselezionaTutto</definedName>
    <definedName name="so_rst_Bil_Dat" localSheetId="19">'[29]Bilanz und Erläuterungen'!$H$2372:$H$2414</definedName>
    <definedName name="so_rst_Bil_Dat">'[30]Bilanz und Erläuterungen'!$H$2372:$H$2414</definedName>
    <definedName name="so_rst_lfr" localSheetId="19">'[29]Bilanz und Erläuterungen'!$L$2372:$L$2414</definedName>
    <definedName name="so_rst_lfr">'[30]Bilanz und Erläuterungen'!$L$2372:$L$2414</definedName>
    <definedName name="st" localSheetId="33">#REF!</definedName>
    <definedName name="st" localSheetId="3">#REF!</definedName>
    <definedName name="st" localSheetId="6">#REF!</definedName>
    <definedName name="st" localSheetId="7">#REF!</definedName>
    <definedName name="st" localSheetId="13">#REF!</definedName>
    <definedName name="st" localSheetId="14">#REF!</definedName>
    <definedName name="st" localSheetId="19">#REF!</definedName>
    <definedName name="st" localSheetId="0">#REF!</definedName>
    <definedName name="st">#REF!</definedName>
    <definedName name="Steiner" localSheetId="33">#REF!</definedName>
    <definedName name="Steiner" localSheetId="3">#REF!</definedName>
    <definedName name="Steiner" localSheetId="6">#REF!</definedName>
    <definedName name="Steiner" localSheetId="7">#REF!</definedName>
    <definedName name="Steiner" localSheetId="13">#REF!</definedName>
    <definedName name="Steiner" localSheetId="14">#REF!</definedName>
    <definedName name="Steiner" localSheetId="19">#REF!</definedName>
    <definedName name="Steiner" localSheetId="0">#REF!</definedName>
    <definedName name="Steiner">#REF!</definedName>
    <definedName name="Strecken" localSheetId="33">#REF!</definedName>
    <definedName name="Strecken" localSheetId="3">#REF!</definedName>
    <definedName name="Strecken" localSheetId="6">#REF!</definedName>
    <definedName name="Strecken" localSheetId="7">#REF!</definedName>
    <definedName name="Strecken" localSheetId="13">#REF!</definedName>
    <definedName name="Strecken" localSheetId="14">#REF!</definedName>
    <definedName name="Strecken" localSheetId="19">#REF!</definedName>
    <definedName name="Strecken" localSheetId="0">#REF!</definedName>
    <definedName name="Strecken">#REF!</definedName>
    <definedName name="_xlnm.Criteria" localSheetId="31">#REF!</definedName>
    <definedName name="_xlnm.Criteria" localSheetId="33">#REF!</definedName>
    <definedName name="_xlnm.Criteria" localSheetId="3">#REF!</definedName>
    <definedName name="_xlnm.Criteria" localSheetId="6">#REF!</definedName>
    <definedName name="_xlnm.Criteria" localSheetId="7">#REF!</definedName>
    <definedName name="_xlnm.Criteria" localSheetId="13">#REF!</definedName>
    <definedName name="_xlnm.Criteria" localSheetId="14">#REF!</definedName>
    <definedName name="_xlnm.Criteria" localSheetId="0">#REF!</definedName>
    <definedName name="_xlnm.Criteria">#REF!</definedName>
    <definedName name="summe" localSheetId="31">#REF!</definedName>
    <definedName name="summe" localSheetId="33">#REF!</definedName>
    <definedName name="summe" localSheetId="3">#REF!</definedName>
    <definedName name="summe" localSheetId="6">#REF!</definedName>
    <definedName name="summe" localSheetId="7">#REF!</definedName>
    <definedName name="summe" localSheetId="13">#REF!</definedName>
    <definedName name="summe" localSheetId="14">#REF!</definedName>
    <definedName name="summe" localSheetId="0">#REF!</definedName>
    <definedName name="summe">#REF!</definedName>
    <definedName name="TEST0" localSheetId="33">#REF!</definedName>
    <definedName name="TEST0" localSheetId="3">#REF!</definedName>
    <definedName name="TEST0" localSheetId="6">#REF!</definedName>
    <definedName name="TEST0" localSheetId="7">#REF!</definedName>
    <definedName name="TEST0" localSheetId="13">#REF!</definedName>
    <definedName name="TEST0" localSheetId="14">#REF!</definedName>
    <definedName name="TEST0" localSheetId="0">#REF!</definedName>
    <definedName name="TEST0">#REF!</definedName>
    <definedName name="TEST1" localSheetId="33">#REF!</definedName>
    <definedName name="TEST1" localSheetId="3">#REF!</definedName>
    <definedName name="TEST1" localSheetId="6">#REF!</definedName>
    <definedName name="TEST1" localSheetId="7">#REF!</definedName>
    <definedName name="TEST1" localSheetId="13">#REF!</definedName>
    <definedName name="TEST1" localSheetId="14">#REF!</definedName>
    <definedName name="TEST1" localSheetId="0">#REF!</definedName>
    <definedName name="TEST1">#REF!</definedName>
    <definedName name="TESTHKEY" localSheetId="6">'[3]2006_Ist bis Juli'!#REF!</definedName>
    <definedName name="TESTHKEY" localSheetId="7">'[3]2006_Ist bis Juli'!#REF!</definedName>
    <definedName name="TESTHKEY" localSheetId="13">'[3]2006_Ist bis Juli'!#REF!</definedName>
    <definedName name="TESTHKEY" localSheetId="14">'[3]2006_Ist bis Juli'!#REF!</definedName>
    <definedName name="TESTHKEY" localSheetId="19">'[4]2006_Ist bis Juli'!#REF!</definedName>
    <definedName name="TESTHKEY">'[3]2006_Ist bis Juli'!#REF!</definedName>
    <definedName name="TESTKEYS" localSheetId="33">#REF!</definedName>
    <definedName name="TESTKEYS" localSheetId="3">#REF!</definedName>
    <definedName name="TESTKEYS" localSheetId="6">#REF!</definedName>
    <definedName name="TESTKEYS" localSheetId="7">#REF!</definedName>
    <definedName name="TESTKEYS" localSheetId="13">#REF!</definedName>
    <definedName name="TESTKEYS" localSheetId="14">#REF!</definedName>
    <definedName name="TESTKEYS" localSheetId="19">#REF!</definedName>
    <definedName name="TESTKEYS" localSheetId="0">#REF!</definedName>
    <definedName name="TESTKEYS">#REF!</definedName>
    <definedName name="TESTVKEY" localSheetId="33">#REF!</definedName>
    <definedName name="TESTVKEY" localSheetId="3">#REF!</definedName>
    <definedName name="TESTVKEY" localSheetId="6">#REF!</definedName>
    <definedName name="TESTVKEY" localSheetId="7">#REF!</definedName>
    <definedName name="TESTVKEY" localSheetId="13">#REF!</definedName>
    <definedName name="TESTVKEY" localSheetId="14">#REF!</definedName>
    <definedName name="TESTVKEY" localSheetId="19">#REF!</definedName>
    <definedName name="TESTVKEY" localSheetId="0">#REF!</definedName>
    <definedName name="TESTVKEY">#REF!</definedName>
    <definedName name="tsd" localSheetId="33">#REF!</definedName>
    <definedName name="tsd" localSheetId="3">#REF!</definedName>
    <definedName name="tsd" localSheetId="6">#REF!</definedName>
    <definedName name="tsd" localSheetId="7">#REF!</definedName>
    <definedName name="tsd" localSheetId="13">#REF!</definedName>
    <definedName name="tsd" localSheetId="14">#REF!</definedName>
    <definedName name="tsd" localSheetId="19">#REF!</definedName>
    <definedName name="tsd" localSheetId="0">#REF!</definedName>
    <definedName name="tsd">#REF!</definedName>
    <definedName name="ÜVO_Antrag_Kienzer" localSheetId="33">#REF!</definedName>
    <definedName name="ÜVO_Antrag_Kienzer" localSheetId="3">#REF!</definedName>
    <definedName name="ÜVO_Antrag_Kienzer" localSheetId="6">#REF!</definedName>
    <definedName name="ÜVO_Antrag_Kienzer" localSheetId="7">#REF!</definedName>
    <definedName name="ÜVO_Antrag_Kienzer" localSheetId="13">#REF!</definedName>
    <definedName name="ÜVO_Antrag_Kienzer" localSheetId="14">#REF!</definedName>
    <definedName name="ÜVO_Antrag_Kienzer" localSheetId="0">#REF!</definedName>
    <definedName name="ÜVO_Antrag_Kienzer">#REF!</definedName>
    <definedName name="vbä" localSheetId="31">#REF!</definedName>
    <definedName name="vbä" localSheetId="33">#REF!</definedName>
    <definedName name="vbä" localSheetId="3">#REF!</definedName>
    <definedName name="vbä" localSheetId="6">#REF!</definedName>
    <definedName name="vbä" localSheetId="7">#REF!</definedName>
    <definedName name="vbä" localSheetId="13">#REF!</definedName>
    <definedName name="vbä" localSheetId="14">#REF!</definedName>
    <definedName name="vbä" localSheetId="0">#REF!</definedName>
    <definedName name="vbä">#REF!</definedName>
    <definedName name="VBÄüber" localSheetId="31">#REF!</definedName>
    <definedName name="VBÄüber" localSheetId="33">#REF!</definedName>
    <definedName name="VBÄüber" localSheetId="3">#REF!</definedName>
    <definedName name="VBÄüber" localSheetId="6">#REF!</definedName>
    <definedName name="VBÄüber" localSheetId="7">#REF!</definedName>
    <definedName name="VBÄüber" localSheetId="13">#REF!</definedName>
    <definedName name="VBÄüber" localSheetId="14">#REF!</definedName>
    <definedName name="VBÄüber" localSheetId="0">#REF!</definedName>
    <definedName name="VBÄüber">#REF!</definedName>
    <definedName name="wrn.Absatzplan._.1996." localSheetId="2">{#N/A,#N/A,TRUE,"Tabelle1";#N/A,#N/A,TRUE,"Tabelle2";#N/A,#N/A,TRUE,"Tabelle3";#N/A,#N/A,TRUE,"Tabelle4"}</definedName>
    <definedName name="wrn.Absatzplan._.1996." localSheetId="31">{#N/A,#N/A,TRUE,"Tabelle1";#N/A,#N/A,TRUE,"Tabelle2";#N/A,#N/A,TRUE,"Tabelle3";#N/A,#N/A,TRUE,"Tabelle4"}</definedName>
    <definedName name="wrn.Absatzplan._.1996." localSheetId="33">{#N/A,#N/A,TRUE,"Tabelle1";#N/A,#N/A,TRUE,"Tabelle2";#N/A,#N/A,TRUE,"Tabelle3";#N/A,#N/A,TRUE,"Tabelle4"}</definedName>
    <definedName name="wrn.Absatzplan._.1996." localSheetId="3">{#N/A,#N/A,TRUE,"Tabelle1";#N/A,#N/A,TRUE,"Tabelle2";#N/A,#N/A,TRUE,"Tabelle3";#N/A,#N/A,TRUE,"Tabelle4"}</definedName>
    <definedName name="wrn.Absatzplan._.1996." localSheetId="18">{#N/A,#N/A,TRUE,"Tabelle1";#N/A,#N/A,TRUE,"Tabelle2";#N/A,#N/A,TRUE,"Tabelle3";#N/A,#N/A,TRUE,"Tabelle4"}</definedName>
    <definedName name="wrn.Absatzplan._.1996." localSheetId="19">{#N/A,#N/A,TRUE,"Tabelle1";#N/A,#N/A,TRUE,"Tabelle2";#N/A,#N/A,TRUE,"Tabelle3";#N/A,#N/A,TRUE,"Tabelle4"}</definedName>
    <definedName name="wrn.Absatzplan._.1996." localSheetId="0">{#N/A,#N/A,TRUE,"Tabelle1";#N/A,#N/A,TRUE,"Tabelle2";#N/A,#N/A,TRUE,"Tabelle3";#N/A,#N/A,TRUE,"Tabelle4"}</definedName>
    <definedName name="wrn.Absatzplan._.1996.">{#N/A,#N/A,TRUE,"Tabelle1";#N/A,#N/A,TRUE,"Tabelle2";#N/A,#N/A,TRUE,"Tabelle3";#N/A,#N/A,TRUE,"Tabelle4"}</definedName>
    <definedName name="wrn.Aging._.and._.Trend._.Analysis." localSheetId="2">{#N/A,#N/A,FALSE,"Aging Summary";#N/A,#N/A,FALSE,"Ratio Analysis";#N/A,#N/A,FALSE,"Test 120 Day Accts";#N/A,#N/A,FALSE,"Tickmarks"}</definedName>
    <definedName name="wrn.Aging._.and._.Trend._.Analysis." localSheetId="31">{#N/A,#N/A,FALSE,"Aging Summary";#N/A,#N/A,FALSE,"Ratio Analysis";#N/A,#N/A,FALSE,"Test 120 Day Accts";#N/A,#N/A,FALSE,"Tickmarks"}</definedName>
    <definedName name="wrn.Aging._.and._.Trend._.Analysis." localSheetId="33">{#N/A,#N/A,FALSE,"Aging Summary";#N/A,#N/A,FALSE,"Ratio Analysis";#N/A,#N/A,FALSE,"Test 120 Day Accts";#N/A,#N/A,FALSE,"Tickmarks"}</definedName>
    <definedName name="wrn.Aging._.and._.Trend._.Analysis." localSheetId="3">{#N/A,#N/A,FALSE,"Aging Summary";#N/A,#N/A,FALSE,"Ratio Analysis";#N/A,#N/A,FALSE,"Test 120 Day Accts";#N/A,#N/A,FALSE,"Tickmarks"}</definedName>
    <definedName name="wrn.Aging._.and._.Trend._.Analysis." localSheetId="18">{#N/A,#N/A,FALSE,"Aging Summary";#N/A,#N/A,FALSE,"Ratio Analysis";#N/A,#N/A,FALSE,"Test 120 Day Accts";#N/A,#N/A,FALSE,"Tickmarks"}</definedName>
    <definedName name="wrn.Aging._.and._.Trend._.Analysis." localSheetId="19">{#N/A,#N/A,FALSE,"Aging Summary";#N/A,#N/A,FALSE,"Ratio Analysis";#N/A,#N/A,FALSE,"Test 120 Day Accts";#N/A,#N/A,FALSE,"Tickmarks"}</definedName>
    <definedName name="wrn.Aging._.and._.Trend._.Analysis." localSheetId="0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Gefran." localSheetId="2">{"CECons",#N/A,FALSE,"CE"}</definedName>
    <definedName name="wrn.Gefran." localSheetId="31">{"CECons",#N/A,FALSE,"CE"}</definedName>
    <definedName name="wrn.Gefran." localSheetId="33">{"CECons",#N/A,FALSE,"CE"}</definedName>
    <definedName name="wrn.Gefran." localSheetId="3">{"CECons",#N/A,FALSE,"CE"}</definedName>
    <definedName name="wrn.Gefran." localSheetId="18">{"CECons",#N/A,FALSE,"CE"}</definedName>
    <definedName name="wrn.Gefran." localSheetId="19">{"CECons",#N/A,FALSE,"CE"}</definedName>
    <definedName name="wrn.Gefran." localSheetId="0">{"CECons",#N/A,FALSE,"CE"}</definedName>
    <definedName name="wrn.Gefran.">{"CECons",#N/A,FALSE,"CE"}</definedName>
    <definedName name="wrn.netto." localSheetId="2" hidden="1">{#N/A,#N/A,FALSE,"Tabelle1"}</definedName>
    <definedName name="wrn.netto." localSheetId="31" hidden="1">{#N/A,#N/A,FALSE,"Tabelle1"}</definedName>
    <definedName name="wrn.netto." localSheetId="33" hidden="1">{#N/A,#N/A,FALSE,"Tabelle1"}</definedName>
    <definedName name="wrn.netto." localSheetId="3" hidden="1">{#N/A,#N/A,FALSE,"Tabelle1"}</definedName>
    <definedName name="wrn.netto." localSheetId="18" hidden="1">{#N/A,#N/A,FALSE,"Tabelle1"}</definedName>
    <definedName name="wrn.netto." localSheetId="19" hidden="1">{#N/A,#N/A,FALSE,"Tabelle1"}</definedName>
    <definedName name="wrn.netto." localSheetId="0" hidden="1">{#N/A,#N/A,FALSE,"Tabelle1"}</definedName>
    <definedName name="wrn.netto." hidden="1">{#N/A,#N/A,FALSE,"Tabelle1"}</definedName>
    <definedName name="wrn.Test." localSheetId="2">{#N/A,#N/A,FALSE,"P&amp;L";#N/A,#N/A,FALSE,"BS"}</definedName>
    <definedName name="wrn.Test." localSheetId="31">{#N/A,#N/A,FALSE,"P&amp;L";#N/A,#N/A,FALSE,"BS"}</definedName>
    <definedName name="wrn.Test." localSheetId="33">{#N/A,#N/A,FALSE,"P&amp;L";#N/A,#N/A,FALSE,"BS"}</definedName>
    <definedName name="wrn.Test." localSheetId="3">{#N/A,#N/A,FALSE,"P&amp;L";#N/A,#N/A,FALSE,"BS"}</definedName>
    <definedName name="wrn.Test." localSheetId="18">{#N/A,#N/A,FALSE,"P&amp;L";#N/A,#N/A,FALSE,"BS"}</definedName>
    <definedName name="wrn.Test." localSheetId="19">{#N/A,#N/A,FALSE,"P&amp;L";#N/A,#N/A,FALSE,"BS"}</definedName>
    <definedName name="wrn.Test." localSheetId="0">{#N/A,#N/A,FALSE,"P&amp;L";#N/A,#N/A,FALSE,"BS"}</definedName>
    <definedName name="wrn.Test.">{#N/A,#N/A,FALSE,"P&amp;L";#N/A,#N/A,FALSE,"BS"}</definedName>
    <definedName name="xxxxx" localSheetId="19">'[26]AktA85-96 (2)'!$D$23</definedName>
    <definedName name="xxxxx">'[27]AktA85-96 (2)'!$D$23</definedName>
    <definedName name="Zinssatz" localSheetId="33">#REF!</definedName>
    <definedName name="Zinssatz" localSheetId="3">#REF!</definedName>
    <definedName name="Zinssatz" localSheetId="6">#REF!</definedName>
    <definedName name="Zinssatz" localSheetId="7">#REF!</definedName>
    <definedName name="Zinssatz" localSheetId="13">#REF!</definedName>
    <definedName name="Zinssatz" localSheetId="14">#REF!</definedName>
    <definedName name="Zinssatz" localSheetId="19">#REF!</definedName>
    <definedName name="Zinssatz" localSheetId="0">#REF!</definedName>
    <definedName name="Zinssatz">#REF!</definedName>
    <definedName name="Zinssatz_Imp" localSheetId="19">[31]Deckblatt!$H$21</definedName>
    <definedName name="Zinssatz_Imp">[32]Deckblatt!$H$21</definedName>
    <definedName name="Zinssatz_inklusive_Risikozuschlag" localSheetId="33">#REF!</definedName>
    <definedName name="Zinssatz_inklusive_Risikozuschlag" localSheetId="3">#REF!</definedName>
    <definedName name="Zinssatz_inklusive_Risikozuschlag" localSheetId="6">#REF!</definedName>
    <definedName name="Zinssatz_inklusive_Risikozuschlag" localSheetId="7">#REF!</definedName>
    <definedName name="Zinssatz_inklusive_Risikozuschlag" localSheetId="13">#REF!</definedName>
    <definedName name="Zinssatz_inklusive_Risikozuschlag" localSheetId="14">#REF!</definedName>
    <definedName name="Zinssatz_inklusive_Risikozuschlag" localSheetId="19">#REF!</definedName>
    <definedName name="Zinssatz_inklusive_Risikozuschlag" localSheetId="0">#REF!</definedName>
    <definedName name="Zinssatz_inklusive_Risikozuschlag">#REF!</definedName>
    <definedName name="zulagen" localSheetId="31">#REF!</definedName>
    <definedName name="zulagen" localSheetId="33">#REF!</definedName>
    <definedName name="zulagen" localSheetId="3">#REF!</definedName>
    <definedName name="zulagen" localSheetId="6">#REF!</definedName>
    <definedName name="zulagen" localSheetId="7">#REF!</definedName>
    <definedName name="zulagen" localSheetId="13">#REF!</definedName>
    <definedName name="zulagen" localSheetId="14">#REF!</definedName>
    <definedName name="zulagen" localSheetId="19">#REF!</definedName>
    <definedName name="zulagen" localSheetId="0">#REF!</definedName>
    <definedName name="zulagen">#REF!</definedName>
  </definedNames>
  <calcPr calcId="145621"/>
  <fileRecoveryPr repairLoad="1"/>
</workbook>
</file>

<file path=xl/calcChain.xml><?xml version="1.0" encoding="utf-8"?>
<calcChain xmlns="http://schemas.openxmlformats.org/spreadsheetml/2006/main">
  <c r="E26" i="115" l="1"/>
  <c r="D26" i="115"/>
  <c r="C26" i="115"/>
  <c r="B26" i="115"/>
  <c r="E12" i="115"/>
  <c r="D12" i="115"/>
  <c r="C12" i="115"/>
  <c r="B12" i="115"/>
  <c r="E29" i="114"/>
  <c r="D29" i="114"/>
  <c r="C29" i="114"/>
  <c r="B29" i="114"/>
  <c r="E26" i="114"/>
  <c r="D26" i="114"/>
  <c r="C26" i="114"/>
  <c r="B26" i="114"/>
  <c r="E12" i="114"/>
  <c r="D12" i="114"/>
  <c r="C12" i="114"/>
  <c r="B12" i="114"/>
  <c r="D57" i="86"/>
  <c r="C57" i="86"/>
  <c r="B57" i="86"/>
  <c r="H68" i="113" l="1"/>
  <c r="H64" i="113"/>
  <c r="G59" i="113"/>
  <c r="H58" i="113"/>
  <c r="G58" i="113"/>
  <c r="G55" i="113"/>
  <c r="H54" i="113"/>
  <c r="G54" i="113"/>
  <c r="G51" i="113"/>
  <c r="H47" i="113"/>
  <c r="G47" i="113"/>
  <c r="H40" i="113"/>
  <c r="G39" i="113"/>
  <c r="H34" i="113"/>
  <c r="H30" i="113"/>
  <c r="H28" i="113"/>
  <c r="G27" i="113"/>
  <c r="H26" i="113"/>
  <c r="G26" i="113"/>
  <c r="G21" i="113"/>
  <c r="H19" i="113"/>
  <c r="G17" i="113"/>
  <c r="G15" i="113"/>
  <c r="H11" i="113"/>
  <c r="G10" i="113"/>
  <c r="C72" i="113"/>
  <c r="E72" i="113" l="1"/>
  <c r="H17" i="113"/>
  <c r="H21" i="113"/>
  <c r="G30" i="113"/>
  <c r="G31" i="113"/>
  <c r="G34" i="113"/>
  <c r="G35" i="113"/>
  <c r="H38" i="113"/>
  <c r="G41" i="113"/>
  <c r="H42" i="113"/>
  <c r="H61" i="113"/>
  <c r="G64" i="113"/>
  <c r="G67" i="113"/>
  <c r="D72" i="113"/>
  <c r="H33" i="113"/>
  <c r="H63" i="113"/>
  <c r="F72" i="113"/>
  <c r="G8" i="113"/>
  <c r="H9" i="113"/>
  <c r="G12" i="113"/>
  <c r="H14" i="113"/>
  <c r="G19" i="113"/>
  <c r="G33" i="113"/>
  <c r="H50" i="113"/>
  <c r="G29" i="113"/>
  <c r="G53" i="113"/>
  <c r="G57" i="113"/>
  <c r="H29" i="113"/>
  <c r="G25" i="113"/>
  <c r="G63" i="113"/>
  <c r="G14" i="113"/>
  <c r="H25" i="113"/>
  <c r="H53" i="113"/>
  <c r="H57" i="113"/>
  <c r="H7" i="113"/>
  <c r="H56" i="113"/>
  <c r="H8" i="113"/>
  <c r="H10" i="113"/>
  <c r="G7" i="113"/>
  <c r="G9" i="113"/>
  <c r="G11" i="113"/>
  <c r="G13" i="113"/>
  <c r="H15" i="113"/>
  <c r="H16" i="113"/>
  <c r="H18" i="113"/>
  <c r="H20" i="113"/>
  <c r="H24" i="113"/>
  <c r="G28" i="113"/>
  <c r="G32" i="113"/>
  <c r="G38" i="113"/>
  <c r="G40" i="113"/>
  <c r="G42" i="113"/>
  <c r="G50" i="113"/>
  <c r="G52" i="113"/>
  <c r="G56" i="113"/>
  <c r="G61" i="113"/>
  <c r="G62" i="113"/>
  <c r="G68" i="113"/>
  <c r="H32" i="113"/>
  <c r="H52" i="113"/>
  <c r="H60" i="113"/>
  <c r="H62" i="113"/>
  <c r="H13" i="113"/>
  <c r="H12" i="113"/>
  <c r="G16" i="113"/>
  <c r="G18" i="113"/>
  <c r="G20" i="113"/>
  <c r="G24" i="113"/>
  <c r="H27" i="113"/>
  <c r="H31" i="113"/>
  <c r="H35" i="113"/>
  <c r="H39" i="113"/>
  <c r="H41" i="113"/>
  <c r="H51" i="113"/>
  <c r="H55" i="113"/>
  <c r="H59" i="113"/>
  <c r="H67" i="113"/>
  <c r="D8" i="84"/>
  <c r="C8" i="84"/>
  <c r="G60" i="113" l="1"/>
  <c r="H72" i="113"/>
  <c r="G72" i="113"/>
  <c r="F52" i="110" l="1"/>
  <c r="E52" i="110"/>
  <c r="D52" i="110"/>
  <c r="C52" i="110"/>
  <c r="B52" i="110"/>
  <c r="H49" i="110"/>
  <c r="F49" i="110"/>
  <c r="E49" i="110"/>
  <c r="D49" i="110"/>
  <c r="C49" i="110"/>
  <c r="B49" i="110"/>
  <c r="G49" i="110"/>
  <c r="K47" i="110"/>
  <c r="J47" i="110"/>
  <c r="I47" i="110"/>
  <c r="H47" i="110"/>
  <c r="K46" i="110"/>
  <c r="J46" i="110"/>
  <c r="I46" i="110"/>
  <c r="H46" i="110"/>
  <c r="J44" i="110"/>
  <c r="I44" i="110"/>
  <c r="H44" i="110"/>
  <c r="G44" i="110"/>
  <c r="J43" i="110"/>
  <c r="I43" i="110"/>
  <c r="H43" i="110"/>
  <c r="G43" i="110"/>
  <c r="J38" i="110"/>
  <c r="J37" i="110"/>
  <c r="F35" i="110"/>
  <c r="F14" i="110"/>
  <c r="C14" i="110"/>
  <c r="B14" i="110"/>
  <c r="D13" i="110"/>
  <c r="C13" i="110"/>
  <c r="F11" i="110"/>
  <c r="E11" i="110"/>
  <c r="E14" i="110" s="1"/>
  <c r="D11" i="110"/>
  <c r="D14" i="110" s="1"/>
  <c r="C11" i="110"/>
  <c r="B11" i="110"/>
  <c r="F10" i="110"/>
  <c r="F13" i="110" s="1"/>
  <c r="E10" i="110"/>
  <c r="E13" i="110" s="1"/>
  <c r="D10" i="110"/>
  <c r="C10" i="110"/>
  <c r="B10" i="110"/>
  <c r="B13" i="110" s="1"/>
  <c r="G19" i="109" l="1"/>
  <c r="F19" i="109"/>
  <c r="E19" i="109"/>
  <c r="D19" i="109"/>
  <c r="C19" i="109"/>
  <c r="H18" i="109"/>
  <c r="H17" i="109"/>
  <c r="H16" i="109"/>
  <c r="H15" i="109"/>
  <c r="H14" i="109"/>
  <c r="H13" i="109"/>
  <c r="H12" i="109"/>
  <c r="H11" i="109"/>
  <c r="H10" i="109"/>
  <c r="H9" i="109"/>
  <c r="H8" i="109"/>
  <c r="H7" i="109"/>
  <c r="H6" i="109"/>
  <c r="H19" i="109" s="1"/>
  <c r="J17" i="91" l="1"/>
  <c r="D17" i="91"/>
  <c r="D17" i="92"/>
  <c r="J9" i="98" l="1"/>
  <c r="D9" i="92"/>
  <c r="D9" i="91"/>
  <c r="E6" i="106"/>
  <c r="E6" i="89"/>
  <c r="E6" i="105"/>
  <c r="E6" i="87"/>
  <c r="D23" i="108" l="1"/>
  <c r="C33" i="108"/>
  <c r="E33" i="108" s="1"/>
  <c r="C15" i="108"/>
  <c r="E15" i="108" s="1"/>
  <c r="C16" i="108"/>
  <c r="C17" i="108"/>
  <c r="C18" i="108"/>
  <c r="E18" i="108" s="1"/>
  <c r="C19" i="108"/>
  <c r="E19" i="108" s="1"/>
  <c r="C20" i="108"/>
  <c r="E20" i="108" s="1"/>
  <c r="C21" i="108"/>
  <c r="C22" i="108"/>
  <c r="E22" i="108" s="1"/>
  <c r="C23" i="108"/>
  <c r="C24" i="108"/>
  <c r="E24" i="108" s="1"/>
  <c r="C25" i="108"/>
  <c r="E25" i="108" s="1"/>
  <c r="C26" i="108"/>
  <c r="E26" i="108" s="1"/>
  <c r="C27" i="108"/>
  <c r="E27" i="108" s="1"/>
  <c r="C28" i="108"/>
  <c r="E28" i="108" s="1"/>
  <c r="C29" i="108"/>
  <c r="C30" i="108"/>
  <c r="C14" i="108"/>
  <c r="E14" i="108" s="1"/>
  <c r="C8" i="108"/>
  <c r="C9" i="108"/>
  <c r="C10" i="108"/>
  <c r="C7" i="108"/>
  <c r="E7" i="108" s="1"/>
  <c r="E30" i="108"/>
  <c r="E29" i="108"/>
  <c r="E23" i="108"/>
  <c r="E21" i="108"/>
  <c r="E17" i="108"/>
  <c r="E10" i="108"/>
  <c r="D9" i="108"/>
  <c r="D11" i="108" s="1"/>
  <c r="C11" i="108" l="1"/>
  <c r="C32" i="108" s="1"/>
  <c r="C31" i="108" s="1"/>
  <c r="D32" i="108"/>
  <c r="E9" i="108"/>
  <c r="E35" i="107"/>
  <c r="E34" i="107" s="1"/>
  <c r="D23" i="107"/>
  <c r="E11" i="107"/>
  <c r="E10" i="107"/>
  <c r="E9" i="107"/>
  <c r="E7" i="107"/>
  <c r="C34" i="107"/>
  <c r="C33" i="107"/>
  <c r="C23" i="107"/>
  <c r="C9" i="107"/>
  <c r="E11" i="108" l="1"/>
  <c r="E32" i="108"/>
  <c r="D31" i="108"/>
  <c r="E31" i="108" s="1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5" i="107"/>
  <c r="E14" i="107"/>
  <c r="D9" i="107"/>
  <c r="D11" i="107" s="1"/>
  <c r="C11" i="107"/>
  <c r="D34" i="107" l="1"/>
  <c r="D33" i="107" s="1"/>
  <c r="E33" i="107" s="1"/>
  <c r="E71" i="106"/>
  <c r="D21" i="106"/>
  <c r="F21" i="106" s="1"/>
  <c r="D22" i="106"/>
  <c r="F22" i="106" s="1"/>
  <c r="D24" i="106"/>
  <c r="D25" i="106"/>
  <c r="F25" i="106" s="1"/>
  <c r="D26" i="106"/>
  <c r="F26" i="106" s="1"/>
  <c r="D28" i="106"/>
  <c r="F28" i="106" s="1"/>
  <c r="D29" i="106"/>
  <c r="F29" i="106" s="1"/>
  <c r="D30" i="106"/>
  <c r="F30" i="106" s="1"/>
  <c r="D31" i="106"/>
  <c r="F31" i="106" s="1"/>
  <c r="D32" i="106"/>
  <c r="F32" i="106" s="1"/>
  <c r="D34" i="106"/>
  <c r="F34" i="106" s="1"/>
  <c r="D35" i="106"/>
  <c r="F35" i="106" s="1"/>
  <c r="D37" i="106"/>
  <c r="F37" i="106" s="1"/>
  <c r="D38" i="106"/>
  <c r="F38" i="106" s="1"/>
  <c r="D39" i="106"/>
  <c r="F39" i="106" s="1"/>
  <c r="D40" i="106"/>
  <c r="F40" i="106" s="1"/>
  <c r="D42" i="106"/>
  <c r="F42" i="106" s="1"/>
  <c r="D43" i="106"/>
  <c r="F43" i="106" s="1"/>
  <c r="D44" i="106"/>
  <c r="F44" i="106" s="1"/>
  <c r="D46" i="106"/>
  <c r="F46" i="106" s="1"/>
  <c r="D47" i="106"/>
  <c r="F47" i="106" s="1"/>
  <c r="D48" i="106"/>
  <c r="D49" i="106"/>
  <c r="F49" i="106" s="1"/>
  <c r="D50" i="106"/>
  <c r="D51" i="106"/>
  <c r="D52" i="106"/>
  <c r="D54" i="106"/>
  <c r="D55" i="106"/>
  <c r="D57" i="106"/>
  <c r="F57" i="106" s="1"/>
  <c r="D58" i="106"/>
  <c r="D59" i="106"/>
  <c r="F59" i="106" s="1"/>
  <c r="D60" i="106"/>
  <c r="D61" i="106"/>
  <c r="D63" i="106"/>
  <c r="F63" i="106" s="1"/>
  <c r="D64" i="106"/>
  <c r="D66" i="106"/>
  <c r="F66" i="106" s="1"/>
  <c r="D67" i="106"/>
  <c r="F67" i="106" s="1"/>
  <c r="D68" i="106"/>
  <c r="D69" i="106"/>
  <c r="F69" i="106" s="1"/>
  <c r="D70" i="106"/>
  <c r="D18" i="106"/>
  <c r="F18" i="106" s="1"/>
  <c r="D19" i="106"/>
  <c r="F19" i="106" s="1"/>
  <c r="D14" i="106"/>
  <c r="D15" i="106"/>
  <c r="F15" i="106" s="1"/>
  <c r="D16" i="106"/>
  <c r="F16" i="106" s="1"/>
  <c r="D7" i="106"/>
  <c r="F7" i="106" s="1"/>
  <c r="D8" i="106"/>
  <c r="F8" i="106" s="1"/>
  <c r="D9" i="106"/>
  <c r="F9" i="106" s="1"/>
  <c r="D10" i="106"/>
  <c r="F10" i="106" s="1"/>
  <c r="D11" i="106"/>
  <c r="F11" i="106" s="1"/>
  <c r="D12" i="106"/>
  <c r="F12" i="106" s="1"/>
  <c r="D6" i="106"/>
  <c r="F51" i="106"/>
  <c r="F24" i="106"/>
  <c r="F14" i="106"/>
  <c r="D6" i="105"/>
  <c r="D73" i="105" s="1"/>
  <c r="F72" i="105"/>
  <c r="F71" i="105"/>
  <c r="F69" i="105"/>
  <c r="F68" i="105"/>
  <c r="F67" i="105"/>
  <c r="F66" i="105"/>
  <c r="F64" i="105"/>
  <c r="F63" i="105"/>
  <c r="F61" i="105"/>
  <c r="F60" i="105"/>
  <c r="F59" i="105"/>
  <c r="F58" i="105"/>
  <c r="F57" i="105"/>
  <c r="F55" i="105"/>
  <c r="F54" i="105"/>
  <c r="F52" i="105"/>
  <c r="F51" i="105"/>
  <c r="F50" i="105"/>
  <c r="F49" i="105"/>
  <c r="F48" i="105"/>
  <c r="F47" i="105"/>
  <c r="F46" i="105"/>
  <c r="F44" i="105"/>
  <c r="F43" i="105"/>
  <c r="F42" i="105"/>
  <c r="F40" i="105"/>
  <c r="F39" i="105"/>
  <c r="F38" i="105"/>
  <c r="F37" i="105"/>
  <c r="F35" i="105"/>
  <c r="F34" i="105"/>
  <c r="F32" i="105"/>
  <c r="F31" i="105"/>
  <c r="F30" i="105"/>
  <c r="F29" i="105"/>
  <c r="F28" i="105"/>
  <c r="F26" i="105"/>
  <c r="F25" i="105"/>
  <c r="F24" i="105"/>
  <c r="F22" i="105"/>
  <c r="F21" i="105"/>
  <c r="F19" i="105"/>
  <c r="F18" i="105"/>
  <c r="F16" i="105"/>
  <c r="F15" i="105"/>
  <c r="F14" i="105"/>
  <c r="F12" i="105"/>
  <c r="F11" i="105"/>
  <c r="F10" i="105"/>
  <c r="F9" i="105"/>
  <c r="F8" i="105"/>
  <c r="F7" i="105"/>
  <c r="F64" i="106" l="1"/>
  <c r="F52" i="106"/>
  <c r="F55" i="106"/>
  <c r="F61" i="106"/>
  <c r="F60" i="106"/>
  <c r="F50" i="106"/>
  <c r="F48" i="106"/>
  <c r="F58" i="106"/>
  <c r="F68" i="106"/>
  <c r="F70" i="106"/>
  <c r="F54" i="106"/>
  <c r="F6" i="105"/>
  <c r="F73" i="105" s="1"/>
  <c r="E73" i="105"/>
  <c r="H18" i="103" l="1"/>
  <c r="H20" i="103" s="1"/>
  <c r="G18" i="103"/>
  <c r="G20" i="103" s="1"/>
  <c r="F18" i="103"/>
  <c r="F20" i="103" s="1"/>
  <c r="E18" i="103"/>
  <c r="E20" i="103" s="1"/>
  <c r="D18" i="103"/>
  <c r="D20" i="103" s="1"/>
  <c r="C18" i="103"/>
  <c r="C20" i="103" s="1"/>
  <c r="B18" i="103"/>
  <c r="B20" i="103" s="1"/>
  <c r="F11" i="101" l="1"/>
  <c r="E11" i="101"/>
  <c r="D11" i="101"/>
  <c r="C11" i="101"/>
  <c r="B11" i="101"/>
  <c r="D41" i="100"/>
  <c r="C41" i="100"/>
  <c r="B41" i="100"/>
  <c r="D30" i="100"/>
  <c r="C30" i="100"/>
  <c r="B30" i="100"/>
  <c r="D9" i="100"/>
  <c r="C9" i="100"/>
  <c r="C42" i="100" s="1"/>
  <c r="B9" i="100"/>
  <c r="H24" i="11"/>
  <c r="G24" i="11"/>
  <c r="F24" i="11"/>
  <c r="G9" i="99"/>
  <c r="F9" i="99"/>
  <c r="E9" i="99"/>
  <c r="D9" i="99"/>
  <c r="C9" i="99"/>
  <c r="B9" i="99"/>
  <c r="J25" i="98"/>
  <c r="J21" i="98" s="1"/>
  <c r="I25" i="98"/>
  <c r="I21" i="98" s="1"/>
  <c r="H25" i="98"/>
  <c r="F25" i="98"/>
  <c r="E25" i="98"/>
  <c r="E21" i="98" s="1"/>
  <c r="D25" i="98"/>
  <c r="D21" i="98" s="1"/>
  <c r="H21" i="98"/>
  <c r="F21" i="98"/>
  <c r="J14" i="98"/>
  <c r="I14" i="98"/>
  <c r="H14" i="98"/>
  <c r="F14" i="98"/>
  <c r="E14" i="98"/>
  <c r="D14" i="98"/>
  <c r="I9" i="98"/>
  <c r="I27" i="98" s="1"/>
  <c r="H9" i="98"/>
  <c r="F9" i="98"/>
  <c r="E9" i="98"/>
  <c r="D9" i="98"/>
  <c r="D27" i="98" s="1"/>
  <c r="C47" i="97"/>
  <c r="C43" i="97"/>
  <c r="C34" i="97"/>
  <c r="C28" i="97"/>
  <c r="C20" i="97"/>
  <c r="D41" i="96"/>
  <c r="C41" i="96"/>
  <c r="E40" i="96"/>
  <c r="E39" i="96"/>
  <c r="E38" i="96"/>
  <c r="E37" i="96"/>
  <c r="E36" i="96"/>
  <c r="E35" i="96"/>
  <c r="E34" i="96"/>
  <c r="E33" i="96"/>
  <c r="E32" i="96"/>
  <c r="E31" i="96"/>
  <c r="E30" i="96"/>
  <c r="E29" i="96"/>
  <c r="E28" i="96"/>
  <c r="E27" i="96"/>
  <c r="E26" i="96"/>
  <c r="E25" i="96"/>
  <c r="E24" i="96"/>
  <c r="E23" i="96"/>
  <c r="E22" i="96"/>
  <c r="E21" i="96"/>
  <c r="E20" i="96"/>
  <c r="E19" i="96"/>
  <c r="E18" i="96"/>
  <c r="E17" i="96"/>
  <c r="E16" i="96"/>
  <c r="E15" i="96"/>
  <c r="E14" i="96"/>
  <c r="E13" i="96"/>
  <c r="E12" i="96"/>
  <c r="E11" i="96"/>
  <c r="E10" i="96"/>
  <c r="E9" i="96"/>
  <c r="E41" i="96" s="1"/>
  <c r="E8" i="96"/>
  <c r="D41" i="95"/>
  <c r="C41" i="95"/>
  <c r="E40" i="95"/>
  <c r="E39" i="95"/>
  <c r="E38" i="95"/>
  <c r="E37" i="95"/>
  <c r="E36" i="95"/>
  <c r="E35" i="95"/>
  <c r="E34" i="95"/>
  <c r="E33" i="95"/>
  <c r="E32" i="95"/>
  <c r="E31" i="95"/>
  <c r="E30" i="95"/>
  <c r="E29" i="95"/>
  <c r="E28" i="95"/>
  <c r="E27" i="95"/>
  <c r="E26" i="95"/>
  <c r="E25" i="95"/>
  <c r="E24" i="95"/>
  <c r="E23" i="95"/>
  <c r="E22" i="95"/>
  <c r="E21" i="95"/>
  <c r="E20" i="95"/>
  <c r="E19" i="95"/>
  <c r="E18" i="95"/>
  <c r="E17" i="95"/>
  <c r="E16" i="95"/>
  <c r="E15" i="95"/>
  <c r="E14" i="95"/>
  <c r="E13" i="95"/>
  <c r="E12" i="95"/>
  <c r="E11" i="95"/>
  <c r="E10" i="95"/>
  <c r="E9" i="95"/>
  <c r="E8" i="95"/>
  <c r="D41" i="94"/>
  <c r="C41" i="94"/>
  <c r="E40" i="94"/>
  <c r="E39" i="94"/>
  <c r="E38" i="94"/>
  <c r="E37" i="94"/>
  <c r="E36" i="94"/>
  <c r="E35" i="94"/>
  <c r="E34" i="94"/>
  <c r="E33" i="94"/>
  <c r="E32" i="94"/>
  <c r="E31" i="94"/>
  <c r="E30" i="94"/>
  <c r="E29" i="94"/>
  <c r="E28" i="94"/>
  <c r="E27" i="94"/>
  <c r="E26" i="94"/>
  <c r="E25" i="94"/>
  <c r="E24" i="94"/>
  <c r="E23" i="94"/>
  <c r="E22" i="94"/>
  <c r="E21" i="94"/>
  <c r="E20" i="94"/>
  <c r="E19" i="94"/>
  <c r="E18" i="94"/>
  <c r="E17" i="94"/>
  <c r="E16" i="94"/>
  <c r="E15" i="94"/>
  <c r="E14" i="94"/>
  <c r="E13" i="94"/>
  <c r="E12" i="94"/>
  <c r="E11" i="94"/>
  <c r="E10" i="94"/>
  <c r="E9" i="94"/>
  <c r="E8" i="94"/>
  <c r="D41" i="93"/>
  <c r="C41" i="93"/>
  <c r="E40" i="93"/>
  <c r="E39" i="93"/>
  <c r="E38" i="93"/>
  <c r="E37" i="93"/>
  <c r="E36" i="93"/>
  <c r="E35" i="93"/>
  <c r="E34" i="93"/>
  <c r="E33" i="93"/>
  <c r="E32" i="93"/>
  <c r="E31" i="93"/>
  <c r="E30" i="93"/>
  <c r="E29" i="93"/>
  <c r="E28" i="93"/>
  <c r="E27" i="93"/>
  <c r="E26" i="93"/>
  <c r="E25" i="93"/>
  <c r="E24" i="93"/>
  <c r="E23" i="93"/>
  <c r="E22" i="93"/>
  <c r="E21" i="93"/>
  <c r="E20" i="93"/>
  <c r="E19" i="93"/>
  <c r="E18" i="93"/>
  <c r="E17" i="93"/>
  <c r="E16" i="93"/>
  <c r="E15" i="93"/>
  <c r="E14" i="93"/>
  <c r="E13" i="93"/>
  <c r="E12" i="93"/>
  <c r="E11" i="93"/>
  <c r="E10" i="93"/>
  <c r="E9" i="93"/>
  <c r="E8" i="93"/>
  <c r="J33" i="92"/>
  <c r="J32" i="92"/>
  <c r="J31" i="92"/>
  <c r="J30" i="92"/>
  <c r="D30" i="92"/>
  <c r="D28" i="92"/>
  <c r="J28" i="92" s="1"/>
  <c r="J27" i="92"/>
  <c r="H26" i="92"/>
  <c r="J26" i="92" s="1"/>
  <c r="D26" i="92"/>
  <c r="D34" i="92" s="1"/>
  <c r="J22" i="92"/>
  <c r="J21" i="92"/>
  <c r="J20" i="92"/>
  <c r="J19" i="92"/>
  <c r="J17" i="92"/>
  <c r="H16" i="92"/>
  <c r="J16" i="92" s="1"/>
  <c r="J15" i="92"/>
  <c r="H15" i="92"/>
  <c r="H14" i="92"/>
  <c r="H24" i="92" s="1"/>
  <c r="J11" i="92"/>
  <c r="J10" i="92"/>
  <c r="J9" i="92"/>
  <c r="J8" i="92"/>
  <c r="H34" i="91"/>
  <c r="J33" i="91"/>
  <c r="J32" i="91"/>
  <c r="J31" i="91"/>
  <c r="J30" i="91"/>
  <c r="D28" i="91"/>
  <c r="D34" i="91" s="1"/>
  <c r="J27" i="91"/>
  <c r="J26" i="91"/>
  <c r="H24" i="91"/>
  <c r="D24" i="91"/>
  <c r="J22" i="91"/>
  <c r="J21" i="91"/>
  <c r="J20" i="91"/>
  <c r="J19" i="91"/>
  <c r="J16" i="91"/>
  <c r="J15" i="91"/>
  <c r="J14" i="91"/>
  <c r="J11" i="91"/>
  <c r="J10" i="91"/>
  <c r="J9" i="91"/>
  <c r="J8" i="91"/>
  <c r="C33" i="90"/>
  <c r="E33" i="90" s="1"/>
  <c r="C30" i="90"/>
  <c r="E30" i="90" s="1"/>
  <c r="C29" i="90"/>
  <c r="E29" i="90" s="1"/>
  <c r="C28" i="90"/>
  <c r="E28" i="90" s="1"/>
  <c r="C27" i="90"/>
  <c r="E27" i="90" s="1"/>
  <c r="C26" i="90"/>
  <c r="E26" i="90" s="1"/>
  <c r="C25" i="90"/>
  <c r="E25" i="90" s="1"/>
  <c r="C24" i="90"/>
  <c r="E24" i="90" s="1"/>
  <c r="D23" i="90"/>
  <c r="C22" i="90"/>
  <c r="E22" i="90" s="1"/>
  <c r="C21" i="90"/>
  <c r="E21" i="90" s="1"/>
  <c r="C20" i="90"/>
  <c r="E20" i="90" s="1"/>
  <c r="C19" i="90"/>
  <c r="E19" i="90" s="1"/>
  <c r="C18" i="90"/>
  <c r="E18" i="90" s="1"/>
  <c r="C17" i="90"/>
  <c r="E17" i="90" s="1"/>
  <c r="C15" i="90"/>
  <c r="E15" i="90" s="1"/>
  <c r="C14" i="90"/>
  <c r="E14" i="90" s="1"/>
  <c r="C10" i="90"/>
  <c r="E10" i="90" s="1"/>
  <c r="D9" i="90"/>
  <c r="D11" i="90" s="1"/>
  <c r="C7" i="90"/>
  <c r="E7" i="90" s="1"/>
  <c r="D70" i="89"/>
  <c r="F70" i="89" s="1"/>
  <c r="D69" i="89"/>
  <c r="D68" i="89"/>
  <c r="D67" i="89"/>
  <c r="D66" i="89"/>
  <c r="D64" i="89"/>
  <c r="D63" i="89"/>
  <c r="D61" i="89"/>
  <c r="D60" i="89"/>
  <c r="D59" i="89"/>
  <c r="D58" i="89"/>
  <c r="D57" i="89"/>
  <c r="D55" i="89"/>
  <c r="D54" i="89"/>
  <c r="D52" i="89"/>
  <c r="D51" i="89"/>
  <c r="D50" i="89"/>
  <c r="D49" i="89"/>
  <c r="D48" i="89"/>
  <c r="D47" i="89"/>
  <c r="F47" i="89" s="1"/>
  <c r="D46" i="89"/>
  <c r="F46" i="89" s="1"/>
  <c r="D44" i="89"/>
  <c r="F44" i="89" s="1"/>
  <c r="D43" i="89"/>
  <c r="F43" i="89" s="1"/>
  <c r="D42" i="89"/>
  <c r="F42" i="89" s="1"/>
  <c r="D40" i="89"/>
  <c r="F40" i="89" s="1"/>
  <c r="D39" i="89"/>
  <c r="F39" i="89" s="1"/>
  <c r="D38" i="89"/>
  <c r="F38" i="89" s="1"/>
  <c r="D37" i="89"/>
  <c r="F37" i="89" s="1"/>
  <c r="D35" i="89"/>
  <c r="F35" i="89" s="1"/>
  <c r="D34" i="89"/>
  <c r="F34" i="89" s="1"/>
  <c r="D32" i="89"/>
  <c r="F32" i="89" s="1"/>
  <c r="D31" i="89"/>
  <c r="F31" i="89" s="1"/>
  <c r="D30" i="89"/>
  <c r="F30" i="89" s="1"/>
  <c r="D29" i="89"/>
  <c r="F29" i="89" s="1"/>
  <c r="D28" i="89"/>
  <c r="F28" i="89" s="1"/>
  <c r="D26" i="89"/>
  <c r="F26" i="89" s="1"/>
  <c r="D25" i="89"/>
  <c r="F25" i="89" s="1"/>
  <c r="D24" i="89"/>
  <c r="F24" i="89" s="1"/>
  <c r="D22" i="89"/>
  <c r="F22" i="89" s="1"/>
  <c r="D21" i="89"/>
  <c r="F21" i="89" s="1"/>
  <c r="D19" i="89"/>
  <c r="F19" i="89" s="1"/>
  <c r="D18" i="89"/>
  <c r="F18" i="89" s="1"/>
  <c r="D16" i="89"/>
  <c r="F16" i="89" s="1"/>
  <c r="D15" i="89"/>
  <c r="F15" i="89" s="1"/>
  <c r="D14" i="89"/>
  <c r="F14" i="89" s="1"/>
  <c r="D12" i="89"/>
  <c r="F12" i="89" s="1"/>
  <c r="D11" i="89"/>
  <c r="F11" i="89" s="1"/>
  <c r="D10" i="89"/>
  <c r="F10" i="89" s="1"/>
  <c r="D9" i="89"/>
  <c r="F9" i="89" s="1"/>
  <c r="D8" i="89"/>
  <c r="F8" i="89" s="1"/>
  <c r="D7" i="89"/>
  <c r="F7" i="89" s="1"/>
  <c r="E71" i="89"/>
  <c r="E35" i="88"/>
  <c r="E32" i="88"/>
  <c r="E31" i="88"/>
  <c r="E30" i="88"/>
  <c r="E29" i="88"/>
  <c r="E28" i="88"/>
  <c r="E27" i="88"/>
  <c r="E26" i="88"/>
  <c r="E25" i="88"/>
  <c r="E24" i="88"/>
  <c r="D23" i="88"/>
  <c r="C23" i="90" s="1"/>
  <c r="C23" i="88"/>
  <c r="E22" i="88"/>
  <c r="E21" i="88"/>
  <c r="E20" i="88"/>
  <c r="E19" i="88"/>
  <c r="E18" i="88"/>
  <c r="E17" i="88"/>
  <c r="E15" i="88"/>
  <c r="E14" i="88"/>
  <c r="E10" i="88"/>
  <c r="D9" i="88"/>
  <c r="C9" i="90" s="1"/>
  <c r="C9" i="88"/>
  <c r="C11" i="88" s="1"/>
  <c r="C34" i="88" s="1"/>
  <c r="C33" i="88" s="1"/>
  <c r="E7" i="88"/>
  <c r="F72" i="87"/>
  <c r="F71" i="87"/>
  <c r="F69" i="87"/>
  <c r="F68" i="87"/>
  <c r="F67" i="87"/>
  <c r="F66" i="87"/>
  <c r="F64" i="87"/>
  <c r="F63" i="87"/>
  <c r="F61" i="87"/>
  <c r="F60" i="87"/>
  <c r="F59" i="87"/>
  <c r="F58" i="87"/>
  <c r="F57" i="87"/>
  <c r="F55" i="87"/>
  <c r="F54" i="87"/>
  <c r="F52" i="87"/>
  <c r="F51" i="87"/>
  <c r="F50" i="87"/>
  <c r="F49" i="87"/>
  <c r="F48" i="87"/>
  <c r="F47" i="87"/>
  <c r="F46" i="87"/>
  <c r="F44" i="87"/>
  <c r="F43" i="87"/>
  <c r="F42" i="87"/>
  <c r="F40" i="87"/>
  <c r="F39" i="87"/>
  <c r="F38" i="87"/>
  <c r="F37" i="87"/>
  <c r="F35" i="87"/>
  <c r="F34" i="87"/>
  <c r="F32" i="87"/>
  <c r="F31" i="87"/>
  <c r="F30" i="87"/>
  <c r="F29" i="87"/>
  <c r="F28" i="87"/>
  <c r="F26" i="87"/>
  <c r="F25" i="87"/>
  <c r="F24" i="87"/>
  <c r="F22" i="87"/>
  <c r="F21" i="87"/>
  <c r="F19" i="87"/>
  <c r="F18" i="87"/>
  <c r="F16" i="87"/>
  <c r="F15" i="87"/>
  <c r="F14" i="87"/>
  <c r="F12" i="87"/>
  <c r="F11" i="87"/>
  <c r="F10" i="87"/>
  <c r="F9" i="87"/>
  <c r="F8" i="87"/>
  <c r="F7" i="87"/>
  <c r="D6" i="87"/>
  <c r="D73" i="87" s="1"/>
  <c r="D42" i="100" l="1"/>
  <c r="B42" i="100"/>
  <c r="F27" i="98"/>
  <c r="H27" i="98"/>
  <c r="F61" i="89"/>
  <c r="F52" i="89"/>
  <c r="F55" i="89"/>
  <c r="E41" i="93"/>
  <c r="H35" i="91"/>
  <c r="J24" i="91"/>
  <c r="E41" i="94"/>
  <c r="C48" i="97"/>
  <c r="F64" i="89"/>
  <c r="F69" i="89"/>
  <c r="C11" i="90"/>
  <c r="D6" i="89"/>
  <c r="F6" i="89" s="1"/>
  <c r="F48" i="89"/>
  <c r="E41" i="95"/>
  <c r="E9" i="88"/>
  <c r="F49" i="89"/>
  <c r="F51" i="89"/>
  <c r="F54" i="89"/>
  <c r="F57" i="89"/>
  <c r="F59" i="89"/>
  <c r="F67" i="89"/>
  <c r="F50" i="89"/>
  <c r="F58" i="89"/>
  <c r="F60" i="89"/>
  <c r="F63" i="89"/>
  <c r="F66" i="89"/>
  <c r="E27" i="98"/>
  <c r="J27" i="98"/>
  <c r="F6" i="87"/>
  <c r="F73" i="87" s="1"/>
  <c r="E73" i="87"/>
  <c r="E11" i="90"/>
  <c r="D32" i="90"/>
  <c r="D35" i="91"/>
  <c r="J35" i="91" s="1"/>
  <c r="J34" i="91"/>
  <c r="E23" i="90"/>
  <c r="D11" i="88"/>
  <c r="E23" i="88"/>
  <c r="F68" i="89"/>
  <c r="C32" i="90"/>
  <c r="C31" i="90" s="1"/>
  <c r="E9" i="90"/>
  <c r="J28" i="91"/>
  <c r="D24" i="92"/>
  <c r="D35" i="92" s="1"/>
  <c r="H34" i="92"/>
  <c r="J14" i="92"/>
  <c r="J24" i="92" l="1"/>
  <c r="D71" i="89"/>
  <c r="D71" i="106"/>
  <c r="F6" i="106"/>
  <c r="F71" i="106" s="1"/>
  <c r="F71" i="89"/>
  <c r="D34" i="88"/>
  <c r="D33" i="88" s="1"/>
  <c r="E33" i="88" s="1"/>
  <c r="E11" i="88"/>
  <c r="E34" i="88" s="1"/>
  <c r="J34" i="92"/>
  <c r="H35" i="92"/>
  <c r="J35" i="92" s="1"/>
  <c r="E32" i="90"/>
  <c r="D31" i="90"/>
  <c r="E31" i="90" s="1"/>
  <c r="B28" i="86" l="1"/>
  <c r="D9" i="84"/>
  <c r="C9" i="84"/>
  <c r="B9" i="84"/>
  <c r="G27" i="11" l="1"/>
  <c r="H27" i="11"/>
  <c r="E8" i="73" l="1"/>
  <c r="D8" i="73"/>
  <c r="C8" i="73"/>
  <c r="B8" i="73"/>
  <c r="B9" i="77" l="1"/>
  <c r="C9" i="77"/>
  <c r="D9" i="77"/>
  <c r="E9" i="77"/>
  <c r="F9" i="77"/>
  <c r="G9" i="77"/>
  <c r="B8" i="76"/>
  <c r="C8" i="76"/>
  <c r="D8" i="76"/>
  <c r="E8" i="76"/>
  <c r="F8" i="76"/>
  <c r="G8" i="76"/>
  <c r="D9" i="11" l="1"/>
  <c r="C9" i="11"/>
  <c r="B9" i="11"/>
  <c r="C20" i="11" l="1"/>
  <c r="D20" i="11"/>
  <c r="B20" i="11"/>
  <c r="E27" i="11" l="1"/>
  <c r="D27" i="11"/>
  <c r="C27" i="11"/>
  <c r="B27" i="11"/>
  <c r="F27" i="11" l="1"/>
  <c r="B9" i="86" l="1"/>
  <c r="B22" i="86" s="1"/>
  <c r="B31" i="86" l="1"/>
  <c r="B35" i="86" s="1"/>
  <c r="B38" i="86" s="1"/>
  <c r="D9" i="86" l="1"/>
  <c r="C9" i="86"/>
  <c r="C22" i="86" l="1"/>
  <c r="C28" i="86"/>
  <c r="C31" i="86" s="1"/>
  <c r="C35" i="86" s="1"/>
  <c r="C38" i="86" s="1"/>
  <c r="D22" i="86" l="1"/>
  <c r="D28" i="86"/>
  <c r="D31" i="86" s="1"/>
  <c r="D35" i="86" s="1"/>
  <c r="D38" i="86" s="1"/>
</calcChain>
</file>

<file path=xl/sharedStrings.xml><?xml version="1.0" encoding="utf-8"?>
<sst xmlns="http://schemas.openxmlformats.org/spreadsheetml/2006/main" count="1500" uniqueCount="647">
  <si>
    <t>in Mio. €</t>
  </si>
  <si>
    <t>2010
Erfolg</t>
  </si>
  <si>
    <t>2012
BVA</t>
  </si>
  <si>
    <t>in % des BIP</t>
  </si>
  <si>
    <t>Quelle: Bundesministerium für Finanzen</t>
  </si>
  <si>
    <t>Veränderungen gegen das Vorjahr in %</t>
  </si>
  <si>
    <t>Bruttoinlandsprodukt</t>
  </si>
  <si>
    <t xml:space="preserve">Real </t>
  </si>
  <si>
    <t xml:space="preserve">Nominell </t>
  </si>
  <si>
    <t>nominell, absolut, in Mrd. €</t>
  </si>
  <si>
    <t>Verbraucherpreise</t>
  </si>
  <si>
    <t>Lohn- und Gehaltssumme, brutto</t>
  </si>
  <si>
    <t>Unselbstständig aktiv Beschäftigte</t>
  </si>
  <si>
    <t>Arbeitslose</t>
  </si>
  <si>
    <t>in 1.000</t>
  </si>
  <si>
    <t>in Mio. € (Rundungsdifferenzen)</t>
  </si>
  <si>
    <t>Differenz</t>
  </si>
  <si>
    <t>UG 1-6  Oberste Organe</t>
  </si>
  <si>
    <t>UG 10  Bundeskanzleramt</t>
  </si>
  <si>
    <t>UG 11 Inneres</t>
  </si>
  <si>
    <t>UG 12 Äußeres</t>
  </si>
  <si>
    <t>UG 13 Justiz</t>
  </si>
  <si>
    <t>UG 14 Militärische Angelegenheiten und Sport</t>
  </si>
  <si>
    <t>UG 15 Finanzverwaltung</t>
  </si>
  <si>
    <t>hievon</t>
  </si>
  <si>
    <t>UG 16 Öffentliche Abgaben</t>
  </si>
  <si>
    <t>UG 20 Arbeit</t>
  </si>
  <si>
    <t>UG 21 Soziales und Konsumentenschutz</t>
  </si>
  <si>
    <t xml:space="preserve">hievon </t>
  </si>
  <si>
    <t>UG 24 Gesundheit</t>
  </si>
  <si>
    <t>Zahlungen  an die BIG</t>
  </si>
  <si>
    <t>UG 31 Wissenschaft und Forschung</t>
  </si>
  <si>
    <t>UG 33 Wirtschaft (Forschung)</t>
  </si>
  <si>
    <t>UG 34 Verkehr Innovation u. Technologie (Forschung)</t>
  </si>
  <si>
    <t>UG 40 Wirtschaft</t>
  </si>
  <si>
    <t>UG 41 Verkehr, Innovation und Technologie</t>
  </si>
  <si>
    <t>UG 42 Land-, Forst- u. Wasserwirtschaft</t>
  </si>
  <si>
    <t>UG 43 Umwelt</t>
  </si>
  <si>
    <t>UG 44 Finanzausgleich</t>
  </si>
  <si>
    <t>UG 45 Bundesvermögen</t>
  </si>
  <si>
    <t>UG 46 Finanzmarktstabilität</t>
  </si>
  <si>
    <t>UG 51 Kassenverwaltung</t>
  </si>
  <si>
    <t>UG  58 Finanzierungen, Währungstauschverträge</t>
  </si>
  <si>
    <t>Ausgaben</t>
  </si>
  <si>
    <t>Einnahmen</t>
  </si>
  <si>
    <t>Präsidentschaftskanzlei</t>
  </si>
  <si>
    <t>Verwaltungsgerichtshof</t>
  </si>
  <si>
    <t xml:space="preserve">Bundeskanzleramt </t>
  </si>
  <si>
    <t>Arbeit</t>
  </si>
  <si>
    <t>Soziales u. Konsumentenschutz</t>
  </si>
  <si>
    <t>Gesundheit</t>
  </si>
  <si>
    <t>Wissenschaft u. Forschung</t>
  </si>
  <si>
    <t>Wirtschaft (Forschung)</t>
  </si>
  <si>
    <t>Verkehr, Innovation und Technologie (Forschung)</t>
  </si>
  <si>
    <t>Wirtschaft</t>
  </si>
  <si>
    <t>Verkehr, Innovation u. Technologie</t>
  </si>
  <si>
    <t>Land-, Forst- u. Wasserwirtschaft</t>
  </si>
  <si>
    <t>Umwelt</t>
  </si>
  <si>
    <t>Finanzausgleich</t>
  </si>
  <si>
    <t>Bundesvermögen</t>
  </si>
  <si>
    <t>Finanzmarktstabilität</t>
  </si>
  <si>
    <t>Kassenverwaltung</t>
  </si>
  <si>
    <t>Finanzierungen, Währungstauschverträge</t>
  </si>
  <si>
    <t>Summe</t>
  </si>
  <si>
    <t>Ab-Überweisungen</t>
  </si>
  <si>
    <t>Öffentliche Abgaben-Netto</t>
  </si>
  <si>
    <t>Finanzmarktstabilität (UG 46)</t>
  </si>
  <si>
    <t>UG</t>
  </si>
  <si>
    <t>Bezeichnung</t>
  </si>
  <si>
    <t>Bundesgesetzgebung</t>
  </si>
  <si>
    <t>Verfassungsgerichtshof</t>
  </si>
  <si>
    <t>Volksanwaltschaft</t>
  </si>
  <si>
    <t>Rechnungshof</t>
  </si>
  <si>
    <t>Bundeskanzleramt</t>
  </si>
  <si>
    <t>davon fix</t>
  </si>
  <si>
    <t>Inneres</t>
  </si>
  <si>
    <t>Äußeres</t>
  </si>
  <si>
    <t>Justiz</t>
  </si>
  <si>
    <t>Militärische Angelegenheiten und Sport</t>
  </si>
  <si>
    <t>Finanzverwaltung</t>
  </si>
  <si>
    <t>Öffentliche Abgaben</t>
  </si>
  <si>
    <t>Marge</t>
  </si>
  <si>
    <t>Soziales und Konsumentenschutz</t>
  </si>
  <si>
    <t>Wissenschaft und Forschung</t>
  </si>
  <si>
    <t xml:space="preserve">Verkehr, Innovation und Technologie </t>
  </si>
  <si>
    <t>Land-, Forst- und Wasserwirtschaft</t>
  </si>
  <si>
    <t>Gesamt-
stand</t>
  </si>
  <si>
    <t>Rubrik 0, 1: Recht und Sicherheit</t>
  </si>
  <si>
    <t>Finanzen</t>
  </si>
  <si>
    <t>Summe Rubrik 0, 1</t>
  </si>
  <si>
    <t>Rubrik 2: Arbeit, Soziales, Gesundheit und Familie</t>
  </si>
  <si>
    <t>Summe Rubrik 2</t>
  </si>
  <si>
    <t>Rubrik 3: Bildung, Forschung, Kunst und Kultur</t>
  </si>
  <si>
    <t>Summe Rubrik 3</t>
  </si>
  <si>
    <t>Rubrik 4: Wirtschaft, Infrastruktur und Umwelt</t>
  </si>
  <si>
    <t xml:space="preserve">Wirtschaft </t>
  </si>
  <si>
    <t>Verkehr, Innovation und Technologie</t>
  </si>
  <si>
    <t xml:space="preserve">Umwelt </t>
  </si>
  <si>
    <t>Summe Rubrik 4</t>
  </si>
  <si>
    <t>Rubrik 5: Kassa und Zinsen</t>
  </si>
  <si>
    <t xml:space="preserve">Finanzierungen, Währungstauschverträge </t>
  </si>
  <si>
    <t>Summe Rubrik 5</t>
  </si>
  <si>
    <t>Gesamtsumme aller Rubriken</t>
  </si>
  <si>
    <t>2009
Erfolg</t>
  </si>
  <si>
    <t>davon</t>
  </si>
  <si>
    <t>Allgemeinbildende Pflichtschulen</t>
  </si>
  <si>
    <t>Berufsbildende Pflichtschulen</t>
  </si>
  <si>
    <t>Land- u. forstwirtsch. Schulen</t>
  </si>
  <si>
    <t>Sonstige Pensionsleistungen</t>
  </si>
  <si>
    <t xml:space="preserve">Summe </t>
  </si>
  <si>
    <t>Erfolg</t>
  </si>
  <si>
    <t>Veranlagte Einkommensteuer</t>
  </si>
  <si>
    <t>Lohnsteuer</t>
  </si>
  <si>
    <t>Körperschaftsteuer</t>
  </si>
  <si>
    <t>Umsatzsteuer</t>
  </si>
  <si>
    <t>Tabaksteuer</t>
  </si>
  <si>
    <t>Mineralölsteuer</t>
  </si>
  <si>
    <t>Stempel und Rechtsgebühren</t>
  </si>
  <si>
    <t>Energieabgabe</t>
  </si>
  <si>
    <t>Normverbrauchsabgabe</t>
  </si>
  <si>
    <t>Versicherungssteuer</t>
  </si>
  <si>
    <t>Motorbez. Versicherungssteuer</t>
  </si>
  <si>
    <t>Kraftfahrzeugsteuer</t>
  </si>
  <si>
    <t xml:space="preserve">Sonstige Abgaben </t>
  </si>
  <si>
    <t>Bruttoabgaben</t>
  </si>
  <si>
    <t>Überweisung an die EU</t>
  </si>
  <si>
    <t>Nettoabgaben</t>
  </si>
  <si>
    <t>Ertragsanteile der Länder</t>
  </si>
  <si>
    <t xml:space="preserve">Transferzahlungen an Länder </t>
  </si>
  <si>
    <t xml:space="preserve">     Zweckzuschüsse Krankenanstalten (UG 24)</t>
  </si>
  <si>
    <t xml:space="preserve">     Zuschüsse für Krankenanstalten (UG 44)</t>
  </si>
  <si>
    <r>
      <t xml:space="preserve">     Klinischer Mehraufwand</t>
    </r>
    <r>
      <rPr>
        <vertAlign val="superscript"/>
        <sz val="9"/>
        <rFont val="Palatino Linotype"/>
        <family val="1"/>
      </rPr>
      <t xml:space="preserve"> 1)</t>
    </r>
  </si>
  <si>
    <t xml:space="preserve">     Gesundheits- u. Sozialbereichs-Beihilfengesetz</t>
  </si>
  <si>
    <r>
      <t xml:space="preserve">     Kostenersatz für Flüchtlingsbetreuung </t>
    </r>
    <r>
      <rPr>
        <vertAlign val="superscript"/>
        <sz val="9"/>
        <rFont val="Palatino Linotype"/>
        <family val="1"/>
      </rPr>
      <t>2)</t>
    </r>
  </si>
  <si>
    <t xml:space="preserve">     Wohnbauförderungs-Zweckzuschüsse</t>
  </si>
  <si>
    <t xml:space="preserve">     Zuschüsse für die Finanzierung von Straßen</t>
  </si>
  <si>
    <t xml:space="preserve">     Zuschüsse aus dem Pflegefonds (UG 21)</t>
  </si>
  <si>
    <t xml:space="preserve">     Zuschüsse für schulische Tagesbetreuung (UG 30)</t>
  </si>
  <si>
    <t xml:space="preserve">     Bedarfszuweisungen an Länder</t>
  </si>
  <si>
    <t xml:space="preserve">     Zuschüsse zur Theaterführung</t>
  </si>
  <si>
    <t xml:space="preserve">     Katastrophenfonds</t>
  </si>
  <si>
    <t xml:space="preserve">     Bundesbeitrag U-Bahnbau Wien</t>
  </si>
  <si>
    <t xml:space="preserve">     Sonstige Transfers an Länder</t>
  </si>
  <si>
    <t>Ertragsanteile der Gemeinden</t>
  </si>
  <si>
    <t>Transferzahlungen an Gemeinden</t>
  </si>
  <si>
    <t xml:space="preserve">     Finanzkraftstärkung der Gemeinden</t>
  </si>
  <si>
    <t xml:space="preserve">     Bedarfszuweisungen an Gemeinden</t>
  </si>
  <si>
    <t xml:space="preserve">     Polizeikostenersatz</t>
  </si>
  <si>
    <t xml:space="preserve">     Finanzzuw. in Nahverkehrsangelegenheiten</t>
  </si>
  <si>
    <t xml:space="preserve">     Bedarfszuweisungsgesetz</t>
  </si>
  <si>
    <t xml:space="preserve">     Sonstige Transfers an Gemeinden</t>
  </si>
  <si>
    <t>Ertragsanteile der Länder und Gemeinden</t>
  </si>
  <si>
    <t>Transferzahlungen an Länder und Gemeinden</t>
  </si>
  <si>
    <r>
      <t xml:space="preserve">1) </t>
    </r>
    <r>
      <rPr>
        <sz val="7.5"/>
        <rFont val="Palatino Linotype"/>
        <family val="1"/>
      </rPr>
      <t>Ab dem BVA 2007 wird der laufende klinische Mehraufwand nicht mehr gesondert budgetiert, sondern ist im Gesamtbetrag gem. § 12 UG 2002</t>
    </r>
  </si>
  <si>
    <t xml:space="preserve"> enthalten; die Investitionen werden weiterhin getrennt budgetiert.</t>
  </si>
  <si>
    <r>
      <t xml:space="preserve">2) </t>
    </r>
    <r>
      <rPr>
        <sz val="7.5"/>
        <rFont val="Palatino Linotype"/>
        <family val="1"/>
      </rPr>
      <t>Saldo aus den Zahlungen des Bundes an die Länder und der Ersätze der Länder an den Bund</t>
    </r>
  </si>
  <si>
    <r>
      <t xml:space="preserve">Bundesbeitrag zur gesetzl. Pensionsversicherung </t>
    </r>
    <r>
      <rPr>
        <vertAlign val="superscript"/>
        <sz val="9"/>
        <rFont val="Palatino Linotype"/>
        <family val="1"/>
      </rPr>
      <t>1)</t>
    </r>
  </si>
  <si>
    <t>Ausgleichszulagen</t>
  </si>
  <si>
    <t xml:space="preserve">Überweisungen aus der ALV </t>
  </si>
  <si>
    <t>Überweisungen des  FLAF</t>
  </si>
  <si>
    <r>
      <t>1)</t>
    </r>
    <r>
      <rPr>
        <sz val="7"/>
        <rFont val="Palatino Linotype"/>
        <family val="1"/>
      </rPr>
      <t xml:space="preserve"> inkl. Abrechnungsreste</t>
    </r>
  </si>
  <si>
    <t>Rückflüsse</t>
  </si>
  <si>
    <t>EAGFL-Ausrichtung</t>
  </si>
  <si>
    <t>Europ. Fischereifonds</t>
  </si>
  <si>
    <t>Europ. Regionalfonds (EFRE)</t>
  </si>
  <si>
    <t>Europ. Sozialfonds (ESF)</t>
  </si>
  <si>
    <t xml:space="preserve">Europ. Solidaritätsfonds </t>
  </si>
  <si>
    <t>Europ. Globalisierungsfonds</t>
  </si>
  <si>
    <t>Rückflüsse insgesamt</t>
  </si>
  <si>
    <t>in Mrd. €</t>
  </si>
  <si>
    <t>Maastricht-Komponenten</t>
  </si>
  <si>
    <t xml:space="preserve">Staatsausgaben </t>
  </si>
  <si>
    <t xml:space="preserve">Staatseinnahmen </t>
  </si>
  <si>
    <t xml:space="preserve">Öffentliches Defizit (Maastricht) </t>
  </si>
  <si>
    <t>Bundessektor</t>
  </si>
  <si>
    <t>Landes- und Gemeindesektor</t>
  </si>
  <si>
    <t>Sozialversicherungsträger</t>
  </si>
  <si>
    <t xml:space="preserve">Verschuldungsquote (Maastricht) </t>
  </si>
  <si>
    <t>Produktionserlöse</t>
  </si>
  <si>
    <t>Produktions- und Importabgaben</t>
  </si>
  <si>
    <t>Einkommen- und Vermögensteuern</t>
  </si>
  <si>
    <t>Sozialbeiträge (inkl. unterstellte Sozialbeiträge)</t>
  </si>
  <si>
    <t>Vermögenseinkommen</t>
  </si>
  <si>
    <t>Transfers</t>
  </si>
  <si>
    <t xml:space="preserve">Summe Einnahmen </t>
  </si>
  <si>
    <t>Vorleistungen</t>
  </si>
  <si>
    <t>Arbeitnehmerentgelt</t>
  </si>
  <si>
    <t>gezahlte Steuern</t>
  </si>
  <si>
    <t>Monetäre Sozialleistungen</t>
  </si>
  <si>
    <t>Soziale Sachleistungen</t>
  </si>
  <si>
    <t>Sonstige laufende Transfers</t>
  </si>
  <si>
    <t>Subventionen</t>
  </si>
  <si>
    <t>Vermögenstransfers</t>
  </si>
  <si>
    <t>Zinsen für die Staatsschuld</t>
  </si>
  <si>
    <t>Bruttoinvestitionen</t>
  </si>
  <si>
    <t xml:space="preserve">Summe Ausgaben </t>
  </si>
  <si>
    <t>Finanzierungssaldo - VGR</t>
  </si>
  <si>
    <t>SWAP, netto</t>
  </si>
  <si>
    <t xml:space="preserve">Vermögensgütern </t>
  </si>
  <si>
    <t>Nettozugang an nichtproduzierten</t>
  </si>
  <si>
    <t>Sonstige Transfers</t>
  </si>
  <si>
    <t>ASFINAG</t>
  </si>
  <si>
    <t>BIG</t>
  </si>
  <si>
    <t>in Mrd. €, per Jahresende</t>
  </si>
  <si>
    <r>
      <t xml:space="preserve">ASFINAG 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</si>
  <si>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beinhaltet auch Verbindlichkeiten aus PPP-Projekt Nordautobahn</t>
    </r>
  </si>
  <si>
    <t>2011
Erfolg</t>
  </si>
  <si>
    <t>Finanzierungsvoranschlag</t>
  </si>
  <si>
    <t>Allgemeine Gebarung</t>
  </si>
  <si>
    <t>Einzahlungen</t>
  </si>
  <si>
    <t>Auszahlungen</t>
  </si>
  <si>
    <t>Nettofinanzierungsbedarf</t>
  </si>
  <si>
    <t>Geldfluss aus der Finanzierungstätigkeit</t>
  </si>
  <si>
    <t>Nettofinanzierung</t>
  </si>
  <si>
    <t>Ergebnisvoranschlag</t>
  </si>
  <si>
    <t>Erträge</t>
  </si>
  <si>
    <t>Aufwendungen</t>
  </si>
  <si>
    <t>Nettoergebnis</t>
  </si>
  <si>
    <t>Maastricht-Defizit des Bundes</t>
  </si>
  <si>
    <t>GB Steuer- u. Zollverwaltung</t>
  </si>
  <si>
    <t>GB Arbeitsmarkt</t>
  </si>
  <si>
    <t xml:space="preserve">GB Bundesbeitrag (BB) und Partnerleistung (PL) </t>
  </si>
  <si>
    <t>GB Ausgleichszulagen</t>
  </si>
  <si>
    <t>GB Hoheitsverwaltung (HV) und ausgegliederte Institutionen</t>
  </si>
  <si>
    <t>GB Post</t>
  </si>
  <si>
    <t>GB ÖBB</t>
  </si>
  <si>
    <t>GB Gesundheitssystemfinanzierung</t>
  </si>
  <si>
    <t>GB Ausgleichsfonds für Familienbeihilfen (FLAF)</t>
  </si>
  <si>
    <t>hievon DB Familienbeihilfe</t>
  </si>
  <si>
    <t>GB Schule/Lehrpersonal</t>
  </si>
  <si>
    <t>DB Universitäten</t>
  </si>
  <si>
    <t>DB Fachhochschulen</t>
  </si>
  <si>
    <t>DB Schiene</t>
  </si>
  <si>
    <t>hievon DB Ländliche Entwicklung</t>
  </si>
  <si>
    <t>GB Katastrophen-Fonds</t>
  </si>
  <si>
    <t>GB Haftungen (AusfFG, AFFG ua.)</t>
  </si>
  <si>
    <t>GB Bundesvermögensverwaltung</t>
  </si>
  <si>
    <t>DB SWW</t>
  </si>
  <si>
    <t>Gesamtauszahlungen</t>
  </si>
  <si>
    <t>FH=Finanzierungshaushalt, UG=Untergliederung, GB=Globalbudget, DB=Detailbudget</t>
  </si>
  <si>
    <t>GB LandeslehrerInnen</t>
  </si>
  <si>
    <t xml:space="preserve">             DB Kinderbetreuungsgeld</t>
  </si>
  <si>
    <t>DB Bruttosteuern</t>
  </si>
  <si>
    <t>DB EU-Ab-Überw. II</t>
  </si>
  <si>
    <t>Sonstige Einzahlungen</t>
  </si>
  <si>
    <t>DB Leistungen/Beiträge zum Arbeitsmarkt (ALV-Beiträge)</t>
  </si>
  <si>
    <t>GB Hoheitsverwaltung u. ausgegl. Institutionen (Pensionsbeiträge etc.)</t>
  </si>
  <si>
    <t>GB Post (Ersätze f. Pensionen)</t>
  </si>
  <si>
    <t>GB ÖBB (Ersätze f. Pensionen)</t>
  </si>
  <si>
    <t>BMF: DB Kapitalbeteiligungen (OENB, Verbund etc.)</t>
  </si>
  <si>
    <t>BMF: DB Unbewegliches Bundesvermögen (Veräußerungen)</t>
  </si>
  <si>
    <t>BMF: GB Haftungen des Bundes (Haftungsentgelte etc.)</t>
  </si>
  <si>
    <t>BMF: UG Kassenverwaltung; DB Geldverkehr des Bundes</t>
  </si>
  <si>
    <t>BMF: UG Kassenverwaltung; DB Siedlungswasserwirtschaft</t>
  </si>
  <si>
    <t>BMF: UG Kassenverwaltung; DB Transfer von der EU</t>
  </si>
  <si>
    <t>Übrige Einzahlungen</t>
  </si>
  <si>
    <t>Summe Sonstige Einzahlungen</t>
  </si>
  <si>
    <t>Gesamteinzahlungen</t>
  </si>
  <si>
    <t>DB FinAusgl.Ab-Überw. I + DB Sonst. Ab-Überw. I</t>
  </si>
  <si>
    <t>GB LandeslehrerInnen (Pensionsbeiträge)</t>
  </si>
  <si>
    <t>BMF: DB Zentralstelle (Gebühren etc.) + DB Einhebungsvergütungen</t>
  </si>
  <si>
    <t>Aufwand</t>
  </si>
  <si>
    <t>FH-Personalauszahlungen / EH-Personalaufwand</t>
  </si>
  <si>
    <t>für Aktive</t>
  </si>
  <si>
    <r>
      <t xml:space="preserve">2011
</t>
    </r>
    <r>
      <rPr>
        <sz val="10"/>
        <color theme="0"/>
        <rFont val="Palatino Linotype"/>
        <family val="1"/>
      </rPr>
      <t>-</t>
    </r>
  </si>
  <si>
    <t xml:space="preserve">     LandeslehrerInnen, Aktivausgaben (UG 30 und 42)</t>
  </si>
  <si>
    <t xml:space="preserve">     LandeslehrerInnen, Pensionsausgaben </t>
  </si>
  <si>
    <r>
      <t xml:space="preserve">Leistungen nach dem Pflegegeldgesetz </t>
    </r>
    <r>
      <rPr>
        <vertAlign val="superscript"/>
        <sz val="9"/>
        <rFont val="Palatino Linotype"/>
        <family val="1"/>
      </rPr>
      <t>2)</t>
    </r>
  </si>
  <si>
    <r>
      <rPr>
        <vertAlign val="superscript"/>
        <sz val="7"/>
        <rFont val="Palatino Linotype"/>
        <family val="1"/>
      </rPr>
      <t>2)</t>
    </r>
    <r>
      <rPr>
        <sz val="7"/>
        <rFont val="Palatino Linotype"/>
        <family val="1"/>
      </rPr>
      <t xml:space="preserve"> 2012 beeinhaltet Vorlaufzahlungen in der Höhe von 133,1 Mio. €</t>
    </r>
  </si>
  <si>
    <t>*) BVA 2012 in der Fassung der 2. BFG Novelle</t>
  </si>
  <si>
    <t>GB Landwirtschaft  und ländlicher Raum</t>
  </si>
  <si>
    <t>GB Pflege</t>
  </si>
  <si>
    <t>BIP</t>
  </si>
  <si>
    <t xml:space="preserve">ÖBB-Holding AG </t>
  </si>
  <si>
    <t>ÖBB-Infrastruktur AG</t>
  </si>
  <si>
    <t>Kapitalertragsteuern</t>
  </si>
  <si>
    <t xml:space="preserve">          variabel</t>
  </si>
  <si>
    <t xml:space="preserve">Verkehr, Innovation u. Technologie </t>
  </si>
  <si>
    <t>(Forschung)</t>
  </si>
  <si>
    <t>Finanzierungs-</t>
  </si>
  <si>
    <t>Ergebnis-</t>
  </si>
  <si>
    <t>01</t>
  </si>
  <si>
    <t>02</t>
  </si>
  <si>
    <t>03</t>
  </si>
  <si>
    <t>04</t>
  </si>
  <si>
    <t>05</t>
  </si>
  <si>
    <t>06</t>
  </si>
  <si>
    <t>10</t>
  </si>
  <si>
    <t>11</t>
  </si>
  <si>
    <t>12</t>
  </si>
  <si>
    <t>13</t>
  </si>
  <si>
    <t>14</t>
  </si>
  <si>
    <t>15</t>
  </si>
  <si>
    <t>16</t>
  </si>
  <si>
    <t>20</t>
  </si>
  <si>
    <t>21</t>
  </si>
  <si>
    <t>22</t>
  </si>
  <si>
    <t>23</t>
  </si>
  <si>
    <t>24</t>
  </si>
  <si>
    <t>25</t>
  </si>
  <si>
    <t>30</t>
  </si>
  <si>
    <t>31</t>
  </si>
  <si>
    <t>33</t>
  </si>
  <si>
    <t>34</t>
  </si>
  <si>
    <t>Verkehr, Innovation u. Technologie (Forschung)</t>
  </si>
  <si>
    <t>40</t>
  </si>
  <si>
    <t>41</t>
  </si>
  <si>
    <t>42</t>
  </si>
  <si>
    <t>43</t>
  </si>
  <si>
    <t>44</t>
  </si>
  <si>
    <t>45</t>
  </si>
  <si>
    <t>46</t>
  </si>
  <si>
    <t>51</t>
  </si>
  <si>
    <t>58</t>
  </si>
  <si>
    <t>Betrag</t>
  </si>
  <si>
    <t>Operative Verwaltungstätigkeit</t>
  </si>
  <si>
    <t>Fin.wirksame Aufwendungen</t>
  </si>
  <si>
    <t>Personalaufwand</t>
  </si>
  <si>
    <t>Ausz. aus betriebl. Sachaufwand (ohne FA)</t>
  </si>
  <si>
    <t>Betriebl. Sachaufwand</t>
  </si>
  <si>
    <t>Auszahlungen aus Finanzaufwand (FA)</t>
  </si>
  <si>
    <t>Finanzaufwand</t>
  </si>
  <si>
    <t>Auszahlungen aus Transfers</t>
  </si>
  <si>
    <t>Transferaufwand</t>
  </si>
  <si>
    <t>Nicht fin.wirksame Aufwendungen</t>
  </si>
  <si>
    <t>Abschreibungen auf Vermögenswerte</t>
  </si>
  <si>
    <t>Aufwand aus Wertberichtigungen</t>
  </si>
  <si>
    <t>Auszahlungen aus der Investitionstätigkeit</t>
  </si>
  <si>
    <t xml:space="preserve">Sachanlagen </t>
  </si>
  <si>
    <t>immaterielle Vermögensgegenstände</t>
  </si>
  <si>
    <t>Beteiligungen</t>
  </si>
  <si>
    <t>Darlehen und Vorschüsse</t>
  </si>
  <si>
    <t>Auszahlungen insgesamt</t>
  </si>
  <si>
    <t>Aufwendungen insgesamt</t>
  </si>
  <si>
    <t>Operative Verwaltungstätigkeit und Transfers</t>
  </si>
  <si>
    <t>Einzahlungen aus Finanzerträgen</t>
  </si>
  <si>
    <t>Finanzerträge</t>
  </si>
  <si>
    <t>Investitionstätigkeit</t>
  </si>
  <si>
    <t>Einzahlungen insgesamt</t>
  </si>
  <si>
    <t>Erträge insgesamt</t>
  </si>
  <si>
    <t>Einzahlungen (allgemeine Gebarung)</t>
  </si>
  <si>
    <t>Auszahlungen (allgemeine Gebarung)</t>
  </si>
  <si>
    <t>in % BIP</t>
  </si>
  <si>
    <t>Auszahlungen aus Personalaufwand</t>
  </si>
  <si>
    <t>Pensionen:</t>
  </si>
  <si>
    <t>BMF: UG Kassenverwaltung; DB Sonderkonten des Bundes</t>
  </si>
  <si>
    <t>Sonstige (haupts. Pflegegeld)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</si>
  <si>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ohne Pflegegeld u. ohne erweiterte Heilbehandlung</t>
    </r>
  </si>
  <si>
    <t xml:space="preserve">             DB Marktordnung und Fischerei</t>
  </si>
  <si>
    <t>GB Katastrophenfonds (Dotierung)</t>
  </si>
  <si>
    <t>Justiz: GB Rechtssprechung (Einz. aus operativer Verw.Tätigkeit u. Transfers; u.a. Gerichtsgebühren)</t>
  </si>
  <si>
    <t>aktive Arbeitsmarktpolitik</t>
  </si>
  <si>
    <t>aktivierende Arbeitsmarktpolitik</t>
  </si>
  <si>
    <t>Finanzierungshaushalt</t>
  </si>
  <si>
    <t>in % des BNE</t>
  </si>
  <si>
    <t>Gesamt</t>
  </si>
  <si>
    <t>5 Verwaltung</t>
  </si>
  <si>
    <t>4 EU als globaler Akteur</t>
  </si>
  <si>
    <t>davon 3a Freiheit, Sicherheit und Recht</t>
  </si>
  <si>
    <t>3 Unionsbürgerschaft, Freiheit, Sicherheit und Recht</t>
  </si>
  <si>
    <t>2 Bewahrung und Bewirtschaftung der natürlichen Ressourcen</t>
  </si>
  <si>
    <t>davon 1b Kohäsion für Wachstum und Beschäftigung</t>
  </si>
  <si>
    <t>davon 1a Wettbewerbsfähigkeit für Wachstum und Beschäftigung</t>
  </si>
  <si>
    <t>1 Nachhaltiges Wachstum</t>
  </si>
  <si>
    <t>ZE</t>
  </si>
  <si>
    <t>VE</t>
  </si>
  <si>
    <t>Ausgabenrubrik</t>
  </si>
  <si>
    <r>
      <t xml:space="preserve">für Pensionen </t>
    </r>
    <r>
      <rPr>
        <vertAlign val="superscript"/>
        <sz val="9"/>
        <rFont val="Palatino Linotype"/>
        <family val="1"/>
      </rPr>
      <t>1)</t>
    </r>
  </si>
  <si>
    <r>
      <t xml:space="preserve">Österr. Bundesbahnen </t>
    </r>
    <r>
      <rPr>
        <vertAlign val="superscript"/>
        <sz val="9"/>
        <rFont val="Palatino Linotype"/>
        <family val="1"/>
      </rPr>
      <t>1)</t>
    </r>
  </si>
  <si>
    <r>
      <t>Post und Telekom Austria AG</t>
    </r>
    <r>
      <rPr>
        <vertAlign val="superscript"/>
        <sz val="9"/>
        <rFont val="Palatino Linotype"/>
        <family val="1"/>
      </rPr>
      <t xml:space="preserve"> 1)</t>
    </r>
  </si>
  <si>
    <r>
      <t xml:space="preserve">ÖBB-Infrastruktur AG </t>
    </r>
    <r>
      <rPr>
        <vertAlign val="superscript"/>
        <sz val="10"/>
        <rFont val="Palatino Linotype"/>
        <family val="1"/>
      </rPr>
      <t>1)</t>
    </r>
  </si>
  <si>
    <t>Gezahlte Steuern</t>
  </si>
  <si>
    <t>Finanzierungssaldo - Maastrichtdefizit</t>
  </si>
  <si>
    <r>
      <t xml:space="preserve">1) </t>
    </r>
    <r>
      <rPr>
        <sz val="7"/>
        <color indexed="8"/>
        <rFont val="Palatino Linotype"/>
        <family val="1"/>
      </rPr>
      <t>Nach VGR / ESVG‘95</t>
    </r>
  </si>
  <si>
    <r>
      <rPr>
        <vertAlign val="superscript"/>
        <sz val="7"/>
        <color indexed="8"/>
        <rFont val="Palatino Linotype"/>
        <family val="1"/>
      </rPr>
      <t xml:space="preserve">1) </t>
    </r>
    <r>
      <rPr>
        <sz val="7"/>
        <color indexed="8"/>
        <rFont val="Palatino Linotype"/>
        <family val="1"/>
      </rPr>
      <t>Nach VGR / ESVG‘95</t>
    </r>
  </si>
  <si>
    <t>BVA *)</t>
  </si>
  <si>
    <t>Auszahlung</t>
  </si>
  <si>
    <t>Strukturelles Defizit (Gesamtstaat)</t>
  </si>
  <si>
    <t xml:space="preserve">Steuern und Abgaben </t>
  </si>
  <si>
    <t xml:space="preserve">   </t>
  </si>
  <si>
    <t>davon:</t>
  </si>
  <si>
    <t>Quelle: BMASK</t>
  </si>
  <si>
    <t>Bund</t>
  </si>
  <si>
    <t>Tabelle 3: Wirtschaftliche Eckdaten</t>
  </si>
  <si>
    <t>Sonstige</t>
  </si>
  <si>
    <t>Operative Verwaltungstätigkeit und Transfers 
(ohne Einz. aus Finanzerträgen)</t>
  </si>
  <si>
    <t>Kostenersätze für Landeslehrerinnen u. -lehrer</t>
  </si>
  <si>
    <r>
      <t xml:space="preserve">Pensionen der Landeslehrerinnen u. -lehrer </t>
    </r>
    <r>
      <rPr>
        <vertAlign val="superscript"/>
        <sz val="9"/>
        <rFont val="Palatino Linotype"/>
        <family val="1"/>
      </rPr>
      <t>1)</t>
    </r>
  </si>
  <si>
    <t>Überweisung an Länder, Gemeinden, 
Fonds u. a.</t>
  </si>
  <si>
    <t>2013
BVA</t>
  </si>
  <si>
    <t>davon 3b Unionsbürgerschaft</t>
  </si>
  <si>
    <t>1) gemäß BGBl 51/2009 (BFRG 2009-2012 und BFRG 2010-2013)</t>
  </si>
  <si>
    <t>Unterricht, Kunst und Kultur (inklusive RL der ehemaligen UG 32)</t>
  </si>
  <si>
    <r>
      <t xml:space="preserve">BFRG 2009-2013 </t>
    </r>
    <r>
      <rPr>
        <vertAlign val="superscript"/>
        <sz val="8"/>
        <rFont val="Palatino Linotype"/>
        <family val="1"/>
      </rPr>
      <t>1)</t>
    </r>
  </si>
  <si>
    <r>
      <rPr>
        <i/>
        <sz val="8"/>
        <color theme="0"/>
        <rFont val="Palatino Linotype"/>
        <family val="1"/>
      </rPr>
      <t xml:space="preserve">davon </t>
    </r>
    <r>
      <rPr>
        <i/>
        <sz val="8"/>
        <rFont val="Palatino Linotype"/>
        <family val="1"/>
      </rPr>
      <t>variabel</t>
    </r>
  </si>
  <si>
    <r>
      <t xml:space="preserve">BFRG 2009-2013 </t>
    </r>
    <r>
      <rPr>
        <vertAlign val="superscript"/>
        <sz val="8"/>
        <rFont val="Palatino Linotype"/>
        <family val="1"/>
      </rPr>
      <t>2)</t>
    </r>
  </si>
  <si>
    <r>
      <t xml:space="preserve">BFRG 2009-2013 </t>
    </r>
    <r>
      <rPr>
        <vertAlign val="superscript"/>
        <sz val="8"/>
        <rFont val="Palatino Linotype"/>
        <family val="1"/>
      </rPr>
      <t>3)</t>
    </r>
  </si>
  <si>
    <r>
      <t xml:space="preserve">BFRG 2011-2014 </t>
    </r>
    <r>
      <rPr>
        <vertAlign val="superscript"/>
        <sz val="8"/>
        <rFont val="Palatino Linotype"/>
        <family val="1"/>
      </rPr>
      <t>4)</t>
    </r>
  </si>
  <si>
    <r>
      <t xml:space="preserve">BFRG 2012-2015 </t>
    </r>
    <r>
      <rPr>
        <vertAlign val="superscript"/>
        <sz val="8"/>
        <rFont val="Palatino Linotype"/>
        <family val="1"/>
      </rPr>
      <t>5)</t>
    </r>
  </si>
  <si>
    <r>
      <t xml:space="preserve">BFRG 2012-2015 </t>
    </r>
    <r>
      <rPr>
        <vertAlign val="superscript"/>
        <sz val="8"/>
        <rFont val="Palatino Linotype"/>
        <family val="1"/>
      </rPr>
      <t>6)</t>
    </r>
  </si>
  <si>
    <r>
      <rPr>
        <sz val="8"/>
        <color theme="0"/>
        <rFont val="Palatino Linotype"/>
        <family val="1"/>
      </rPr>
      <t xml:space="preserve">davon </t>
    </r>
    <r>
      <rPr>
        <sz val="8"/>
        <rFont val="Palatino Linotype"/>
        <family val="1"/>
      </rPr>
      <t>variabel</t>
    </r>
  </si>
  <si>
    <r>
      <t xml:space="preserve">BFRG 2013-2016 </t>
    </r>
    <r>
      <rPr>
        <vertAlign val="superscript"/>
        <sz val="8"/>
        <rFont val="Palatino Linotype"/>
        <family val="1"/>
      </rPr>
      <t>6)</t>
    </r>
  </si>
  <si>
    <r>
      <t xml:space="preserve">BFRG 2013-2016 </t>
    </r>
    <r>
      <rPr>
        <vertAlign val="superscript"/>
        <sz val="8"/>
        <rFont val="Palatino Linotype"/>
        <family val="1"/>
      </rPr>
      <t>7)</t>
    </r>
  </si>
  <si>
    <r>
      <t xml:space="preserve">BFRG 2013-2016 </t>
    </r>
    <r>
      <rPr>
        <vertAlign val="superscript"/>
        <sz val="8"/>
        <rFont val="Palatino Linotype"/>
        <family val="1"/>
      </rPr>
      <t>8)</t>
    </r>
  </si>
  <si>
    <r>
      <t xml:space="preserve">BFRG 2014-2017 </t>
    </r>
    <r>
      <rPr>
        <vertAlign val="superscript"/>
        <sz val="8"/>
        <rFont val="Palatino Linotype"/>
        <family val="1"/>
      </rPr>
      <t>9)</t>
    </r>
  </si>
  <si>
    <t>vorl. Erfolg</t>
  </si>
  <si>
    <t>2013
vorl. Erfolg</t>
  </si>
  <si>
    <r>
      <t xml:space="preserve">2012
</t>
    </r>
    <r>
      <rPr>
        <sz val="10"/>
        <color theme="0"/>
        <rFont val="Palatino Linotype"/>
        <family val="1"/>
      </rPr>
      <t>_</t>
    </r>
  </si>
  <si>
    <t>2013
vorläufig</t>
  </si>
  <si>
    <t>2014
Plan</t>
  </si>
  <si>
    <t>2015
Plan</t>
  </si>
  <si>
    <r>
      <t xml:space="preserve">Sonstige </t>
    </r>
    <r>
      <rPr>
        <vertAlign val="superscript"/>
        <sz val="10"/>
        <rFont val="Palatino Linotype"/>
        <family val="1"/>
      </rPr>
      <t>5)</t>
    </r>
  </si>
  <si>
    <t>Europ. Hilfsfonds (FEAD)</t>
  </si>
  <si>
    <r>
      <t xml:space="preserve">ELER </t>
    </r>
    <r>
      <rPr>
        <vertAlign val="superscript"/>
        <sz val="10"/>
        <rFont val="Palatino Linotype"/>
        <family val="1"/>
      </rPr>
      <t>4)</t>
    </r>
  </si>
  <si>
    <r>
      <t xml:space="preserve">EAGFL-Garantie/EGFL </t>
    </r>
    <r>
      <rPr>
        <vertAlign val="superscript"/>
        <sz val="10"/>
        <rFont val="Palatino Linotype"/>
        <family val="1"/>
      </rPr>
      <t>3)</t>
    </r>
  </si>
  <si>
    <r>
      <t>Zahlungen</t>
    </r>
    <r>
      <rPr>
        <vertAlign val="superscript"/>
        <sz val="10"/>
        <rFont val="Palatino Linotype"/>
        <family val="1"/>
      </rPr>
      <t xml:space="preserve"> 2)</t>
    </r>
  </si>
  <si>
    <r>
      <t xml:space="preserve">EU-Beitrag </t>
    </r>
    <r>
      <rPr>
        <vertAlign val="superscript"/>
        <sz val="10"/>
        <rFont val="Palatino Linotype"/>
        <family val="1"/>
      </rPr>
      <t>1)</t>
    </r>
  </si>
  <si>
    <t>2012
Erfolg</t>
  </si>
  <si>
    <t>in Mio. € zu laufenden Preisen</t>
  </si>
  <si>
    <t>in Mrd. € zu laufenden Preisen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</si>
  <si>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Investitionen laut Rahmenplan (bis 2012 IST-Werte, 2013: vorläufiges IST, 2014ff: Planwerte gemäß Entwurf Rahmenplan 2014-2019)</t>
    </r>
  </si>
  <si>
    <t>Plan 2015</t>
  </si>
  <si>
    <t>Plan 2014</t>
  </si>
  <si>
    <t>Erwartung 2013</t>
  </si>
  <si>
    <t>UG 32 Kunst und Kultur</t>
  </si>
  <si>
    <t>32</t>
  </si>
  <si>
    <t>Kunst und Kultur</t>
  </si>
  <si>
    <t xml:space="preserve">Arbeitslosenquote </t>
  </si>
  <si>
    <t>EUROSTAT</t>
  </si>
  <si>
    <t>national</t>
  </si>
  <si>
    <t>UG 25 Familien und Jugend</t>
  </si>
  <si>
    <t>UG 23 Pensionen - Beamtinnen und Beamte</t>
  </si>
  <si>
    <t>UG 30 Bildung und Frauen</t>
  </si>
  <si>
    <t>Pensionen - Beamtinnen und Beamte</t>
  </si>
  <si>
    <t>Familien u. Jugend</t>
  </si>
  <si>
    <t>Bildung und Frauen</t>
  </si>
  <si>
    <t>Familien und Jugend</t>
  </si>
  <si>
    <t xml:space="preserve">2014
BFRG </t>
  </si>
  <si>
    <t xml:space="preserve">2015
BFRG </t>
  </si>
  <si>
    <t>Summe Personalaufwand i.w.S.</t>
  </si>
  <si>
    <t>UG 46 HAAG</t>
  </si>
  <si>
    <t>UG 41 VGR-Anpassung</t>
  </si>
  <si>
    <t>UG 45 Korrektur Eröffnungsbilanz</t>
  </si>
  <si>
    <t>UG 16 VGR-Anpassung</t>
  </si>
  <si>
    <t>Rückstellung Prozesskosten</t>
  </si>
  <si>
    <t>Sachanlage-Investitionen</t>
  </si>
  <si>
    <t>UG 14 Eurofighter</t>
  </si>
  <si>
    <t>Abschreibungen Investitionen</t>
  </si>
  <si>
    <t>Sonstige VGR-Anpassungen</t>
  </si>
  <si>
    <t>2013 
vorl. Erfolg</t>
  </si>
  <si>
    <t>Ableitung Maastricht Saldo</t>
  </si>
  <si>
    <t>Maastricht-Komponeneten</t>
  </si>
  <si>
    <t>Haftungsübernahmen, netto</t>
  </si>
  <si>
    <t>Eurofighter-Ratenzahlung</t>
  </si>
  <si>
    <t>% des BIP</t>
  </si>
  <si>
    <t xml:space="preserve">2014: BAWAG 350 Mio. €; RBI 1.750 Mio. €; </t>
  </si>
  <si>
    <t>Finanzierungsrechnung</t>
  </si>
  <si>
    <t>Ergebnisrechnung</t>
  </si>
  <si>
    <t>Quelle: Statistik Österreich (bis 2013), Bundesministerium für Finanzen (ab 2014)</t>
  </si>
  <si>
    <t>Quelle: Statistik Austria (bis 2013, ohne strukturelles Defizit);  BMF (2014, 2015 und strukturelles Defizit)</t>
  </si>
  <si>
    <t xml:space="preserve">UG 22  Pensionsversicherung </t>
  </si>
  <si>
    <t>Einzahlungen des FLAF (GB 2501) (Dienstgeberbeiträge u.a.)</t>
  </si>
  <si>
    <t>Aufwand  durch Bildung von Rückstellungen</t>
  </si>
  <si>
    <t>Aufwand durch Bildung von Rückstellungen</t>
  </si>
  <si>
    <t>Pensionsversicherung</t>
  </si>
  <si>
    <t>UG 34 Verkehr, Innovation und Technologie (Forschung)</t>
  </si>
  <si>
    <t xml:space="preserve">     Kinderbetreuung u. Sprachförderung (UG 12+25+44)</t>
  </si>
  <si>
    <r>
      <t>Maastricht-Defizit - Gesamtstaat</t>
    </r>
    <r>
      <rPr>
        <b/>
        <vertAlign val="superscript"/>
        <sz val="9"/>
        <rFont val="Palatino Linotype"/>
        <family val="1"/>
      </rPr>
      <t xml:space="preserve"> 1)</t>
    </r>
  </si>
  <si>
    <r>
      <t>Öffentliche Verschuldung - Gesamtstaat</t>
    </r>
    <r>
      <rPr>
        <b/>
        <vertAlign val="superscript"/>
        <sz val="9"/>
        <rFont val="Palatino Linotype"/>
        <family val="1"/>
      </rPr>
      <t xml:space="preserve"> 1)</t>
    </r>
  </si>
  <si>
    <r>
      <t>Maastricht-Defizit - Bund</t>
    </r>
    <r>
      <rPr>
        <b/>
        <vertAlign val="superscript"/>
        <sz val="9"/>
        <rFont val="Palatino Linotype"/>
        <family val="1"/>
      </rPr>
      <t xml:space="preserve"> 1)</t>
    </r>
  </si>
  <si>
    <t>Quelle: WIFO - Wirtschaftsprognose, Stand März 2014</t>
  </si>
  <si>
    <t>EU Kostenersätze (Dienstreisen)</t>
  </si>
  <si>
    <t>Rückflüsse UG 51</t>
  </si>
  <si>
    <t>2014
RL-Ver-
wendung</t>
  </si>
  <si>
    <t>2015
RL-Ver-
wendung</t>
  </si>
  <si>
    <t>Rub. 0,1 Recht und Sicherheit</t>
  </si>
  <si>
    <t>Rub. 2 Arbeit, Soziales, Gesundheit und Familie</t>
  </si>
  <si>
    <t>Rub. 3 Bildung, Forschung, Kunst und Kultur</t>
  </si>
  <si>
    <t>Rub. 4 Wirtschaft, Infrastruktur und Umwelt</t>
  </si>
  <si>
    <t>Rub. 5 Kassa und Zinsen</t>
  </si>
  <si>
    <t>Tabelle 9: Entwicklung der Auszahlungsobergrenzen gemäß Bundesfinanzrahmengesetze</t>
  </si>
  <si>
    <t xml:space="preserve">Tabelle 11: Entwicklung des Personalaufwands i.w.S. </t>
  </si>
  <si>
    <t>Ergebnishaushalt</t>
  </si>
  <si>
    <t>Tabelle 12: Entwicklung der Gesamtauszahlungen</t>
  </si>
  <si>
    <t xml:space="preserve">* Aktive AMP: inkl. Kurzarbeit und Aktivierungsbeihilfe; Fachkräftestipendium, AlV-Bedeckung Beschäftigungsinitiative 50+ und </t>
  </si>
  <si>
    <t>Aktivierungsbeihilfe; inkl. IEF-finanzierte  Lehrlingsausbildungsförderung nach § 13e IESG</t>
  </si>
  <si>
    <t xml:space="preserve"> jeweils inklusive Sozialversicherungsbeiträge  für aktivierte AlV-Leistungen und für DLU gemäß § 35 AMSG; Altersteilzeitgeld</t>
  </si>
  <si>
    <t>Aktivierende AMP: Schulungsarbeitslosengeld, Schulungs-NH, Stiftungs-AlG, Weiterbildungsgeld, Bildungsteilzeit u. Umschulungsgeld,</t>
  </si>
  <si>
    <t>Tabelle 13: Mitteleinsatz für aktive und aktivierende Arbeitsmarktpolitik (AMP)*</t>
  </si>
  <si>
    <t>Tabelle 14: Öffentliche Abgaben des Bundes</t>
  </si>
  <si>
    <t>Tabelle 15: Investitionen von ÖBB, ASFINAG und BIG</t>
  </si>
  <si>
    <t>Quellen: ÖBB, ASFINAG, BIG</t>
  </si>
  <si>
    <t>Tabelle 16:  Finanzverbindlichkeiten lt. Bilanz außerbudgetärer Einrichtungen</t>
  </si>
  <si>
    <t xml:space="preserve">Tabelle 17: Ertragsanteile und die wichtigsten Transferzahlungen des Bundes an Länder und Gemeinden </t>
  </si>
  <si>
    <t>Tabelle 18: Die wichtigsten Transferzahlungen des Bundes an die SV-Träger</t>
  </si>
  <si>
    <t>Tabelle 19b: Verabschiedeter EU-Haushalt 2013</t>
  </si>
  <si>
    <t>Tabelle 19a: Österreichs EU-Beitrag und Rückflüsse</t>
  </si>
  <si>
    <t xml:space="preserve">ab 2013 Schätzung BMF) </t>
  </si>
  <si>
    <r>
      <t>1)</t>
    </r>
    <r>
      <rPr>
        <sz val="8"/>
        <rFont val="Palatino Linotype"/>
        <family val="1"/>
      </rPr>
      <t xml:space="preserve"> Nationaler EU-Beitrag (BNE- und Mwst.-Eigenmittel sowie UK-Korrekturbetrag)</t>
    </r>
  </si>
  <si>
    <r>
      <t>2)</t>
    </r>
    <r>
      <rPr>
        <sz val="8"/>
        <rFont val="Palatino Linotype"/>
        <family val="1"/>
      </rPr>
      <t xml:space="preserve"> DB 16.01.04</t>
    </r>
  </si>
  <si>
    <r>
      <t xml:space="preserve">3) </t>
    </r>
    <r>
      <rPr>
        <sz val="8"/>
        <rFont val="Palatino Linotype"/>
        <family val="1"/>
      </rPr>
      <t>Europ. Ausrichtungs- und Garantiefonds für die Landwirtschaft/ Europ. Garantiefonds f. d. Landwirtschaft</t>
    </r>
  </si>
  <si>
    <r>
      <t>4)</t>
    </r>
    <r>
      <rPr>
        <sz val="8"/>
        <rFont val="Palatino Linotype"/>
        <family val="1"/>
      </rPr>
      <t xml:space="preserve"> Europ. Landwirtschaftsfonds f. d. Entwicklung des ländlichen Raums</t>
    </r>
  </si>
  <si>
    <r>
      <t>5)</t>
    </r>
    <r>
      <rPr>
        <sz val="8"/>
        <rFont val="Palatino Linotype"/>
        <family val="1"/>
      </rPr>
      <t xml:space="preserve"> sonst. Rückflüsse fließen nicht über den Bundeshaushalt (Quelle: bis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>2012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 xml:space="preserve">Finanzbericht der Europäischen Kommission; </t>
    </r>
  </si>
  <si>
    <t>Tabelle 20a: Ableitung Maastricht-Defizit aus der Finanzierungsrechnung</t>
  </si>
  <si>
    <t>Tabelle 20b: Ableitung Maastricht-Defizit des Bundes aus der Ergebnisrechnung</t>
  </si>
  <si>
    <r>
      <t>Erwerb von Beteiligungen</t>
    </r>
    <r>
      <rPr>
        <vertAlign val="superscript"/>
        <sz val="10"/>
        <rFont val="Palatino Linotype"/>
        <family val="1"/>
      </rPr>
      <t xml:space="preserve"> 1)</t>
    </r>
  </si>
  <si>
    <r>
      <t>Rückzahlung Partizipationskapital</t>
    </r>
    <r>
      <rPr>
        <vertAlign val="superscript"/>
        <sz val="10"/>
        <rFont val="Palatino Linotype"/>
        <family val="1"/>
      </rPr>
      <t xml:space="preserve"> 2)</t>
    </r>
  </si>
  <si>
    <r>
      <t xml:space="preserve">Besserungsschein KA-Finanz </t>
    </r>
    <r>
      <rPr>
        <vertAlign val="superscript"/>
        <sz val="10"/>
        <rFont val="Palatino Linotype"/>
        <family val="1"/>
      </rPr>
      <t>3)</t>
    </r>
  </si>
  <si>
    <r>
      <t>Periodenabgrenzung UG 58</t>
    </r>
    <r>
      <rPr>
        <vertAlign val="superscript"/>
        <sz val="10"/>
        <rFont val="Palatino Linotype"/>
        <family val="1"/>
      </rPr>
      <t xml:space="preserve"> 4)</t>
    </r>
  </si>
  <si>
    <r>
      <t xml:space="preserve">Maastricht-Korrektur ÖBB-Infrastruktur </t>
    </r>
    <r>
      <rPr>
        <vertAlign val="superscript"/>
        <sz val="10"/>
        <rFont val="Palatino Linotype"/>
        <family val="1"/>
      </rPr>
      <t>5)</t>
    </r>
  </si>
  <si>
    <r>
      <t>Periodenabgrenzung Steuern</t>
    </r>
    <r>
      <rPr>
        <vertAlign val="superscript"/>
        <sz val="10"/>
        <rFont val="Palatino Linotype"/>
        <family val="1"/>
      </rPr>
      <t xml:space="preserve"> 6)</t>
    </r>
  </si>
  <si>
    <r>
      <t xml:space="preserve">Maastricht-Defizitzurechnung Banken </t>
    </r>
    <r>
      <rPr>
        <vertAlign val="superscript"/>
        <sz val="10"/>
        <rFont val="Palatino Linotype"/>
        <family val="1"/>
      </rPr>
      <t>7)</t>
    </r>
  </si>
  <si>
    <r>
      <t xml:space="preserve">Rücklagenentnahmen </t>
    </r>
    <r>
      <rPr>
        <vertAlign val="superscript"/>
        <sz val="10"/>
        <rFont val="Palatino Linotype"/>
        <family val="1"/>
      </rPr>
      <t>8)</t>
    </r>
  </si>
  <si>
    <t>2014: Kapitaleinzahlung für ESM (450 Mio. €)</t>
  </si>
  <si>
    <r>
      <rPr>
        <vertAlign val="superscript"/>
        <sz val="9"/>
        <color theme="1"/>
        <rFont val="Palatino Linotype"/>
        <family val="1"/>
      </rPr>
      <t xml:space="preserve">1) </t>
    </r>
    <r>
      <rPr>
        <sz val="9"/>
        <color theme="1"/>
        <rFont val="Palatino Linotype"/>
        <family val="1"/>
      </rPr>
      <t xml:space="preserve">2013: Kapitaleinzahlung für ESM (891 Mio. €) und EIB (223 Mio. €) </t>
    </r>
  </si>
  <si>
    <r>
      <rPr>
        <vertAlign val="superscript"/>
        <sz val="9"/>
        <color theme="1"/>
        <rFont val="Palatino Linotype"/>
        <family val="1"/>
      </rPr>
      <t>2)</t>
    </r>
    <r>
      <rPr>
        <sz val="9"/>
        <color theme="1"/>
        <rFont val="Palatino Linotype"/>
        <family val="1"/>
      </rPr>
      <t xml:space="preserve"> 2013: ERSTE Bank 1.224 Mio. €; BAWAG 200 Mio. €;</t>
    </r>
  </si>
  <si>
    <r>
      <rPr>
        <vertAlign val="superscript"/>
        <sz val="9"/>
        <color theme="1"/>
        <rFont val="Palatino Linotype"/>
        <family val="1"/>
      </rPr>
      <t>3)</t>
    </r>
    <r>
      <rPr>
        <sz val="9"/>
        <color theme="1"/>
        <rFont val="Palatino Linotype"/>
        <family val="1"/>
      </rPr>
      <t xml:space="preserve"> Maastricht-mäßig bereits 2010 berücksichtigt</t>
    </r>
  </si>
  <si>
    <r>
      <rPr>
        <vertAlign val="superscript"/>
        <sz val="9"/>
        <color theme="1"/>
        <rFont val="Palatino Linotype"/>
        <family val="1"/>
      </rPr>
      <t>5)</t>
    </r>
    <r>
      <rPr>
        <sz val="9"/>
        <color theme="1"/>
        <rFont val="Palatino Linotype"/>
        <family val="1"/>
      </rPr>
      <t xml:space="preserve"> Investitionen der ÖBB-Infrastruktur, die dem Bund zuzurechnen sind</t>
    </r>
  </si>
  <si>
    <r>
      <rPr>
        <vertAlign val="superscript"/>
        <sz val="9"/>
        <color theme="1"/>
        <rFont val="Palatino Linotype"/>
        <family val="1"/>
      </rPr>
      <t>6)</t>
    </r>
    <r>
      <rPr>
        <sz val="9"/>
        <color theme="1"/>
        <rFont val="Palatino Linotype"/>
        <family val="1"/>
      </rPr>
      <t xml:space="preserve"> Zeitliche Abgrenzungen bei Mehrwertsteuer, Lohnsteuer und Normverbrauchsabgabe</t>
    </r>
  </si>
  <si>
    <r>
      <rPr>
        <vertAlign val="superscript"/>
        <sz val="9"/>
        <color theme="1"/>
        <rFont val="Palatino Linotype"/>
        <family val="1"/>
      </rPr>
      <t>8)</t>
    </r>
    <r>
      <rPr>
        <sz val="9"/>
        <color theme="1"/>
        <rFont val="Palatino Linotype"/>
        <family val="1"/>
      </rPr>
      <t xml:space="preserve"> Sonderkonto Siedlungswasserwirtschaft und Katastrophenfonds</t>
    </r>
  </si>
  <si>
    <r>
      <rPr>
        <vertAlign val="superscript"/>
        <sz val="9"/>
        <color theme="1"/>
        <rFont val="Palatino Linotype"/>
        <family val="1"/>
      </rPr>
      <t>7)</t>
    </r>
    <r>
      <rPr>
        <sz val="9"/>
        <color theme="1"/>
        <rFont val="Palatino Linotype"/>
        <family val="1"/>
      </rPr>
      <t xml:space="preserve"> Nicht budgetiert, aber Maastricht-wirksam (vergleiche dazu Box in diesem Kapitel)</t>
    </r>
  </si>
  <si>
    <r>
      <t xml:space="preserve">Tabelle 21: Einnahmen, Ausgaben und Finanzierungssaldo des Bundessektors </t>
    </r>
    <r>
      <rPr>
        <b/>
        <vertAlign val="superscript"/>
        <sz val="10"/>
        <rFont val="Palatino Linotype"/>
        <family val="1"/>
      </rPr>
      <t>1)</t>
    </r>
  </si>
  <si>
    <r>
      <t xml:space="preserve">Tabelle 22: Einnahmen, Ausgaben und Finanzierungssaldo des Staates </t>
    </r>
    <r>
      <rPr>
        <b/>
        <vertAlign val="superscript"/>
        <sz val="10"/>
        <rFont val="Palatino Linotype"/>
        <family val="1"/>
      </rPr>
      <t>1)</t>
    </r>
  </si>
  <si>
    <t>Tabelle 23: Gesamtwirtschaftliche Indikatoren zur Budgetentwicklung</t>
  </si>
  <si>
    <r>
      <t xml:space="preserve">BIG </t>
    </r>
    <r>
      <rPr>
        <vertAlign val="superscript"/>
        <sz val="10"/>
        <rFont val="Palatino Linotype"/>
        <family val="1"/>
      </rPr>
      <t>2)</t>
    </r>
  </si>
  <si>
    <t>Aufwand für Zahlungen  an die BIG</t>
  </si>
  <si>
    <t>EH=Ergebnishaushalt, UG=Untergliederung, GB=Globalbudget, DB=Detailbudget</t>
  </si>
  <si>
    <t>Erträge des FLAF (GB 2501) (Dienstgeberbeiträge u.a.)</t>
  </si>
  <si>
    <t>GB Verkehrs- u. Nachrichtenw. (Fernmeldebehördl. Gebühren etc.)</t>
  </si>
  <si>
    <t>Maastricht-Saldo Gesamtstaat</t>
  </si>
  <si>
    <t xml:space="preserve">Länder und Gemeinden </t>
  </si>
  <si>
    <t xml:space="preserve">SV-Träger </t>
  </si>
  <si>
    <t>Gesamtstaat</t>
  </si>
  <si>
    <t>Strukturelles Defizit  Gesamtstaat</t>
  </si>
  <si>
    <t>Maastricht-Saldo</t>
  </si>
  <si>
    <t>Konjunktureffekt</t>
  </si>
  <si>
    <t>Struktureller Saldo</t>
  </si>
  <si>
    <r>
      <rPr>
        <vertAlign val="superscript"/>
        <sz val="9"/>
        <rFont val="Palatino Linotype"/>
        <family val="1"/>
      </rPr>
      <t>9)</t>
    </r>
    <r>
      <rPr>
        <sz val="9"/>
        <rFont val="Palatino Linotype"/>
        <family val="1"/>
      </rPr>
      <t xml:space="preserve"> Einmalmaßnahmen (in Mrd. €)</t>
    </r>
  </si>
  <si>
    <t>Banken; 2014 inkl. Abbaugesellschaft</t>
  </si>
  <si>
    <t>Hochwasser und Dürre</t>
  </si>
  <si>
    <t>Versteigerungserlöse LTE</t>
  </si>
  <si>
    <t>Abgeltungssteuer Schweiz und Liechtenstein</t>
  </si>
  <si>
    <r>
      <t xml:space="preserve">Einmalmaßnahmen </t>
    </r>
    <r>
      <rPr>
        <vertAlign val="superscript"/>
        <sz val="10"/>
        <rFont val="Palatino Linotype"/>
        <family val="1"/>
      </rPr>
      <t>9)</t>
    </r>
  </si>
  <si>
    <t>Fußnoten</t>
  </si>
  <si>
    <t xml:space="preserve">Maastricht-Defizitzurechnung Banken </t>
  </si>
  <si>
    <t>vorl. Erfolg *)</t>
  </si>
  <si>
    <t>*) 2013 Finanzierungshaushalt, 2014 u. 2015 Ergebnis- und Finanzierungshaushalt in gleicher Höhe veranschlagt</t>
  </si>
  <si>
    <t>Tabelle 10: Rücklagenstände (lt. vorl. Bundesrechnungsabschluss 2013)</t>
  </si>
  <si>
    <t xml:space="preserve">Strukturelles Defizit des Bundes inkl. SV </t>
  </si>
  <si>
    <t>Strukturelles Defizit - Gesamtstaat</t>
  </si>
  <si>
    <t>1) 2013: Statistik Austria; Basis: ESVG 1995</t>
  </si>
  <si>
    <r>
      <rPr>
        <vertAlign val="superscript"/>
        <sz val="9"/>
        <color theme="1"/>
        <rFont val="Palatino Linotype"/>
        <family val="1"/>
      </rPr>
      <t>4)</t>
    </r>
    <r>
      <rPr>
        <sz val="9"/>
        <color theme="1"/>
        <rFont val="Palatino Linotype"/>
        <family val="1"/>
      </rPr>
      <t xml:space="preserve"> Periodenbereinigung bei Zinsen</t>
    </r>
  </si>
  <si>
    <t>UG 58 Finanzierungen, Währungstauschverträge</t>
  </si>
  <si>
    <t>Tabelle 1: BVA 2014 und BVA 2015 Eckwerte</t>
  </si>
  <si>
    <t>2014
BVA</t>
  </si>
  <si>
    <t>2015
BVA</t>
  </si>
  <si>
    <t>Tabelle 4a: Vergleich BVA 2014 mit dem vorl. Erfolg 2013 - FH-Auszahlungen</t>
  </si>
  <si>
    <t>Tabelle 4b: Vergleich des BVA 2014 mit dem vorl. Erfolg 2013 - FH-Einzahlungen</t>
  </si>
  <si>
    <t>Tabelle 4c: Vergleich BVA 2014 mit dem vorl. Erfolg 2013 - EH-Aufwendungen</t>
  </si>
  <si>
    <t>Tabelle 4d: Vergleich des BVA 2014 mit dem vorl. Erfolg 2013 - EH-Erträge</t>
  </si>
  <si>
    <t>voranschlag</t>
  </si>
  <si>
    <t>Tabelle 6a: Vergleich BVA 2014 mit BVA 2015 - FH-Auszahlungen</t>
  </si>
  <si>
    <t>Tabelle 6b: Vergleich des BVA 2014 mit BVA 2015 - FH-Einzahlungen</t>
  </si>
  <si>
    <t>Tabelle 6c: Vergleich BVA 2014 mit BVA 2015 - EH-Aufwendungen</t>
  </si>
  <si>
    <t>Tabelle 6d: Vergleich des BVA 2014 mit BVA 2015 - EH-Erträge</t>
  </si>
  <si>
    <t>BVA</t>
  </si>
  <si>
    <t>Tabelle 2: Offensivmaßnahmen 2014 - 2018</t>
  </si>
  <si>
    <t>Ausbau schulischer Tagesbetreuung</t>
  </si>
  <si>
    <t>Ausbau Kinderbetreuungseinrichtungen</t>
  </si>
  <si>
    <t>Wohnbau, Erhöhung der Zweckzuschüsse</t>
  </si>
  <si>
    <t>Erhöhung der Familienbeihilfe</t>
  </si>
  <si>
    <t>Pflegegeld und 24 Stunden-Pflege</t>
  </si>
  <si>
    <t>Erhöhung der Förderungen für ländliche Entwicklung</t>
  </si>
  <si>
    <t>Handwerkerbonus</t>
  </si>
  <si>
    <t>Hochwasserschutzmaßnahmen</t>
  </si>
  <si>
    <t>Zusatzmittel für die Grundlagenforschung</t>
  </si>
  <si>
    <t>Senkung Beitrag zur gesetzl. Unfallversicherung</t>
  </si>
  <si>
    <t>Senkung Beitrag zum Insolvenz-Entgelt-Fonds</t>
  </si>
  <si>
    <t>Dotierung Zahngesundheitsfonds (Kieferregulierung)</t>
  </si>
  <si>
    <t>Abschaffung der Gesellschaftsteuer</t>
  </si>
  <si>
    <t>Insgesamt</t>
  </si>
  <si>
    <r>
      <t xml:space="preserve">BFRG 2014-2017 </t>
    </r>
    <r>
      <rPr>
        <vertAlign val="superscript"/>
        <sz val="8"/>
        <rFont val="Palatino Linotype"/>
        <family val="1"/>
      </rPr>
      <t>10)</t>
    </r>
  </si>
  <si>
    <t>10) gemäß BGBl 7/2014 (1. Novelle BFRG 2014-2017)</t>
  </si>
  <si>
    <r>
      <t xml:space="preserve">BFRG 2014-2017 </t>
    </r>
    <r>
      <rPr>
        <vertAlign val="superscript"/>
        <sz val="8"/>
        <rFont val="Palatino Linotype"/>
        <family val="1"/>
      </rPr>
      <t>11)</t>
    </r>
  </si>
  <si>
    <r>
      <t xml:space="preserve">BVA </t>
    </r>
    <r>
      <rPr>
        <vertAlign val="superscript"/>
        <sz val="8"/>
        <rFont val="Palatino Linotype"/>
        <family val="1"/>
      </rPr>
      <t>13)</t>
    </r>
  </si>
  <si>
    <r>
      <t xml:space="preserve">Erfolg </t>
    </r>
    <r>
      <rPr>
        <vertAlign val="superscript"/>
        <sz val="8"/>
        <rFont val="Palatino Linotype"/>
        <family val="1"/>
      </rPr>
      <t>14)</t>
    </r>
  </si>
  <si>
    <t xml:space="preserve">13) jeweils in der Fassung der letztgültigen Novelle </t>
  </si>
  <si>
    <t>davon variabel</t>
  </si>
  <si>
    <r>
      <t xml:space="preserve">BFRG 2015-2018 </t>
    </r>
    <r>
      <rPr>
        <i/>
        <vertAlign val="superscript"/>
        <sz val="8"/>
        <rFont val="Palatino Linotype"/>
        <family val="1"/>
      </rPr>
      <t>12)</t>
    </r>
  </si>
  <si>
    <t>11) gemäß BGBl 37/2014 (2. Novelle BFRG 2014-2017)</t>
  </si>
  <si>
    <t>12) gemäß BGBl 37/2014 (BFRG 2015-2018)</t>
  </si>
  <si>
    <t>3) gemäß BGBl 119/2009 (2. BFRG 2009-2013 Novelle)</t>
  </si>
  <si>
    <t>2) gemäß BGBl 78/2009 (1. BFRG 2009-2013 Novelle)</t>
  </si>
  <si>
    <t>4) gemäß BGBl 33/2010 (BFRG 2011-2014)</t>
  </si>
  <si>
    <t>5) gemäß BGBl 40/2011 (BFRG 2012-2015)</t>
  </si>
  <si>
    <t>6) gemäß BGBl 25/2012 (BFRG 2013-2016 inkl. 1. Novelle 2012-2015)</t>
  </si>
  <si>
    <t>7) gemäß BGBl 62/2012 (2. Novelle BFRG 2012-2015 und 1. Novelle BFRG 2013-2016)</t>
  </si>
  <si>
    <t>8) gemäß BGBl 102/2012 (2. Novelle BFRG 2013-2016)</t>
  </si>
  <si>
    <t>9) gemäß BGBl 88/2013 (BFRG 2014-2017)</t>
  </si>
  <si>
    <t>14) BRA; vorläufige Werte für 2013</t>
  </si>
  <si>
    <t>BVA
2015</t>
  </si>
  <si>
    <t>BVA
2014</t>
  </si>
  <si>
    <t>2014
 BVA</t>
  </si>
  <si>
    <t>2015
 BVA</t>
  </si>
  <si>
    <t>Tabelle 8: Vergleich BVA 2014 mit der 2. Novelle zum BFRG 2014-2017 und BVA 2015 mit BFRG 2015-2018</t>
  </si>
  <si>
    <t>idF BFG 2014 und 2015, BGBl. I Nr. 38/2014 und BGBl. I Nr. 39/2014</t>
  </si>
  <si>
    <t>Quellen: Bundesministerium für Finanzen, soweit nicht anders angegeben</t>
  </si>
  <si>
    <t xml:space="preserve">Tabellen Budgetbericht </t>
  </si>
  <si>
    <t>Tabelle 2: Offensivmaßnahmen 2014 ‐ 2018</t>
  </si>
  <si>
    <t>(Aufwand) 2014</t>
  </si>
  <si>
    <t>(Erträge) 2014</t>
  </si>
  <si>
    <t>(Aufwand) 2015</t>
  </si>
  <si>
    <t>(Erträge) 2015</t>
  </si>
  <si>
    <t>Tabelle 11: Entwicklung des Personalaufwands i. w. S.</t>
  </si>
  <si>
    <t>Tabelle 13: Mitteleinsatz für aktive und aktivierende Arbeitsmarktpolitik (AMP)</t>
  </si>
  <si>
    <t>Tabelle 16: Finanzverbindlichkeiten lt. Bilanz außerbudgetärer Einrichtungen</t>
  </si>
  <si>
    <t>Tabelle 17: Ertragsanteile und die wichtigsten Transferzahlungen des Bundes an Länder und Gemeinden</t>
  </si>
  <si>
    <t>Tabelle 18: Die wichtigsten Transferzahlungen des Bundes an die SV‐Träger</t>
  </si>
  <si>
    <t>Tabelle 19a: Österreichs EU‐Beitrag und Rückflüsse</t>
  </si>
  <si>
    <t>Tabelle 19b: Verabschiedeter EU‐Haushalt 2013</t>
  </si>
  <si>
    <t>Tabelle 20a: Ableitung Maastricht‐Defizit aus der Finanzierungsrechnung</t>
  </si>
  <si>
    <t>Tabelle 20b: Ableitung Maastricht‐Defizit des Bundes aus der Ergebnisrechnung</t>
  </si>
  <si>
    <t>Tabelle 21: Einnahmen, Ausgaben und Finanzierungssaldo des Bundessektors</t>
  </si>
  <si>
    <t>Tabelle 22: Einnahmen, Ausgaben und Finanzierungssaldo des Staates</t>
  </si>
  <si>
    <t>Tabelle 4a: Vergleich BVA 2014 mit dem vorl. Erfolg 2013 ‐ FH‐Auszahlungen</t>
  </si>
  <si>
    <t>Tabelle 4b: Vergleich des BVA 2014 mit dem vorl. Erfolg 2013 ‐ FH‐Einzahlungen</t>
  </si>
  <si>
    <t>Tabelle 4c: Vergleich BVA 2014 mit dem vorl. Erfolg 2013 ‐ EH‐Aufwendungen</t>
  </si>
  <si>
    <t>Tabelle 4d: Vergleich des BVA 2014 mit dem vorl. Erfolg 2013 ‐ EH‐Erträge</t>
  </si>
  <si>
    <t>Tabelle 5a: Vergleich Finanzierungs‐ und Ergebnisvoranschlag 2014</t>
  </si>
  <si>
    <t>Tabelle 5b: Vergleich  Finanzierungsvoranschlag (Auszahlungen) ‐ Ergebnisvoranschlag</t>
  </si>
  <si>
    <t>Tabelle 5c: Vergleich  Finanzierungsvoranschlag (Einzahlungen) ‐ Ergebnisvoranschlag</t>
  </si>
  <si>
    <t>Tabelle 6a: Vergleich BVA 2014 mit BVA 2015 ‐ FH‐Auszahlungen</t>
  </si>
  <si>
    <t>Tabelle 6b: Vergleich des BVA 2014 mit BVA 2015 ‐ FH‐Einzahlungen</t>
  </si>
  <si>
    <t>Tabelle 6c: Vergleich BVA 2014 mit BVA 2015 ‐ EH‐Aufwendungen</t>
  </si>
  <si>
    <t>Tabelle 6d: Vergleich des BVA 2014 mit BVA 2015 ‐ EH‐Erträge</t>
  </si>
  <si>
    <t>Tabelle 7a: Vergleich Finanzierungs‐ und Ergebnisvoranschlag 2015</t>
  </si>
  <si>
    <t>Tabelle 7b: Vergleich Finanzierungsvoranschlag (Auszahlungen) ‐ Ergebnisvoranschlag</t>
  </si>
  <si>
    <t>Tabelle 7c: Vergleich  Finanzierungsvoranschlag (Einzahlungen) ‐ Ergebnisvoranschlag</t>
  </si>
  <si>
    <t>Tabelle 8: Vergleich BVA 2014 mit der 2. Novelle zum BFRG 2014‐2017 und</t>
  </si>
  <si>
    <t>BVA 2015 mit BFRG 2015‐2018</t>
  </si>
  <si>
    <t>Tabelle 5a: Vergleich Finanzierungs- und Ergebnisvoranschlag 2014</t>
  </si>
  <si>
    <t>Tabelle 5b: Vergleich Finanzierungsvoranschlag (Auszahlungen) - Ergebnisvoranschlag (Aufwand) 2014</t>
  </si>
  <si>
    <t>Tabelle 5c: Vergleich Finanzierungsvoranschlag (Einzahlungen) - Ergebnisvoranschlag (Erträge) 2014</t>
  </si>
  <si>
    <t>Tabelle 7a: Vergleich Finanzierungs- und Ergebnisvoranschlag 2015</t>
  </si>
  <si>
    <t>Tabelle 7b: Vergleich Finanzierungsvoranschlag (Auszahlungen) - Ergebnisvoranschlag (Aufwand) 2015</t>
  </si>
  <si>
    <t>Tabelle 7c: Vergleich Finanzierungsvoranschlag (Einzahlungen) - Ergebnisvoranschlag (Erträge) 2015</t>
  </si>
  <si>
    <t>Vorl. Erfolg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</si>
</sst>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_-* #,##0.00\ [$€-1]_-;\-* #,##0.00\ [$€-1]_-;_-* &quot;-&quot;??\ [$€-1]_-"/>
    <numFmt numFmtId="166" formatCode="0.0"/>
    <numFmt numFmtId="167" formatCode="#,##0.000"/>
    <numFmt numFmtId="168" formatCode="0.000"/>
    <numFmt numFmtId="169" formatCode="##0\ &quot;bps&quot;"/>
    <numFmt numFmtId="170" formatCode="#,##0.00_);[Red]\(#,##0.00\);\-_)"/>
    <numFmt numFmtId="171" formatCode="_(* #,##0.00_);_(* \(#,##0.00\);_(* &quot;-&quot;??_);_(@_)"/>
    <numFmt numFmtId="172" formatCode="_ * #,##0.00_ ;_ * \-#,##0.00_ ;_ * &quot;-&quot;??_ ;_ @_ "/>
    <numFmt numFmtId="173" formatCode="#,##0.00_);\(#,##0.00\)"/>
    <numFmt numFmtId="174" formatCode="\+#,##0;\-#,##0"/>
    <numFmt numFmtId="175" formatCode="_(* #,##0.00_);\(* #,##0.00\);_(* &quot;-&quot;??_);_-@_-"/>
    <numFmt numFmtId="176" formatCode="_(* #,##0_);\(* #,##0\);_(* &quot;-&quot;??_);_-@_-"/>
    <numFmt numFmtId="177" formatCode="0.00_)"/>
    <numFmt numFmtId="178" formatCode="#0.00"/>
    <numFmt numFmtId="179" formatCode="#0.0000"/>
    <numFmt numFmtId="180" formatCode="0.000%"/>
    <numFmt numFmtId="181" formatCode="0.0000000%"/>
    <numFmt numFmtId="182" formatCode="#,##0_ ;[Red]\-#,##0\ "/>
    <numFmt numFmtId="183" formatCode="&quot;L.&quot;\ #,##0;[Red]\-&quot;L.&quot;\ #,##0"/>
    <numFmt numFmtId="184" formatCode="&quot;0&quot;#"/>
    <numFmt numFmtId="185" formatCode="#,##0.0;\-#,##0.0;&quot;-&quot;"/>
    <numFmt numFmtId="186" formatCode="#,##0.0_ ;\-#,##0.0\ "/>
    <numFmt numFmtId="187" formatCode="_-* #,##0.00\ [$€]_-;\-* #,##0.00\ [$€]_-;_-* &quot;-&quot;??\ [$€]_-;_-@_-"/>
    <numFmt numFmtId="188" formatCode="_-[$€-2]\ * #,##0.00_-;\-[$€-2]\ * #,##0.00_-;_-[$€-2]\ * &quot;-&quot;??_-"/>
    <numFmt numFmtId="189" formatCode="0.0_)"/>
    <numFmt numFmtId="190" formatCode="&quot;$&quot;#,##0.00_);[Red]\(&quot;$&quot;#,##0.00\)"/>
  </numFmts>
  <fonts count="18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Palatino Linotype"/>
      <family val="1"/>
    </font>
    <font>
      <b/>
      <sz val="10"/>
      <name val="Arial"/>
      <family val="2"/>
    </font>
    <font>
      <sz val="10"/>
      <color indexed="8"/>
      <name val="Palatino Linotype"/>
      <family val="1"/>
    </font>
    <font>
      <sz val="9"/>
      <color indexed="8"/>
      <name val="Arial"/>
      <family val="2"/>
    </font>
    <font>
      <sz val="10"/>
      <name val="Palatino Linotype"/>
      <family val="1"/>
    </font>
    <font>
      <sz val="9"/>
      <name val="Arial"/>
      <family val="2"/>
    </font>
    <font>
      <b/>
      <sz val="9"/>
      <name val="Arial"/>
      <family val="2"/>
    </font>
    <font>
      <vertAlign val="superscript"/>
      <sz val="10"/>
      <name val="Palatino Linotype"/>
      <family val="1"/>
    </font>
    <font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10"/>
      <color theme="1"/>
      <name val="Palatino Linotype"/>
      <family val="1"/>
    </font>
    <font>
      <b/>
      <sz val="8"/>
      <color theme="1"/>
      <name val="Palatino Linotype"/>
      <family val="1"/>
    </font>
    <font>
      <b/>
      <sz val="13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sz val="8"/>
      <name val="Palatino Linotype"/>
      <family val="1"/>
    </font>
    <font>
      <sz val="13"/>
      <name val="Palatino Linotype"/>
      <family val="1"/>
    </font>
    <font>
      <sz val="11"/>
      <name val="Palatino Linotype"/>
      <family val="1"/>
    </font>
    <font>
      <sz val="8"/>
      <color indexed="8"/>
      <name val="Palatino Linotype"/>
      <family val="1"/>
    </font>
    <font>
      <sz val="13"/>
      <color indexed="8"/>
      <name val="Palatino Linotype"/>
      <family val="1"/>
    </font>
    <font>
      <sz val="11"/>
      <name val="Arial"/>
      <family val="2"/>
    </font>
    <font>
      <b/>
      <sz val="8"/>
      <name val="Palatino Linotype"/>
      <family val="1"/>
    </font>
    <font>
      <sz val="8"/>
      <color indexed="10"/>
      <name val="Palatino Linotype"/>
      <family val="1"/>
    </font>
    <font>
      <sz val="8"/>
      <name val="Arial"/>
      <family val="2"/>
    </font>
    <font>
      <b/>
      <sz val="10"/>
      <color rgb="FFC00000"/>
      <name val="Palatino Linotype"/>
      <family val="1"/>
    </font>
    <font>
      <sz val="11"/>
      <color theme="1"/>
      <name val="Palatino Linotype"/>
      <family val="1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Arial"/>
      <family val="2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MS Sans Serif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b/>
      <sz val="10"/>
      <color indexed="8"/>
      <name val="Palatino Linotype"/>
      <family val="1"/>
    </font>
    <font>
      <b/>
      <sz val="8"/>
      <color rgb="FFC00000"/>
      <name val="Palatino Linotype"/>
      <family val="1"/>
    </font>
    <font>
      <vertAlign val="superscript"/>
      <sz val="9"/>
      <name val="Palatino Linotype"/>
      <family val="1"/>
    </font>
    <font>
      <b/>
      <sz val="8"/>
      <name val="Arial"/>
      <family val="2"/>
    </font>
    <font>
      <b/>
      <sz val="9"/>
      <name val="Palatino Linotype"/>
      <family val="1"/>
    </font>
    <font>
      <i/>
      <sz val="9"/>
      <name val="Palatino Linotype"/>
      <family val="1"/>
    </font>
    <font>
      <i/>
      <sz val="8"/>
      <name val="Palatino Linotype"/>
      <family val="1"/>
    </font>
    <font>
      <i/>
      <sz val="8"/>
      <name val="Arial"/>
      <family val="2"/>
    </font>
    <font>
      <b/>
      <sz val="9"/>
      <color rgb="FFC00000"/>
      <name val="Palatino Linotype"/>
      <family val="1"/>
    </font>
    <font>
      <vertAlign val="superscript"/>
      <sz val="8"/>
      <name val="Palatino Linotype"/>
      <family val="1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10"/>
      <name val="Palatino Linotype"/>
      <family val="1"/>
    </font>
    <font>
      <sz val="10"/>
      <color theme="0"/>
      <name val="Palatino Linotype"/>
      <family val="1"/>
    </font>
    <font>
      <b/>
      <sz val="9"/>
      <color theme="1"/>
      <name val="Palatino Linotype"/>
      <family val="1"/>
    </font>
    <font>
      <sz val="9"/>
      <color theme="1"/>
      <name val="Palatino Linotype"/>
      <family val="1"/>
    </font>
    <font>
      <sz val="12"/>
      <name val="Palatino Linotype"/>
      <family val="1"/>
    </font>
    <font>
      <sz val="7"/>
      <color theme="1"/>
      <name val="Palatino Linotype"/>
      <family val="1"/>
    </font>
    <font>
      <sz val="9"/>
      <color theme="1"/>
      <name val="Calibri"/>
      <family val="2"/>
      <scheme val="minor"/>
    </font>
    <font>
      <sz val="7"/>
      <color indexed="8"/>
      <name val="Palatino Linotype"/>
      <family val="1"/>
    </font>
    <font>
      <sz val="9"/>
      <color indexed="8"/>
      <name val="Palatino Linotype"/>
      <family val="1"/>
    </font>
    <font>
      <sz val="10"/>
      <name val="Arial"/>
      <family val="2"/>
    </font>
    <font>
      <sz val="7.5"/>
      <name val="Palatino Linotype"/>
      <family val="1"/>
    </font>
    <font>
      <vertAlign val="superscript"/>
      <sz val="7.5"/>
      <name val="Palatino Linotype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vertAlign val="superscript"/>
      <sz val="7"/>
      <color indexed="8"/>
      <name val="Palatino Linotype"/>
      <family val="1"/>
    </font>
    <font>
      <vertAlign val="superscript"/>
      <sz val="8"/>
      <name val="Arial"/>
      <family val="2"/>
    </font>
    <font>
      <sz val="12"/>
      <color theme="1"/>
      <name val="Calibri"/>
      <family val="2"/>
      <scheme val="minor"/>
    </font>
    <font>
      <b/>
      <sz val="9"/>
      <color indexed="8"/>
      <name val="Palatino Linotype"/>
      <family val="1"/>
    </font>
    <font>
      <sz val="10"/>
      <name val="Arial"/>
      <family val="2"/>
    </font>
    <font>
      <i/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Tahoma"/>
      <family val="2"/>
    </font>
    <font>
      <sz val="10"/>
      <name val="Courier"/>
      <family val="3"/>
    </font>
    <font>
      <i/>
      <sz val="8"/>
      <color theme="0"/>
      <name val="Palatino Linotype"/>
      <family val="1"/>
    </font>
    <font>
      <sz val="8"/>
      <color theme="0"/>
      <name val="Palatino Linotype"/>
      <family val="1"/>
    </font>
    <font>
      <vertAlign val="superscript"/>
      <sz val="10"/>
      <name val="Times New Roman"/>
      <family val="1"/>
    </font>
    <font>
      <sz val="10"/>
      <color indexed="63"/>
      <name val="Palatino Linotype"/>
      <family val="1"/>
    </font>
    <font>
      <sz val="10"/>
      <color indexed="12"/>
      <name val="Palatino Linotype"/>
      <family val="1"/>
    </font>
    <font>
      <b/>
      <sz val="10"/>
      <color indexed="63"/>
      <name val="Palatino Linotype"/>
      <family val="1"/>
    </font>
    <font>
      <b/>
      <vertAlign val="superscript"/>
      <sz val="9"/>
      <name val="Palatino Linotype"/>
      <family val="1"/>
    </font>
    <font>
      <vertAlign val="superscript"/>
      <sz val="9"/>
      <color theme="1"/>
      <name val="Palatino Linotype"/>
      <family val="1"/>
    </font>
    <font>
      <sz val="10"/>
      <color rgb="FF0000FF"/>
      <name val="Palatino Linotype"/>
      <family val="1"/>
    </font>
    <font>
      <i/>
      <vertAlign val="superscript"/>
      <sz val="8"/>
      <name val="Palatino Linotype"/>
      <family val="1"/>
    </font>
    <font>
      <b/>
      <sz val="20"/>
      <name val="Palatino Linotype"/>
      <family val="1"/>
    </font>
    <font>
      <b/>
      <sz val="16"/>
      <name val="Palatino Linotype"/>
      <family val="1"/>
    </font>
    <font>
      <sz val="10"/>
      <color rgb="FF000000"/>
      <name val="Palatino Linotype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</fonts>
  <fills count="5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</borders>
  <cellStyleXfs count="577">
    <xf numFmtId="0" fontId="0" fillId="0" borderId="0"/>
    <xf numFmtId="165" fontId="22" fillId="0" borderId="0" applyFont="0" applyFill="0" applyBorder="0" applyAlignment="0" applyProtection="0"/>
    <xf numFmtId="0" fontId="20" fillId="0" borderId="0"/>
    <xf numFmtId="0" fontId="37" fillId="0" borderId="0">
      <alignment horizontal="right"/>
    </xf>
    <xf numFmtId="0" fontId="22" fillId="0" borderId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3" fillId="3" borderId="0" applyNumberFormat="0" applyBorder="0" applyAlignment="0" applyProtection="0"/>
    <xf numFmtId="0" fontId="53" fillId="4" borderId="0" applyNumberFormat="0" applyBorder="0" applyAlignment="0" applyProtection="0"/>
    <xf numFmtId="0" fontId="53" fillId="5" borderId="0" applyNumberFormat="0" applyBorder="0" applyAlignment="0" applyProtection="0"/>
    <xf numFmtId="0" fontId="53" fillId="6" borderId="0" applyNumberFormat="0" applyBorder="0" applyAlignment="0" applyProtection="0"/>
    <xf numFmtId="0" fontId="53" fillId="7" borderId="0" applyNumberFormat="0" applyBorder="0" applyAlignment="0" applyProtection="0"/>
    <xf numFmtId="0" fontId="53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6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6" fillId="13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0" fontId="57" fillId="4" borderId="0" applyNumberFormat="0" applyBorder="0" applyAlignment="0" applyProtection="0"/>
    <xf numFmtId="0" fontId="22" fillId="21" borderId="0" applyNumberFormat="0" applyFont="0" applyBorder="0" applyAlignment="0" applyProtection="0"/>
    <xf numFmtId="0" fontId="58" fillId="22" borderId="0" applyNumberFormat="0" applyBorder="0" applyAlignment="0" applyProtection="0"/>
    <xf numFmtId="0" fontId="59" fillId="8" borderId="8" applyNumberFormat="0" applyAlignment="0" applyProtection="0"/>
    <xf numFmtId="169" fontId="22" fillId="0" borderId="0" applyFont="0" applyFill="0" applyBorder="0" applyAlignment="0" applyProtection="0"/>
    <xf numFmtId="0" fontId="60" fillId="23" borderId="8" applyNumberFormat="0" applyAlignment="0" applyProtection="0"/>
    <xf numFmtId="0" fontId="61" fillId="23" borderId="8" applyNumberFormat="0" applyAlignment="0" applyProtection="0"/>
    <xf numFmtId="0" fontId="62" fillId="0" borderId="9" applyNumberFormat="0" applyFill="0" applyAlignment="0" applyProtection="0"/>
    <xf numFmtId="0" fontId="63" fillId="0" borderId="10" applyNumberFormat="0" applyFill="0" applyAlignment="0" applyProtection="0"/>
    <xf numFmtId="0" fontId="64" fillId="24" borderId="11" applyNumberFormat="0" applyAlignment="0" applyProtection="0"/>
    <xf numFmtId="0" fontId="65" fillId="24" borderId="11" applyNumberFormat="0" applyAlignment="0" applyProtection="0"/>
    <xf numFmtId="0" fontId="66" fillId="4" borderId="0" applyNumberFormat="0" applyBorder="0" applyAlignment="0" applyProtection="0"/>
    <xf numFmtId="0" fontId="67" fillId="0" borderId="0" applyNumberFormat="0" applyFill="0" applyBorder="0" applyAlignment="0" applyProtection="0"/>
    <xf numFmtId="0" fontId="68" fillId="0" borderId="12" applyNumberFormat="0" applyFill="0" applyAlignment="0" applyProtection="0"/>
    <xf numFmtId="0" fontId="69" fillId="0" borderId="13" applyNumberFormat="0" applyFill="0" applyAlignment="0" applyProtection="0"/>
    <xf numFmtId="0" fontId="70" fillId="0" borderId="14" applyNumberFormat="0" applyFill="0" applyAlignment="0" applyProtection="0"/>
    <xf numFmtId="0" fontId="70" fillId="0" borderId="0" applyNumberFormat="0" applyFill="0" applyBorder="0" applyAlignment="0" applyProtection="0"/>
    <xf numFmtId="0" fontId="56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9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20" borderId="0" applyNumberFormat="0" applyBorder="0" applyAlignment="0" applyProtection="0"/>
    <xf numFmtId="14" fontId="71" fillId="0" borderId="0"/>
    <xf numFmtId="0" fontId="58" fillId="25" borderId="0" applyNumberFormat="0" applyFont="0" applyBorder="0" applyAlignment="0" applyProtection="0"/>
    <xf numFmtId="0" fontId="58" fillId="22" borderId="0" applyNumberFormat="0" applyFont="0" applyBorder="0" applyProtection="0">
      <alignment horizontal="right"/>
    </xf>
    <xf numFmtId="0" fontId="72" fillId="24" borderId="11" applyNumberFormat="0" applyAlignment="0" applyProtection="0"/>
    <xf numFmtId="11" fontId="2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Fill="0" applyBorder="0" applyAlignment="0" applyProtection="0"/>
    <xf numFmtId="0" fontId="75" fillId="0" borderId="0" applyNumberFormat="0" applyFill="0" applyBorder="0" applyAlignment="0" applyProtection="0"/>
    <xf numFmtId="0" fontId="22" fillId="0" borderId="0" applyFont="0" applyFill="0" applyBorder="0" applyProtection="0">
      <alignment horizontal="center"/>
    </xf>
    <xf numFmtId="0" fontId="22" fillId="0" borderId="15" applyFont="0" applyFill="0" applyBorder="0" applyProtection="0">
      <alignment horizontal="right"/>
    </xf>
    <xf numFmtId="0" fontId="76" fillId="5" borderId="0" applyNumberFormat="0" applyBorder="0" applyAlignment="0" applyProtection="0"/>
    <xf numFmtId="170" fontId="77" fillId="0" borderId="0"/>
    <xf numFmtId="0" fontId="78" fillId="0" borderId="12" applyNumberFormat="0" applyFill="0" applyAlignment="0" applyProtection="0"/>
    <xf numFmtId="0" fontId="79" fillId="0" borderId="13" applyNumberFormat="0" applyFill="0" applyAlignment="0" applyProtection="0"/>
    <xf numFmtId="0" fontId="80" fillId="0" borderId="14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0" applyNumberFormat="0" applyFill="0" applyAlignment="0" applyProtection="0"/>
    <xf numFmtId="0" fontId="82" fillId="8" borderId="8" applyNumberFormat="0" applyAlignment="0" applyProtection="0"/>
    <xf numFmtId="0" fontId="83" fillId="0" borderId="0"/>
    <xf numFmtId="0" fontId="84" fillId="26" borderId="16" applyNumberFormat="0" applyFont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0" fontId="85" fillId="5" borderId="0" applyNumberFormat="0" applyBorder="0" applyAlignment="0" applyProtection="0"/>
    <xf numFmtId="0" fontId="86" fillId="23" borderId="17" applyNumberFormat="0" applyAlignment="0" applyProtection="0"/>
    <xf numFmtId="40" fontId="87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72" fillId="24" borderId="11" applyNumberFormat="0" applyAlignment="0" applyProtection="0"/>
    <xf numFmtId="38" fontId="88" fillId="0" borderId="0"/>
    <xf numFmtId="38" fontId="89" fillId="0" borderId="0"/>
    <xf numFmtId="38" fontId="90" fillId="0" borderId="0"/>
    <xf numFmtId="38" fontId="91" fillId="0" borderId="0"/>
    <xf numFmtId="0" fontId="71" fillId="0" borderId="0"/>
    <xf numFmtId="0" fontId="71" fillId="0" borderId="0"/>
    <xf numFmtId="0" fontId="92" fillId="0" borderId="10" applyNumberFormat="0" applyFill="0" applyAlignment="0" applyProtection="0"/>
    <xf numFmtId="0" fontId="93" fillId="0" borderId="0" applyNumberFormat="0" applyFill="0" applyBorder="0" applyAlignment="0" applyProtection="0"/>
    <xf numFmtId="15" fontId="71" fillId="0" borderId="0"/>
    <xf numFmtId="173" fontId="71" fillId="0" borderId="0"/>
    <xf numFmtId="174" fontId="71" fillId="0" borderId="0"/>
    <xf numFmtId="38" fontId="87" fillId="0" borderId="0" applyFont="0" applyFill="0" applyBorder="0" applyAlignment="0" applyProtection="0"/>
    <xf numFmtId="175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68" fillId="0" borderId="12" applyNumberFormat="0" applyFill="0" applyAlignment="0" applyProtection="0"/>
    <xf numFmtId="0" fontId="69" fillId="0" borderId="13" applyNumberFormat="0" applyFill="0" applyAlignment="0" applyProtection="0"/>
    <xf numFmtId="0" fontId="70" fillId="0" borderId="14" applyNumberFormat="0" applyFill="0" applyAlignment="0" applyProtection="0"/>
    <xf numFmtId="0" fontId="70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94" fillId="27" borderId="0" applyNumberFormat="0" applyBorder="0" applyAlignment="0" applyProtection="0"/>
    <xf numFmtId="0" fontId="95" fillId="27" borderId="0" applyNumberFormat="0" applyBorder="0" applyAlignment="0" applyProtection="0"/>
    <xf numFmtId="0" fontId="96" fillId="0" borderId="0"/>
    <xf numFmtId="177" fontId="97" fillId="0" borderId="0"/>
    <xf numFmtId="0" fontId="45" fillId="0" borderId="0"/>
    <xf numFmtId="0" fontId="22" fillId="0" borderId="0"/>
    <xf numFmtId="0" fontId="98" fillId="0" borderId="0"/>
    <xf numFmtId="0" fontId="84" fillId="0" borderId="0"/>
    <xf numFmtId="0" fontId="22" fillId="26" borderId="16" applyNumberFormat="0" applyFont="0" applyAlignment="0" applyProtection="0"/>
    <xf numFmtId="0" fontId="52" fillId="26" borderId="16" applyNumberFormat="0" applyFont="0" applyAlignment="0" applyProtection="0"/>
    <xf numFmtId="17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79" fontId="22" fillId="0" borderId="0" applyFont="0" applyFill="0" applyAlignment="0" applyProtection="0"/>
    <xf numFmtId="0" fontId="22" fillId="0" borderId="0" applyFont="0" applyFill="0" applyBorder="0" applyProtection="0">
      <alignment horizontal="center"/>
    </xf>
    <xf numFmtId="0" fontId="58" fillId="0" borderId="0" applyNumberFormat="0" applyFont="0" applyBorder="0" applyProtection="0"/>
    <xf numFmtId="0" fontId="62" fillId="0" borderId="9" applyNumberFormat="0" applyFill="0" applyAlignment="0" applyProtection="0"/>
    <xf numFmtId="0" fontId="99" fillId="23" borderId="17" applyNumberFormat="0" applyAlignment="0" applyProtection="0"/>
    <xf numFmtId="9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0" fontId="71" fillId="0" borderId="0"/>
    <xf numFmtId="10" fontId="71" fillId="0" borderId="0"/>
    <xf numFmtId="181" fontId="71" fillId="0" borderId="0"/>
    <xf numFmtId="10" fontId="100" fillId="0" borderId="0" applyFont="0" applyFill="0" applyBorder="0" applyAlignment="0" applyProtection="0"/>
    <xf numFmtId="0" fontId="84" fillId="26" borderId="16" applyNumberFormat="0" applyFont="0" applyAlignment="0" applyProtection="0"/>
    <xf numFmtId="0" fontId="81" fillId="0" borderId="10" applyNumberFormat="0" applyFill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66" fillId="4" borderId="0" applyNumberFormat="0" applyBorder="0" applyAlignment="0" applyProtection="0"/>
    <xf numFmtId="4" fontId="101" fillId="28" borderId="18" applyNumberFormat="0" applyProtection="0">
      <alignment vertical="center"/>
    </xf>
    <xf numFmtId="4" fontId="102" fillId="28" borderId="18" applyNumberFormat="0" applyProtection="0">
      <alignment vertical="center"/>
    </xf>
    <xf numFmtId="4" fontId="103" fillId="28" borderId="18" applyNumberFormat="0" applyProtection="0">
      <alignment horizontal="left" vertical="center" indent="1"/>
    </xf>
    <xf numFmtId="0" fontId="104" fillId="28" borderId="18" applyNumberFormat="0" applyProtection="0">
      <alignment horizontal="left" vertical="top" indent="1"/>
    </xf>
    <xf numFmtId="4" fontId="103" fillId="29" borderId="0" applyNumberFormat="0" applyProtection="0">
      <alignment horizontal="left" vertical="center" indent="1"/>
    </xf>
    <xf numFmtId="4" fontId="103" fillId="30" borderId="18" applyNumberFormat="0" applyProtection="0">
      <alignment horizontal="right" vertical="center"/>
    </xf>
    <xf numFmtId="4" fontId="103" fillId="31" borderId="18" applyNumberFormat="0" applyProtection="0">
      <alignment horizontal="right" vertical="center"/>
    </xf>
    <xf numFmtId="4" fontId="103" fillId="32" borderId="18" applyNumberFormat="0" applyProtection="0">
      <alignment horizontal="right" vertical="center"/>
    </xf>
    <xf numFmtId="4" fontId="103" fillId="33" borderId="18" applyNumberFormat="0" applyProtection="0">
      <alignment horizontal="right" vertical="center"/>
    </xf>
    <xf numFmtId="4" fontId="103" fillId="34" borderId="18" applyNumberFormat="0" applyProtection="0">
      <alignment horizontal="right" vertical="center"/>
    </xf>
    <xf numFmtId="4" fontId="103" fillId="35" borderId="18" applyNumberFormat="0" applyProtection="0">
      <alignment horizontal="right" vertical="center"/>
    </xf>
    <xf numFmtId="4" fontId="103" fillId="36" borderId="18" applyNumberFormat="0" applyProtection="0">
      <alignment horizontal="right" vertical="center"/>
    </xf>
    <xf numFmtId="4" fontId="103" fillId="37" borderId="18" applyNumberFormat="0" applyProtection="0">
      <alignment horizontal="right" vertical="center"/>
    </xf>
    <xf numFmtId="4" fontId="103" fillId="38" borderId="18" applyNumberFormat="0" applyProtection="0">
      <alignment horizontal="right" vertical="center"/>
    </xf>
    <xf numFmtId="4" fontId="101" fillId="39" borderId="19" applyNumberFormat="0" applyProtection="0">
      <alignment horizontal="left" vertical="center" indent="1"/>
    </xf>
    <xf numFmtId="4" fontId="101" fillId="25" borderId="0" applyNumberFormat="0" applyProtection="0">
      <alignment horizontal="left" vertical="center" indent="1"/>
    </xf>
    <xf numFmtId="4" fontId="101" fillId="29" borderId="0" applyNumberFormat="0" applyProtection="0">
      <alignment horizontal="left" vertical="center" indent="1"/>
    </xf>
    <xf numFmtId="4" fontId="103" fillId="25" borderId="18" applyNumberFormat="0" applyProtection="0">
      <alignment horizontal="right" vertical="center"/>
    </xf>
    <xf numFmtId="4" fontId="58" fillId="25" borderId="0" applyNumberFormat="0" applyProtection="0">
      <alignment horizontal="left" vertical="center" indent="1"/>
    </xf>
    <xf numFmtId="4" fontId="58" fillId="29" borderId="0" applyNumberFormat="0" applyProtection="0">
      <alignment horizontal="left" vertical="center" indent="1"/>
    </xf>
    <xf numFmtId="0" fontId="22" fillId="29" borderId="18" applyNumberFormat="0" applyProtection="0">
      <alignment horizontal="left" vertical="center" indent="1"/>
    </xf>
    <xf numFmtId="0" fontId="22" fillId="29" borderId="18" applyNumberFormat="0" applyProtection="0">
      <alignment horizontal="left" vertical="top" indent="1"/>
    </xf>
    <xf numFmtId="0" fontId="22" fillId="40" borderId="18" applyNumberFormat="0" applyProtection="0">
      <alignment horizontal="left" vertical="center" indent="1"/>
    </xf>
    <xf numFmtId="0" fontId="22" fillId="40" borderId="18" applyNumberFormat="0" applyProtection="0">
      <alignment horizontal="left" vertical="top" indent="1"/>
    </xf>
    <xf numFmtId="0" fontId="22" fillId="25" borderId="18" applyNumberFormat="0" applyProtection="0">
      <alignment horizontal="left" vertical="center" indent="1"/>
    </xf>
    <xf numFmtId="0" fontId="22" fillId="25" borderId="18" applyNumberFormat="0" applyProtection="0">
      <alignment horizontal="left" vertical="top" indent="1"/>
    </xf>
    <xf numFmtId="0" fontId="22" fillId="41" borderId="18" applyNumberFormat="0" applyProtection="0">
      <alignment horizontal="left" vertical="center" indent="1"/>
    </xf>
    <xf numFmtId="0" fontId="22" fillId="41" borderId="18" applyNumberFormat="0" applyProtection="0">
      <alignment horizontal="left" vertical="top" indent="1"/>
    </xf>
    <xf numFmtId="4" fontId="103" fillId="41" borderId="18" applyNumberFormat="0" applyProtection="0">
      <alignment vertical="center"/>
    </xf>
    <xf numFmtId="4" fontId="105" fillId="41" borderId="18" applyNumberFormat="0" applyProtection="0">
      <alignment vertical="center"/>
    </xf>
    <xf numFmtId="4" fontId="101" fillId="25" borderId="20" applyNumberFormat="0" applyProtection="0">
      <alignment horizontal="left" vertical="center" indent="1"/>
    </xf>
    <xf numFmtId="0" fontId="58" fillId="42" borderId="18" applyNumberFormat="0" applyProtection="0">
      <alignment horizontal="left" vertical="top" indent="1"/>
    </xf>
    <xf numFmtId="4" fontId="103" fillId="41" borderId="18" applyNumberFormat="0" applyProtection="0">
      <alignment horizontal="right" vertical="center"/>
    </xf>
    <xf numFmtId="4" fontId="105" fillId="41" borderId="18" applyNumberFormat="0" applyProtection="0">
      <alignment horizontal="right" vertical="center"/>
    </xf>
    <xf numFmtId="4" fontId="101" fillId="25" borderId="18" applyNumberFormat="0" applyProtection="0">
      <alignment horizontal="left" vertical="center" indent="1"/>
    </xf>
    <xf numFmtId="0" fontId="58" fillId="40" borderId="18" applyNumberFormat="0" applyProtection="0">
      <alignment horizontal="left" vertical="top" indent="1"/>
    </xf>
    <xf numFmtId="4" fontId="106" fillId="40" borderId="20" applyNumberFormat="0" applyProtection="0">
      <alignment horizontal="left" vertical="center" indent="1"/>
    </xf>
    <xf numFmtId="4" fontId="107" fillId="41" borderId="18" applyNumberFormat="0" applyProtection="0">
      <alignment horizontal="right" vertical="center"/>
    </xf>
    <xf numFmtId="182" fontId="108" fillId="37" borderId="21"/>
    <xf numFmtId="49" fontId="109" fillId="37" borderId="0"/>
    <xf numFmtId="49" fontId="110" fillId="36" borderId="22">
      <alignment horizontal="center" wrapText="1"/>
    </xf>
    <xf numFmtId="49" fontId="110" fillId="36" borderId="22">
      <alignment wrapText="1"/>
    </xf>
    <xf numFmtId="0" fontId="108" fillId="43" borderId="23">
      <protection locked="0"/>
    </xf>
    <xf numFmtId="0" fontId="111" fillId="43" borderId="0"/>
    <xf numFmtId="0" fontId="110" fillId="28" borderId="22"/>
    <xf numFmtId="0" fontId="110" fillId="28" borderId="22"/>
    <xf numFmtId="0" fontId="110" fillId="35" borderId="22">
      <alignment vertical="center" wrapText="1"/>
    </xf>
    <xf numFmtId="0" fontId="95" fillId="27" borderId="0" applyNumberFormat="0" applyBorder="0" applyAlignment="0" applyProtection="0"/>
    <xf numFmtId="0" fontId="85" fillId="5" borderId="0" applyNumberFormat="0" applyBorder="0" applyAlignment="0" applyProtection="0"/>
    <xf numFmtId="0" fontId="96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>
      <alignment vertical="top"/>
    </xf>
    <xf numFmtId="2" fontId="22" fillId="0" borderId="0" applyFill="0" applyBorder="0" applyProtection="0">
      <alignment horizontal="right"/>
    </xf>
    <xf numFmtId="2" fontId="112" fillId="44" borderId="24" applyProtection="0">
      <alignment horizontal="right"/>
    </xf>
    <xf numFmtId="2" fontId="113" fillId="45" borderId="24" applyProtection="0">
      <alignment horizontal="right"/>
    </xf>
    <xf numFmtId="14" fontId="114" fillId="46" borderId="24" applyProtection="0">
      <alignment horizontal="right"/>
    </xf>
    <xf numFmtId="14" fontId="114" fillId="46" borderId="24" applyProtection="0">
      <alignment horizontal="left"/>
    </xf>
    <xf numFmtId="0" fontId="115" fillId="47" borderId="24" applyNumberFormat="0" applyProtection="0">
      <alignment horizontal="left"/>
    </xf>
    <xf numFmtId="175" fontId="22" fillId="0" borderId="25" applyFont="0" applyFill="0" applyAlignment="0" applyProtection="0"/>
    <xf numFmtId="0" fontId="116" fillId="23" borderId="8" applyNumberFormat="0" applyAlignment="0" applyProtection="0"/>
    <xf numFmtId="14" fontId="117" fillId="1" borderId="26" applyBorder="0">
      <alignment horizontal="center"/>
    </xf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12" applyNumberFormat="0" applyFill="0" applyAlignment="0" applyProtection="0"/>
    <xf numFmtId="0" fontId="122" fillId="0" borderId="13" applyNumberFormat="0" applyFill="0" applyAlignment="0" applyProtection="0"/>
    <xf numFmtId="0" fontId="123" fillId="0" borderId="14" applyNumberFormat="0" applyFill="0" applyAlignment="0" applyProtection="0"/>
    <xf numFmtId="0" fontId="123" fillId="0" borderId="0" applyNumberFormat="0" applyFill="0" applyBorder="0" applyAlignment="0" applyProtection="0"/>
    <xf numFmtId="175" fontId="22" fillId="0" borderId="27" applyFont="0" applyFill="0" applyAlignment="0" applyProtection="0"/>
    <xf numFmtId="0" fontId="124" fillId="0" borderId="9" applyNumberFormat="0" applyFill="0" applyAlignment="0" applyProtection="0"/>
    <xf numFmtId="0" fontId="125" fillId="0" borderId="0"/>
    <xf numFmtId="0" fontId="24" fillId="0" borderId="0" applyAlignment="0">
      <alignment horizontal="right"/>
    </xf>
    <xf numFmtId="0" fontId="126" fillId="4" borderId="0" applyNumberFormat="0" applyBorder="0" applyAlignment="0" applyProtection="0"/>
    <xf numFmtId="0" fontId="127" fillId="5" borderId="0" applyNumberFormat="0" applyBorder="0" applyAlignment="0" applyProtection="0"/>
    <xf numFmtId="183" fontId="87" fillId="0" borderId="0" applyFont="0" applyFill="0" applyBorder="0" applyAlignment="0" applyProtection="0"/>
    <xf numFmtId="0" fontId="59" fillId="8" borderId="8" applyNumberFormat="0" applyAlignment="0" applyProtection="0"/>
    <xf numFmtId="0" fontId="116" fillId="23" borderId="8" applyNumberFormat="0" applyAlignment="0" applyProtection="0"/>
    <xf numFmtId="0" fontId="86" fillId="23" borderId="17" applyNumberFormat="0" applyAlignment="0" applyProtection="0"/>
    <xf numFmtId="0" fontId="93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58" fillId="0" borderId="0" applyAlignment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43" fontId="22" fillId="0" borderId="0" applyFont="0" applyFill="0" applyBorder="0" applyAlignment="0" applyProtection="0"/>
    <xf numFmtId="0" fontId="87" fillId="0" borderId="0"/>
    <xf numFmtId="0" fontId="150" fillId="0" borderId="0"/>
    <xf numFmtId="0" fontId="22" fillId="0" borderId="0"/>
    <xf numFmtId="0" fontId="53" fillId="8" borderId="0" applyNumberFormat="0" applyBorder="0" applyAlignment="0" applyProtection="0"/>
    <xf numFmtId="0" fontId="53" fillId="10" borderId="0" applyNumberFormat="0" applyBorder="0" applyAlignment="0" applyProtection="0"/>
    <xf numFmtId="0" fontId="53" fillId="26" borderId="0" applyNumberFormat="0" applyBorder="0" applyAlignment="0" applyProtection="0"/>
    <xf numFmtId="0" fontId="53" fillId="8" borderId="0" applyNumberFormat="0" applyBorder="0" applyAlignment="0" applyProtection="0"/>
    <xf numFmtId="0" fontId="53" fillId="7" borderId="0" applyNumberFormat="0" applyBorder="0" applyAlignment="0" applyProtection="0"/>
    <xf numFmtId="0" fontId="53" fillId="26" borderId="0" applyNumberFormat="0" applyBorder="0" applyAlignment="0" applyProtection="0"/>
    <xf numFmtId="0" fontId="53" fillId="23" borderId="0" applyNumberFormat="0" applyBorder="0" applyAlignment="0" applyProtection="0"/>
    <xf numFmtId="0" fontId="53" fillId="10" borderId="0" applyNumberFormat="0" applyBorder="0" applyAlignment="0" applyProtection="0"/>
    <xf numFmtId="0" fontId="53" fillId="27" borderId="0" applyNumberFormat="0" applyBorder="0" applyAlignment="0" applyProtection="0"/>
    <xf numFmtId="0" fontId="53" fillId="23" borderId="0" applyNumberFormat="0" applyBorder="0" applyAlignment="0" applyProtection="0"/>
    <xf numFmtId="0" fontId="53" fillId="9" borderId="0" applyNumberFormat="0" applyBorder="0" applyAlignment="0" applyProtection="0"/>
    <xf numFmtId="0" fontId="53" fillId="27" borderId="0" applyNumberFormat="0" applyBorder="0" applyAlignment="0" applyProtection="0"/>
    <xf numFmtId="0" fontId="56" fillId="15" borderId="0" applyNumberFormat="0" applyBorder="0" applyAlignment="0" applyProtection="0"/>
    <xf numFmtId="0" fontId="56" fillId="10" borderId="0" applyNumberFormat="0" applyBorder="0" applyAlignment="0" applyProtection="0"/>
    <xf numFmtId="0" fontId="56" fillId="27" borderId="0" applyNumberFormat="0" applyBorder="0" applyAlignment="0" applyProtection="0"/>
    <xf numFmtId="0" fontId="56" fillId="23" borderId="0" applyNumberFormat="0" applyBorder="0" applyAlignment="0" applyProtection="0"/>
    <xf numFmtId="0" fontId="56" fillId="15" borderId="0" applyNumberFormat="0" applyBorder="0" applyAlignment="0" applyProtection="0"/>
    <xf numFmtId="0" fontId="56" fillId="10" borderId="0" applyNumberFormat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96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22" fillId="0" borderId="0"/>
    <xf numFmtId="0" fontId="96" fillId="0" borderId="0"/>
    <xf numFmtId="0" fontId="22" fillId="0" borderId="0"/>
    <xf numFmtId="0" fontId="87" fillId="0" borderId="0"/>
    <xf numFmtId="0" fontId="22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187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87" fillId="0" borderId="0"/>
    <xf numFmtId="0" fontId="87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59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3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3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66" fillId="4" borderId="0" applyNumberFormat="0" applyBorder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41" fontId="162" fillId="0" borderId="0" applyFont="0" applyFill="0" applyBorder="0" applyAlignment="0" applyProtection="0"/>
    <xf numFmtId="0" fontId="72" fillId="24" borderId="11" applyNumberFormat="0" applyAlignment="0" applyProtection="0"/>
    <xf numFmtId="188" fontId="22" fillId="0" borderId="0" applyFont="0" applyFill="0" applyBorder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80" fillId="0" borderId="14" applyNumberFormat="0" applyFill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72" fillId="24" borderId="11" applyNumberFormat="0" applyAlignment="0" applyProtection="0"/>
    <xf numFmtId="0" fontId="71" fillId="0" borderId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81" fillId="0" borderId="10" applyNumberFormat="0" applyFill="0" applyAlignment="0" applyProtection="0"/>
    <xf numFmtId="9" fontId="5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" fontId="101" fillId="28" borderId="18" applyNumberFormat="0" applyProtection="0">
      <alignment vertical="center"/>
    </xf>
    <xf numFmtId="4" fontId="102" fillId="28" borderId="18" applyNumberFormat="0" applyProtection="0">
      <alignment vertical="center"/>
    </xf>
    <xf numFmtId="4" fontId="103" fillId="28" borderId="18" applyNumberFormat="0" applyProtection="0">
      <alignment horizontal="left" vertical="center" indent="1"/>
    </xf>
    <xf numFmtId="4" fontId="103" fillId="29" borderId="0" applyNumberFormat="0" applyProtection="0">
      <alignment horizontal="left" vertical="center" indent="1"/>
    </xf>
    <xf numFmtId="4" fontId="103" fillId="30" borderId="18" applyNumberFormat="0" applyProtection="0">
      <alignment horizontal="right" vertical="center"/>
    </xf>
    <xf numFmtId="4" fontId="103" fillId="31" borderId="18" applyNumberFormat="0" applyProtection="0">
      <alignment horizontal="right" vertical="center"/>
    </xf>
    <xf numFmtId="4" fontId="103" fillId="32" borderId="18" applyNumberFormat="0" applyProtection="0">
      <alignment horizontal="right" vertical="center"/>
    </xf>
    <xf numFmtId="4" fontId="103" fillId="33" borderId="18" applyNumberFormat="0" applyProtection="0">
      <alignment horizontal="right" vertical="center"/>
    </xf>
    <xf numFmtId="4" fontId="103" fillId="34" borderId="18" applyNumberFormat="0" applyProtection="0">
      <alignment horizontal="right" vertical="center"/>
    </xf>
    <xf numFmtId="4" fontId="103" fillId="35" borderId="18" applyNumberFormat="0" applyProtection="0">
      <alignment horizontal="right" vertical="center"/>
    </xf>
    <xf numFmtId="4" fontId="103" fillId="36" borderId="18" applyNumberFormat="0" applyProtection="0">
      <alignment horizontal="right" vertical="center"/>
    </xf>
    <xf numFmtId="4" fontId="103" fillId="37" borderId="18" applyNumberFormat="0" applyProtection="0">
      <alignment horizontal="right" vertical="center"/>
    </xf>
    <xf numFmtId="4" fontId="103" fillId="38" borderId="18" applyNumberFormat="0" applyProtection="0">
      <alignment horizontal="right" vertical="center"/>
    </xf>
    <xf numFmtId="4" fontId="101" fillId="39" borderId="19" applyNumberFormat="0" applyProtection="0">
      <alignment horizontal="left" vertical="center" indent="1"/>
    </xf>
    <xf numFmtId="4" fontId="101" fillId="25" borderId="0" applyNumberFormat="0" applyProtection="0">
      <alignment horizontal="left" vertical="center" indent="1"/>
    </xf>
    <xf numFmtId="4" fontId="101" fillId="29" borderId="0" applyNumberFormat="0" applyProtection="0">
      <alignment horizontal="left" vertical="center" indent="1"/>
    </xf>
    <xf numFmtId="4" fontId="103" fillId="25" borderId="18" applyNumberFormat="0" applyProtection="0">
      <alignment horizontal="right" vertical="center"/>
    </xf>
    <xf numFmtId="4" fontId="58" fillId="25" borderId="0" applyNumberFormat="0" applyProtection="0">
      <alignment horizontal="left" vertical="center" indent="1"/>
    </xf>
    <xf numFmtId="4" fontId="58" fillId="29" borderId="0" applyNumberFormat="0" applyProtection="0">
      <alignment horizontal="left" vertical="center" indent="1"/>
    </xf>
    <xf numFmtId="4" fontId="103" fillId="41" borderId="18" applyNumberFormat="0" applyProtection="0">
      <alignment vertical="center"/>
    </xf>
    <xf numFmtId="4" fontId="105" fillId="41" borderId="18" applyNumberFormat="0" applyProtection="0">
      <alignment vertical="center"/>
    </xf>
    <xf numFmtId="4" fontId="101" fillId="25" borderId="20" applyNumberFormat="0" applyProtection="0">
      <alignment horizontal="left" vertical="center" indent="1"/>
    </xf>
    <xf numFmtId="4" fontId="103" fillId="41" borderId="18" applyNumberFormat="0" applyProtection="0">
      <alignment horizontal="right" vertical="center"/>
    </xf>
    <xf numFmtId="4" fontId="105" fillId="41" borderId="18" applyNumberFormat="0" applyProtection="0">
      <alignment horizontal="right" vertical="center"/>
    </xf>
    <xf numFmtId="4" fontId="101" fillId="25" borderId="18" applyNumberFormat="0" applyProtection="0">
      <alignment horizontal="left" vertical="center" indent="1"/>
    </xf>
    <xf numFmtId="4" fontId="106" fillId="40" borderId="20" applyNumberFormat="0" applyProtection="0">
      <alignment horizontal="left" vertical="center" indent="1"/>
    </xf>
    <xf numFmtId="4" fontId="107" fillId="41" borderId="18" applyNumberFormat="0" applyProtection="0">
      <alignment horizontal="right" vertical="center"/>
    </xf>
    <xf numFmtId="0" fontId="85" fillId="5" borderId="0" applyNumberFormat="0" applyBorder="0" applyAlignment="0" applyProtection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45" fillId="0" borderId="0"/>
    <xf numFmtId="0" fontId="22" fillId="0" borderId="0"/>
    <xf numFmtId="0" fontId="162" fillId="0" borderId="0"/>
    <xf numFmtId="0" fontId="22" fillId="0" borderId="0"/>
    <xf numFmtId="0" fontId="8" fillId="0" borderId="0"/>
    <xf numFmtId="189" fontId="16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 applyNumberFormat="0" applyFill="0" applyBorder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16" fillId="23" borderId="8" applyNumberFormat="0" applyAlignment="0" applyProtection="0"/>
    <xf numFmtId="0" fontId="93" fillId="0" borderId="0" applyNumberFormat="0" applyFill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39" fontId="7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2" fillId="0" borderId="0"/>
    <xf numFmtId="0" fontId="98" fillId="0" borderId="30">
      <alignment horizontal="center" vertical="center"/>
    </xf>
    <xf numFmtId="190" fontId="87" fillId="0" borderId="0" applyFont="0" applyFill="0" applyBorder="0" applyAlignment="0" applyProtection="0"/>
    <xf numFmtId="166" fontId="98" fillId="0" borderId="0" applyBorder="0"/>
    <xf numFmtId="166" fontId="98" fillId="0" borderId="34"/>
    <xf numFmtId="0" fontId="98" fillId="0" borderId="0"/>
    <xf numFmtId="0" fontId="177" fillId="0" borderId="0">
      <alignment horizontal="left"/>
    </xf>
    <xf numFmtId="0" fontId="1" fillId="49" borderId="33" applyNumberFormat="0" applyFont="0" applyAlignment="0" applyProtection="0"/>
    <xf numFmtId="0" fontId="1" fillId="49" borderId="33" applyNumberFormat="0" applyFont="0" applyAlignment="0" applyProtection="0"/>
    <xf numFmtId="0" fontId="1" fillId="49" borderId="3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8" fillId="0" borderId="1">
      <alignment horizontal="center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78" fillId="0" borderId="0"/>
    <xf numFmtId="0" fontId="179" fillId="0" borderId="0"/>
  </cellStyleXfs>
  <cellXfs count="718">
    <xf numFmtId="0" fontId="0" fillId="0" borderId="0" xfId="0"/>
    <xf numFmtId="0" fontId="24" fillId="0" borderId="0" xfId="0" applyFont="1" applyAlignment="1"/>
    <xf numFmtId="0" fontId="26" fillId="0" borderId="0" xfId="0" applyFont="1" applyAlignment="1">
      <alignment vertical="top" wrapText="1"/>
    </xf>
    <xf numFmtId="0" fontId="28" fillId="0" borderId="0" xfId="0" applyFont="1"/>
    <xf numFmtId="0" fontId="28" fillId="0" borderId="0" xfId="0" applyFont="1" applyFill="1" applyAlignment="1">
      <alignment horizontal="right" vertical="center"/>
    </xf>
    <xf numFmtId="0" fontId="27" fillId="0" borderId="0" xfId="0" applyFont="1" applyFill="1" applyBorder="1"/>
    <xf numFmtId="0" fontId="28" fillId="0" borderId="0" xfId="0" applyFont="1" applyFill="1"/>
    <xf numFmtId="0" fontId="29" fillId="0" borderId="0" xfId="0" applyFont="1" applyFill="1"/>
    <xf numFmtId="164" fontId="27" fillId="0" borderId="0" xfId="0" applyNumberFormat="1" applyFont="1" applyFill="1" applyBorder="1" applyAlignment="1">
      <alignment horizontal="right"/>
    </xf>
    <xf numFmtId="0" fontId="28" fillId="0" borderId="0" xfId="0" applyFont="1" applyFill="1" applyBorder="1"/>
    <xf numFmtId="0" fontId="31" fillId="0" borderId="1" xfId="0" applyFont="1" applyBorder="1"/>
    <xf numFmtId="0" fontId="23" fillId="0" borderId="5" xfId="0" applyFont="1" applyBorder="1" applyAlignment="1">
      <alignment horizontal="left"/>
    </xf>
    <xf numFmtId="0" fontId="23" fillId="0" borderId="5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32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wrapText="1"/>
    </xf>
    <xf numFmtId="0" fontId="31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wrapText="1"/>
    </xf>
    <xf numFmtId="0" fontId="31" fillId="0" borderId="0" xfId="0" applyFont="1" applyFill="1" applyBorder="1"/>
    <xf numFmtId="0" fontId="37" fillId="0" borderId="0" xfId="0" applyFont="1"/>
    <xf numFmtId="0" fontId="21" fillId="0" borderId="0" xfId="0" applyFont="1"/>
    <xf numFmtId="0" fontId="0" fillId="0" borderId="0" xfId="0" applyFont="1"/>
    <xf numFmtId="0" fontId="45" fillId="0" borderId="0" xfId="0" applyFont="1"/>
    <xf numFmtId="0" fontId="27" fillId="0" borderId="0" xfId="0" applyFont="1" applyBorder="1"/>
    <xf numFmtId="0" fontId="27" fillId="0" borderId="0" xfId="0" applyFont="1"/>
    <xf numFmtId="0" fontId="32" fillId="0" borderId="0" xfId="0" applyFont="1"/>
    <xf numFmtId="0" fontId="23" fillId="0" borderId="0" xfId="0" applyFont="1" applyFill="1" applyAlignment="1">
      <alignment horizontal="left"/>
    </xf>
    <xf numFmtId="0" fontId="27" fillId="0" borderId="0" xfId="0" applyFont="1" applyFill="1" applyBorder="1" applyAlignment="1">
      <alignment horizontal="left"/>
    </xf>
    <xf numFmtId="0" fontId="40" fillId="0" borderId="0" xfId="0" applyFont="1" applyFill="1" applyBorder="1" applyAlignment="1">
      <alignment horizontal="left"/>
    </xf>
    <xf numFmtId="0" fontId="48" fillId="0" borderId="0" xfId="0" applyFont="1" applyFill="1" applyBorder="1" applyAlignment="1">
      <alignment horizontal="left"/>
    </xf>
    <xf numFmtId="0" fontId="48" fillId="0" borderId="0" xfId="0" applyFont="1" applyFill="1"/>
    <xf numFmtId="0" fontId="0" fillId="0" borderId="0" xfId="0" applyFill="1"/>
    <xf numFmtId="0" fontId="0" fillId="0" borderId="0" xfId="0" applyFill="1" applyAlignment="1">
      <alignment vertical="center"/>
    </xf>
    <xf numFmtId="0" fontId="40" fillId="0" borderId="0" xfId="0" applyFont="1" applyFill="1" applyAlignment="1">
      <alignment horizontal="left"/>
    </xf>
    <xf numFmtId="0" fontId="31" fillId="0" borderId="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/>
    </xf>
    <xf numFmtId="0" fontId="133" fillId="0" borderId="0" xfId="0" applyFont="1" applyFill="1" applyBorder="1"/>
    <xf numFmtId="0" fontId="31" fillId="0" borderId="0" xfId="0" applyFont="1" applyFill="1" applyBorder="1" applyAlignment="1">
      <alignment horizontal="center"/>
    </xf>
    <xf numFmtId="0" fontId="31" fillId="0" borderId="0" xfId="0" applyFont="1" applyFill="1"/>
    <xf numFmtId="164" fontId="31" fillId="0" borderId="0" xfId="0" applyNumberFormat="1" applyFont="1" applyFill="1"/>
    <xf numFmtId="0" fontId="40" fillId="0" borderId="0" xfId="0" applyFont="1" applyFill="1"/>
    <xf numFmtId="184" fontId="31" fillId="0" borderId="0" xfId="0" applyNumberFormat="1" applyFont="1" applyFill="1" applyBorder="1" applyAlignment="1">
      <alignment horizontal="center"/>
    </xf>
    <xf numFmtId="184" fontId="31" fillId="0" borderId="0" xfId="0" applyNumberFormat="1" applyFont="1" applyFill="1" applyAlignment="1">
      <alignment horizontal="center"/>
    </xf>
    <xf numFmtId="0" fontId="31" fillId="0" borderId="0" xfId="0" applyFont="1" applyFill="1" applyAlignment="1">
      <alignment horizontal="center"/>
    </xf>
    <xf numFmtId="0" fontId="133" fillId="0" borderId="0" xfId="0" applyFont="1" applyFill="1" applyBorder="1" applyAlignment="1">
      <alignment horizontal="left"/>
    </xf>
    <xf numFmtId="164" fontId="133" fillId="0" borderId="0" xfId="0" applyNumberFormat="1" applyFont="1" applyFill="1" applyBorder="1"/>
    <xf numFmtId="164" fontId="133" fillId="0" borderId="0" xfId="0" applyNumberFormat="1" applyFont="1" applyFill="1"/>
    <xf numFmtId="0" fontId="46" fillId="0" borderId="0" xfId="0" applyFont="1" applyFill="1"/>
    <xf numFmtId="0" fontId="133" fillId="0" borderId="0" xfId="0" applyFont="1" applyFill="1"/>
    <xf numFmtId="0" fontId="31" fillId="0" borderId="0" xfId="0" applyFont="1" applyFill="1" applyBorder="1" applyAlignment="1"/>
    <xf numFmtId="0" fontId="139" fillId="0" borderId="0" xfId="286" applyFont="1" applyAlignment="1"/>
    <xf numFmtId="0" fontId="140" fillId="0" borderId="0" xfId="286" applyFont="1" applyBorder="1" applyAlignment="1">
      <alignment vertical="center" wrapText="1"/>
    </xf>
    <xf numFmtId="0" fontId="140" fillId="0" borderId="0" xfId="286" applyFont="1" applyAlignment="1">
      <alignment vertical="center" wrapText="1"/>
    </xf>
    <xf numFmtId="0" fontId="140" fillId="0" borderId="0" xfId="286" applyFont="1" applyAlignment="1"/>
    <xf numFmtId="0" fontId="40" fillId="0" borderId="0" xfId="0" applyFont="1" applyFill="1" applyBorder="1"/>
    <xf numFmtId="164" fontId="40" fillId="0" borderId="0" xfId="0" applyNumberFormat="1" applyFont="1" applyFill="1" applyBorder="1"/>
    <xf numFmtId="164" fontId="40" fillId="0" borderId="0" xfId="0" applyNumberFormat="1" applyFont="1" applyFill="1"/>
    <xf numFmtId="0" fontId="140" fillId="0" borderId="0" xfId="286" applyFont="1" applyBorder="1" applyAlignment="1"/>
    <xf numFmtId="0" fontId="139" fillId="0" borderId="0" xfId="286" applyFont="1" applyBorder="1" applyAlignment="1"/>
    <xf numFmtId="0" fontId="133" fillId="0" borderId="0" xfId="0" applyFont="1" applyFill="1" applyAlignment="1">
      <alignment vertical="top" wrapText="1"/>
    </xf>
    <xf numFmtId="0" fontId="31" fillId="0" borderId="0" xfId="0" applyFont="1" applyFill="1" applyAlignment="1">
      <alignment vertical="top" wrapText="1"/>
    </xf>
    <xf numFmtId="0" fontId="31" fillId="0" borderId="0" xfId="0" applyFont="1" applyFill="1" applyBorder="1" applyAlignment="1">
      <alignment vertical="top" wrapText="1"/>
    </xf>
    <xf numFmtId="0" fontId="27" fillId="0" borderId="0" xfId="0" applyFont="1" applyFill="1"/>
    <xf numFmtId="0" fontId="42" fillId="0" borderId="0" xfId="0" applyFont="1" applyFill="1" applyAlignment="1">
      <alignment horizontal="left"/>
    </xf>
    <xf numFmtId="0" fontId="42" fillId="0" borderId="0" xfId="0" applyFont="1" applyFill="1"/>
    <xf numFmtId="0" fontId="40" fillId="0" borderId="0" xfId="0" applyFont="1" applyFill="1" applyBorder="1" applyAlignment="1">
      <alignment horizontal="left" vertical="top"/>
    </xf>
    <xf numFmtId="0" fontId="40" fillId="0" borderId="0" xfId="0" applyFont="1" applyFill="1" applyBorder="1" applyAlignment="1">
      <alignment vertical="top" wrapText="1"/>
    </xf>
    <xf numFmtId="0" fontId="129" fillId="0" borderId="0" xfId="0" applyFont="1" applyFill="1" applyAlignment="1">
      <alignment vertical="top" wrapText="1"/>
    </xf>
    <xf numFmtId="0" fontId="104" fillId="0" borderId="0" xfId="0" applyFont="1" applyFill="1" applyAlignment="1">
      <alignment vertical="top" wrapText="1"/>
    </xf>
    <xf numFmtId="0" fontId="149" fillId="0" borderId="0" xfId="0" applyFont="1" applyFill="1" applyAlignment="1">
      <alignment vertical="top" wrapText="1"/>
    </xf>
    <xf numFmtId="0" fontId="26" fillId="0" borderId="0" xfId="0" applyFont="1" applyFill="1" applyAlignment="1">
      <alignment vertical="top" wrapText="1"/>
    </xf>
    <xf numFmtId="0" fontId="149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6" fillId="0" borderId="0" xfId="0" applyFont="1" applyFill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42" fillId="0" borderId="0" xfId="0" applyFont="1" applyFill="1" applyBorder="1"/>
    <xf numFmtId="0" fontId="27" fillId="0" borderId="0" xfId="239" applyFont="1" applyFill="1"/>
    <xf numFmtId="0" fontId="27" fillId="0" borderId="0" xfId="239" applyFont="1"/>
    <xf numFmtId="0" fontId="22" fillId="0" borderId="0" xfId="239"/>
    <xf numFmtId="0" fontId="25" fillId="0" borderId="5" xfId="239" applyFont="1" applyBorder="1" applyAlignment="1">
      <alignment horizontal="right" wrapText="1"/>
    </xf>
    <xf numFmtId="0" fontId="28" fillId="0" borderId="0" xfId="239" applyFont="1" applyAlignment="1"/>
    <xf numFmtId="0" fontId="27" fillId="0" borderId="2" xfId="239" applyFont="1" applyFill="1" applyBorder="1" applyAlignment="1">
      <alignment vertical="top"/>
    </xf>
    <xf numFmtId="0" fontId="27" fillId="0" borderId="2" xfId="239" applyFont="1" applyFill="1" applyBorder="1" applyAlignment="1">
      <alignment horizontal="right" vertical="top"/>
    </xf>
    <xf numFmtId="0" fontId="28" fillId="0" borderId="0" xfId="239" applyFont="1" applyFill="1" applyAlignment="1">
      <alignment vertical="top"/>
    </xf>
    <xf numFmtId="0" fontId="133" fillId="0" borderId="0" xfId="239" applyFont="1" applyAlignment="1">
      <alignment horizontal="justify" wrapText="1"/>
    </xf>
    <xf numFmtId="0" fontId="31" fillId="0" borderId="0" xfId="239" applyFont="1"/>
    <xf numFmtId="0" fontId="133" fillId="0" borderId="0" xfId="239" applyFont="1" applyAlignment="1">
      <alignment horizontal="left" wrapText="1"/>
    </xf>
    <xf numFmtId="185" fontId="133" fillId="0" borderId="0" xfId="239" applyNumberFormat="1" applyFont="1" applyFill="1" applyAlignment="1">
      <alignment wrapText="1"/>
    </xf>
    <xf numFmtId="185" fontId="133" fillId="0" borderId="0" xfId="239" applyNumberFormat="1" applyFont="1"/>
    <xf numFmtId="0" fontId="31" fillId="0" borderId="0" xfId="239" applyFont="1" applyAlignment="1">
      <alignment wrapText="1"/>
    </xf>
    <xf numFmtId="185" fontId="22" fillId="0" borderId="0" xfId="239" applyNumberFormat="1"/>
    <xf numFmtId="185" fontId="31" fillId="0" borderId="0" xfId="239" applyNumberFormat="1" applyFont="1" applyFill="1" applyAlignment="1">
      <alignment wrapText="1"/>
    </xf>
    <xf numFmtId="0" fontId="31" fillId="0" borderId="0" xfId="239" applyFont="1" applyAlignment="1">
      <alignment horizontal="left" wrapText="1"/>
    </xf>
    <xf numFmtId="0" fontId="31" fillId="0" borderId="0" xfId="239" applyFont="1" applyAlignment="1"/>
    <xf numFmtId="0" fontId="31" fillId="0" borderId="28" xfId="239" applyFont="1" applyBorder="1"/>
    <xf numFmtId="0" fontId="31" fillId="0" borderId="28" xfId="239" applyFont="1" applyFill="1" applyBorder="1" applyAlignment="1">
      <alignment horizontal="center"/>
    </xf>
    <xf numFmtId="0" fontId="31" fillId="0" borderId="0" xfId="239" applyFont="1" applyBorder="1"/>
    <xf numFmtId="0" fontId="31" fillId="0" borderId="0" xfId="239" applyFont="1" applyFill="1" applyBorder="1" applyAlignment="1">
      <alignment horizontal="center"/>
    </xf>
    <xf numFmtId="185" fontId="133" fillId="0" borderId="0" xfId="239" applyNumberFormat="1" applyFont="1" applyFill="1"/>
    <xf numFmtId="0" fontId="137" fillId="0" borderId="0" xfId="239" applyFont="1" applyBorder="1" applyAlignment="1">
      <alignment horizontal="left" wrapText="1"/>
    </xf>
    <xf numFmtId="185" fontId="137" fillId="0" borderId="0" xfId="239" applyNumberFormat="1" applyFont="1" applyFill="1" applyAlignment="1">
      <alignment wrapText="1"/>
    </xf>
    <xf numFmtId="0" fontId="137" fillId="0" borderId="0" xfId="239" applyFont="1" applyBorder="1" applyAlignment="1">
      <alignment horizontal="left"/>
    </xf>
    <xf numFmtId="0" fontId="31" fillId="0" borderId="1" xfId="239" applyFont="1" applyBorder="1"/>
    <xf numFmtId="0" fontId="31" fillId="0" borderId="1" xfId="239" applyFont="1" applyFill="1" applyBorder="1"/>
    <xf numFmtId="0" fontId="28" fillId="0" borderId="0" xfId="239" applyFont="1"/>
    <xf numFmtId="186" fontId="22" fillId="0" borderId="0" xfId="239" applyNumberFormat="1"/>
    <xf numFmtId="0" fontId="151" fillId="0" borderId="0" xfId="239" applyFont="1" applyFill="1" applyBorder="1" applyAlignment="1">
      <alignment horizontal="left"/>
    </xf>
    <xf numFmtId="0" fontId="152" fillId="0" borderId="0" xfId="239" applyFont="1" applyFill="1" applyBorder="1" applyAlignment="1">
      <alignment vertical="center"/>
    </xf>
    <xf numFmtId="0" fontId="151" fillId="0" borderId="0" xfId="239" applyFont="1" applyFill="1" applyBorder="1" applyAlignment="1">
      <alignment vertical="center"/>
    </xf>
    <xf numFmtId="0" fontId="23" fillId="0" borderId="0" xfId="0" applyFont="1"/>
    <xf numFmtId="0" fontId="149" fillId="0" borderId="5" xfId="239" applyFont="1" applyBorder="1" applyAlignment="1">
      <alignment horizontal="right" wrapText="1"/>
    </xf>
    <xf numFmtId="0" fontId="31" fillId="0" borderId="2" xfId="239" applyFont="1" applyFill="1" applyBorder="1" applyAlignment="1">
      <alignment vertical="top"/>
    </xf>
    <xf numFmtId="0" fontId="31" fillId="0" borderId="2" xfId="239" applyFont="1" applyFill="1" applyBorder="1" applyAlignment="1">
      <alignment horizontal="right" vertical="top"/>
    </xf>
    <xf numFmtId="0" fontId="31" fillId="0" borderId="0" xfId="0" applyFont="1"/>
    <xf numFmtId="0" fontId="137" fillId="0" borderId="1" xfId="0" applyFont="1" applyBorder="1" applyAlignment="1">
      <alignment horizontal="left" vertical="center"/>
    </xf>
    <xf numFmtId="164" fontId="137" fillId="0" borderId="1" xfId="0" applyNumberFormat="1" applyFont="1" applyBorder="1" applyAlignment="1">
      <alignment vertical="center"/>
    </xf>
    <xf numFmtId="0" fontId="31" fillId="0" borderId="0" xfId="0" applyFont="1" applyBorder="1"/>
    <xf numFmtId="0" fontId="33" fillId="0" borderId="0" xfId="0" applyFont="1" applyBorder="1" applyAlignment="1">
      <alignment vertical="center" wrapText="1"/>
    </xf>
    <xf numFmtId="0" fontId="32" fillId="0" borderId="0" xfId="0" applyFont="1" applyBorder="1" applyAlignment="1">
      <alignment wrapText="1"/>
    </xf>
    <xf numFmtId="164" fontId="27" fillId="0" borderId="0" xfId="0" applyNumberFormat="1" applyFont="1"/>
    <xf numFmtId="0" fontId="22" fillId="0" borderId="0" xfId="0" applyFont="1"/>
    <xf numFmtId="164" fontId="0" fillId="0" borderId="0" xfId="0" applyNumberFormat="1"/>
    <xf numFmtId="0" fontId="149" fillId="0" borderId="0" xfId="0" applyFont="1" applyAlignment="1">
      <alignment vertical="top" wrapText="1"/>
    </xf>
    <xf numFmtId="0" fontId="27" fillId="0" borderId="2" xfId="0" applyFont="1" applyBorder="1" applyAlignment="1">
      <alignment horizontal="right" vertical="center"/>
    </xf>
    <xf numFmtId="0" fontId="27" fillId="0" borderId="2" xfId="0" applyFont="1" applyBorder="1" applyAlignment="1">
      <alignment horizontal="right" vertical="center" wrapText="1"/>
    </xf>
    <xf numFmtId="0" fontId="27" fillId="0" borderId="1" xfId="0" applyFont="1" applyBorder="1"/>
    <xf numFmtId="0" fontId="28" fillId="0" borderId="0" xfId="0" applyFont="1" applyBorder="1"/>
    <xf numFmtId="0" fontId="148" fillId="0" borderId="0" xfId="0" applyFont="1" applyBorder="1" applyAlignment="1"/>
    <xf numFmtId="0" fontId="155" fillId="0" borderId="0" xfId="0" applyFont="1" applyBorder="1" applyAlignment="1">
      <alignment vertical="top" wrapText="1"/>
    </xf>
    <xf numFmtId="0" fontId="149" fillId="0" borderId="0" xfId="0" applyFont="1" applyBorder="1" applyAlignment="1">
      <alignment vertical="top" wrapText="1"/>
    </xf>
    <xf numFmtId="0" fontId="26" fillId="0" borderId="0" xfId="0" applyFont="1" applyBorder="1" applyAlignment="1">
      <alignment vertical="top" wrapText="1"/>
    </xf>
    <xf numFmtId="0" fontId="0" fillId="0" borderId="1" xfId="0" applyBorder="1"/>
    <xf numFmtId="164" fontId="27" fillId="0" borderId="0" xfId="0" applyNumberFormat="1" applyFont="1" applyBorder="1"/>
    <xf numFmtId="0" fontId="49" fillId="0" borderId="1" xfId="0" applyFont="1" applyBorder="1" applyAlignment="1">
      <alignment horizontal="left" vertical="center"/>
    </xf>
    <xf numFmtId="0" fontId="40" fillId="0" borderId="0" xfId="0" applyFont="1" applyBorder="1"/>
    <xf numFmtId="0" fontId="0" fillId="0" borderId="0" xfId="0" applyAlignment="1">
      <alignment horizontal="center"/>
    </xf>
    <xf numFmtId="0" fontId="46" fillId="0" borderId="0" xfId="0" applyFont="1" applyFill="1" applyAlignment="1">
      <alignment horizontal="left"/>
    </xf>
    <xf numFmtId="0" fontId="132" fillId="0" borderId="0" xfId="0" applyFont="1" applyFill="1" applyAlignment="1">
      <alignment horizontal="left"/>
    </xf>
    <xf numFmtId="0" fontId="43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1" fillId="0" borderId="0" xfId="0" applyFont="1" applyFill="1" applyBorder="1" applyAlignment="1">
      <alignment horizontal="left" vertical="top" wrapText="1"/>
    </xf>
    <xf numFmtId="164" fontId="27" fillId="0" borderId="0" xfId="0" applyNumberFormat="1" applyFont="1" applyAlignment="1">
      <alignment horizontal="right"/>
    </xf>
    <xf numFmtId="0" fontId="149" fillId="0" borderId="0" xfId="0" applyFont="1" applyFill="1" applyBorder="1" applyAlignment="1">
      <alignment vertical="center" wrapText="1"/>
    </xf>
    <xf numFmtId="0" fontId="27" fillId="0" borderId="0" xfId="288" applyFont="1" applyFill="1"/>
    <xf numFmtId="0" fontId="31" fillId="0" borderId="0" xfId="288" applyFont="1" applyFill="1"/>
    <xf numFmtId="0" fontId="27" fillId="0" borderId="2" xfId="288" applyFont="1" applyBorder="1" applyAlignment="1">
      <alignment horizontal="right" vertical="center"/>
    </xf>
    <xf numFmtId="0" fontId="31" fillId="0" borderId="0" xfId="288" applyFont="1" applyFill="1" applyBorder="1"/>
    <xf numFmtId="167" fontId="134" fillId="0" borderId="0" xfId="288" applyNumberFormat="1" applyFont="1" applyFill="1"/>
    <xf numFmtId="0" fontId="134" fillId="0" borderId="0" xfId="288" applyFont="1" applyFill="1"/>
    <xf numFmtId="0" fontId="133" fillId="0" borderId="0" xfId="288" applyFont="1" applyFill="1"/>
    <xf numFmtId="164" fontId="31" fillId="0" borderId="0" xfId="288" applyNumberFormat="1" applyFont="1" applyFill="1"/>
    <xf numFmtId="167" fontId="31" fillId="0" borderId="0" xfId="288" applyNumberFormat="1" applyFont="1" applyFill="1"/>
    <xf numFmtId="164" fontId="27" fillId="0" borderId="0" xfId="288" applyNumberFormat="1" applyFont="1" applyFill="1"/>
    <xf numFmtId="164" fontId="38" fillId="0" borderId="0" xfId="324" applyNumberFormat="1" applyFont="1"/>
    <xf numFmtId="0" fontId="40" fillId="0" borderId="1" xfId="0" applyFont="1" applyFill="1" applyBorder="1"/>
    <xf numFmtId="0" fontId="40" fillId="0" borderId="0" xfId="288" applyFont="1" applyFill="1"/>
    <xf numFmtId="0" fontId="31" fillId="2" borderId="0" xfId="0" applyFont="1" applyFill="1"/>
    <xf numFmtId="0" fontId="31" fillId="2" borderId="0" xfId="0" applyFont="1" applyFill="1" applyAlignment="1">
      <alignment horizontal="left" vertical="top" wrapText="1"/>
    </xf>
    <xf numFmtId="0" fontId="31" fillId="2" borderId="0" xfId="288" applyFont="1" applyFill="1"/>
    <xf numFmtId="164" fontId="31" fillId="2" borderId="0" xfId="288" applyNumberFormat="1" applyFont="1" applyFill="1" applyBorder="1"/>
    <xf numFmtId="0" fontId="133" fillId="2" borderId="0" xfId="288" applyFont="1" applyFill="1"/>
    <xf numFmtId="167" fontId="31" fillId="2" borderId="0" xfId="288" applyNumberFormat="1" applyFont="1" applyFill="1"/>
    <xf numFmtId="167" fontId="133" fillId="2" borderId="0" xfId="288" applyNumberFormat="1" applyFont="1" applyFill="1"/>
    <xf numFmtId="0" fontId="133" fillId="0" borderId="0" xfId="0" applyFont="1" applyFill="1" applyAlignment="1">
      <alignment horizontal="left"/>
    </xf>
    <xf numFmtId="0" fontId="149" fillId="0" borderId="0" xfId="0" applyFont="1" applyFill="1" applyAlignment="1">
      <alignment horizontal="right" vertical="top" wrapText="1"/>
    </xf>
    <xf numFmtId="0" fontId="149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vertical="top" wrapText="1"/>
    </xf>
    <xf numFmtId="0" fontId="32" fillId="0" borderId="0" xfId="0" applyFont="1" applyAlignment="1">
      <alignment vertical="center"/>
    </xf>
    <xf numFmtId="0" fontId="32" fillId="0" borderId="0" xfId="0" applyFont="1" applyFill="1" applyBorder="1" applyAlignment="1">
      <alignment horizontal="left" vertical="center"/>
    </xf>
    <xf numFmtId="0" fontId="31" fillId="0" borderId="1" xfId="0" applyFont="1" applyFill="1" applyBorder="1"/>
    <xf numFmtId="0" fontId="23" fillId="0" borderId="5" xfId="0" applyFont="1" applyFill="1" applyBorder="1" applyAlignment="1">
      <alignment horizontal="left"/>
    </xf>
    <xf numFmtId="0" fontId="40" fillId="0" borderId="0" xfId="288" applyFont="1" applyFill="1" applyBorder="1" applyAlignment="1">
      <alignment horizontal="left"/>
    </xf>
    <xf numFmtId="0" fontId="24" fillId="0" borderId="0" xfId="288" applyFont="1" applyAlignment="1"/>
    <xf numFmtId="0" fontId="24" fillId="0" borderId="0" xfId="288" applyFont="1" applyBorder="1" applyAlignment="1"/>
    <xf numFmtId="0" fontId="23" fillId="0" borderId="0" xfId="288" applyFont="1" applyBorder="1" applyAlignment="1"/>
    <xf numFmtId="0" fontId="26" fillId="0" borderId="0" xfId="288" applyFont="1" applyAlignment="1">
      <alignment vertical="top" wrapText="1"/>
    </xf>
    <xf numFmtId="0" fontId="25" fillId="0" borderId="0" xfId="288" applyFont="1" applyAlignment="1">
      <alignment vertical="top" wrapText="1"/>
    </xf>
    <xf numFmtId="0" fontId="23" fillId="0" borderId="0" xfId="288" applyFont="1" applyAlignment="1"/>
    <xf numFmtId="0" fontId="31" fillId="0" borderId="0" xfId="0" applyFont="1" applyFill="1" applyAlignment="1">
      <alignment horizontal="left"/>
    </xf>
    <xf numFmtId="0" fontId="133" fillId="0" borderId="0" xfId="0" applyFont="1" applyFill="1" applyAlignment="1">
      <alignment horizontal="left" vertical="top"/>
    </xf>
    <xf numFmtId="0" fontId="31" fillId="0" borderId="0" xfId="0" applyFont="1" applyFill="1" applyAlignment="1">
      <alignment horizontal="left" vertical="top"/>
    </xf>
    <xf numFmtId="0" fontId="31" fillId="0" borderId="0" xfId="0" applyFont="1" applyFill="1" applyBorder="1" applyAlignment="1">
      <alignment horizontal="left" vertical="top"/>
    </xf>
    <xf numFmtId="0" fontId="31" fillId="0" borderId="2" xfId="0" applyFont="1" applyFill="1" applyBorder="1" applyAlignment="1">
      <alignment horizontal="left" vertical="top"/>
    </xf>
    <xf numFmtId="0" fontId="31" fillId="0" borderId="2" xfId="0" applyFont="1" applyFill="1" applyBorder="1" applyAlignment="1">
      <alignment horizontal="justify" vertical="top" wrapText="1"/>
    </xf>
    <xf numFmtId="0" fontId="31" fillId="0" borderId="2" xfId="0" applyFont="1" applyFill="1" applyBorder="1" applyAlignment="1">
      <alignment horizontal="right" vertical="center" wrapText="1"/>
    </xf>
    <xf numFmtId="0" fontId="34" fillId="0" borderId="0" xfId="0" applyFont="1" applyFill="1"/>
    <xf numFmtId="0" fontId="35" fillId="0" borderId="0" xfId="0" applyFont="1" applyFill="1"/>
    <xf numFmtId="0" fontId="36" fillId="0" borderId="0" xfId="0" applyFont="1" applyFill="1"/>
    <xf numFmtId="0" fontId="37" fillId="0" borderId="0" xfId="0" applyFont="1" applyFill="1"/>
    <xf numFmtId="0" fontId="38" fillId="0" borderId="0" xfId="0" applyFont="1" applyFill="1"/>
    <xf numFmtId="0" fontId="39" fillId="0" borderId="0" xfId="0" applyFont="1" applyFill="1"/>
    <xf numFmtId="0" fontId="41" fillId="0" borderId="0" xfId="0" applyFont="1" applyFill="1" applyBorder="1"/>
    <xf numFmtId="0" fontId="43" fillId="0" borderId="6" xfId="0" applyFont="1" applyFill="1" applyBorder="1" applyAlignment="1">
      <alignment horizontal="right" vertical="center" wrapText="1"/>
    </xf>
    <xf numFmtId="0" fontId="44" fillId="0" borderId="0" xfId="0" applyFont="1" applyFill="1" applyBorder="1" applyAlignment="1">
      <alignment horizontal="right" vertical="center" wrapText="1"/>
    </xf>
    <xf numFmtId="0" fontId="45" fillId="0" borderId="0" xfId="0" applyFont="1" applyFill="1"/>
    <xf numFmtId="166" fontId="40" fillId="0" borderId="0" xfId="0" applyNumberFormat="1" applyFont="1" applyFill="1"/>
    <xf numFmtId="166" fontId="47" fillId="0" borderId="0" xfId="0" applyNumberFormat="1" applyFont="1" applyFill="1"/>
    <xf numFmtId="0" fontId="47" fillId="0" borderId="0" xfId="0" applyFont="1" applyFill="1"/>
    <xf numFmtId="0" fontId="32" fillId="0" borderId="0" xfId="0" applyFont="1" applyFill="1"/>
    <xf numFmtId="166" fontId="40" fillId="0" borderId="0" xfId="0" applyNumberFormat="1" applyFont="1"/>
    <xf numFmtId="0" fontId="27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3" fillId="0" borderId="0" xfId="288" applyFont="1"/>
    <xf numFmtId="0" fontId="27" fillId="0" borderId="0" xfId="288" applyFont="1"/>
    <xf numFmtId="0" fontId="22" fillId="0" borderId="0" xfId="288"/>
    <xf numFmtId="0" fontId="27" fillId="0" borderId="1" xfId="288" applyFont="1" applyBorder="1"/>
    <xf numFmtId="0" fontId="22" fillId="0" borderId="1" xfId="288" applyBorder="1"/>
    <xf numFmtId="0" fontId="28" fillId="0" borderId="0" xfId="288" applyFont="1" applyAlignment="1">
      <alignment vertical="center"/>
    </xf>
    <xf numFmtId="0" fontId="27" fillId="0" borderId="0" xfId="288" applyFont="1" applyBorder="1"/>
    <xf numFmtId="164" fontId="27" fillId="48" borderId="0" xfId="288" applyNumberFormat="1" applyFont="1" applyFill="1" applyBorder="1" applyAlignment="1">
      <alignment horizontal="right"/>
    </xf>
    <xf numFmtId="164" fontId="27" fillId="0" borderId="0" xfId="288" applyNumberFormat="1" applyFont="1" applyFill="1" applyBorder="1" applyAlignment="1">
      <alignment horizontal="right"/>
    </xf>
    <xf numFmtId="0" fontId="27" fillId="0" borderId="0" xfId="288" applyFont="1" applyFill="1" applyBorder="1" applyAlignment="1">
      <alignment horizontal="right"/>
    </xf>
    <xf numFmtId="166" fontId="27" fillId="0" borderId="0" xfId="288" applyNumberFormat="1" applyFont="1" applyFill="1" applyBorder="1" applyAlignment="1">
      <alignment horizontal="right"/>
    </xf>
    <xf numFmtId="0" fontId="49" fillId="0" borderId="1" xfId="288" applyFont="1" applyBorder="1" applyAlignment="1">
      <alignment horizontal="left" vertical="center"/>
    </xf>
    <xf numFmtId="166" fontId="49" fillId="0" borderId="1" xfId="288" applyNumberFormat="1" applyFont="1" applyFill="1" applyBorder="1" applyAlignment="1">
      <alignment horizontal="right" vertical="center"/>
    </xf>
    <xf numFmtId="0" fontId="40" fillId="0" borderId="0" xfId="288" applyFont="1" applyBorder="1"/>
    <xf numFmtId="0" fontId="40" fillId="0" borderId="0" xfId="288" applyFont="1" applyBorder="1" applyAlignment="1">
      <alignment vertical="center"/>
    </xf>
    <xf numFmtId="0" fontId="40" fillId="0" borderId="0" xfId="0" applyFont="1" applyBorder="1" applyAlignment="1"/>
    <xf numFmtId="0" fontId="148" fillId="0" borderId="0" xfId="0" applyFont="1" applyBorder="1" applyAlignment="1">
      <alignment vertical="center"/>
    </xf>
    <xf numFmtId="0" fontId="133" fillId="0" borderId="0" xfId="239" applyFont="1"/>
    <xf numFmtId="0" fontId="25" fillId="0" borderId="0" xfId="239" applyFont="1" applyBorder="1" applyAlignment="1">
      <alignment horizontal="right" wrapText="1"/>
    </xf>
    <xf numFmtId="0" fontId="27" fillId="0" borderId="0" xfId="239" applyFont="1" applyFill="1" applyBorder="1" applyAlignment="1">
      <alignment horizontal="right" vertical="top"/>
    </xf>
    <xf numFmtId="0" fontId="133" fillId="0" borderId="0" xfId="239" applyFont="1" applyAlignment="1">
      <alignment horizontal="justify" vertical="center" wrapText="1"/>
    </xf>
    <xf numFmtId="0" fontId="31" fillId="0" borderId="0" xfId="239" applyFont="1" applyAlignment="1">
      <alignment horizontal="right" vertical="center"/>
    </xf>
    <xf numFmtId="0" fontId="22" fillId="0" borderId="0" xfId="239" applyAlignment="1">
      <alignment vertical="center"/>
    </xf>
    <xf numFmtId="0" fontId="31" fillId="0" borderId="0" xfId="239" applyFont="1" applyFill="1" applyAlignment="1"/>
    <xf numFmtId="0" fontId="43" fillId="0" borderId="6" xfId="0" applyFont="1" applyFill="1" applyBorder="1" applyAlignment="1">
      <alignment horizontal="right" vertical="top" wrapText="1"/>
    </xf>
    <xf numFmtId="0" fontId="31" fillId="0" borderId="2" xfId="288" applyFont="1" applyBorder="1" applyAlignment="1">
      <alignment horizontal="right" vertical="center" wrapText="1"/>
    </xf>
    <xf numFmtId="0" fontId="26" fillId="0" borderId="0" xfId="0" applyFont="1" applyAlignment="1">
      <alignment vertical="top" wrapText="1"/>
    </xf>
    <xf numFmtId="0" fontId="28" fillId="0" borderId="0" xfId="0" applyFont="1"/>
    <xf numFmtId="0" fontId="23" fillId="0" borderId="0" xfId="0" applyFont="1" applyAlignment="1"/>
    <xf numFmtId="0" fontId="24" fillId="0" borderId="0" xfId="0" applyFont="1" applyAlignment="1"/>
    <xf numFmtId="0" fontId="27" fillId="0" borderId="0" xfId="0" applyFont="1" applyBorder="1" applyAlignment="1">
      <alignment horizontal="right" vertical="center"/>
    </xf>
    <xf numFmtId="0" fontId="28" fillId="0" borderId="0" xfId="0" applyFont="1" applyBorder="1" applyAlignment="1">
      <alignment vertical="center"/>
    </xf>
    <xf numFmtId="0" fontId="28" fillId="0" borderId="0" xfId="0" applyFont="1" applyAlignment="1">
      <alignment vertical="center"/>
    </xf>
    <xf numFmtId="2" fontId="28" fillId="0" borderId="0" xfId="0" applyNumberFormat="1" applyFont="1"/>
    <xf numFmtId="0" fontId="149" fillId="0" borderId="0" xfId="0" applyFont="1" applyBorder="1" applyAlignment="1"/>
    <xf numFmtId="0" fontId="26" fillId="0" borderId="0" xfId="0" applyFont="1" applyBorder="1" applyAlignment="1"/>
    <xf numFmtId="0" fontId="149" fillId="0" borderId="0" xfId="0" applyFont="1" applyFill="1" applyAlignment="1">
      <alignment vertical="top" wrapText="1"/>
    </xf>
    <xf numFmtId="0" fontId="133" fillId="0" borderId="0" xfId="0" applyFont="1" applyAlignment="1"/>
    <xf numFmtId="0" fontId="133" fillId="0" borderId="0" xfId="0" applyFont="1" applyFill="1" applyAlignment="1"/>
    <xf numFmtId="0" fontId="149" fillId="0" borderId="0" xfId="0" applyFont="1" applyAlignment="1">
      <alignment vertical="top"/>
    </xf>
    <xf numFmtId="0" fontId="31" fillId="0" borderId="1" xfId="0" applyFont="1" applyBorder="1" applyAlignment="1"/>
    <xf numFmtId="0" fontId="133" fillId="0" borderId="1" xfId="0" applyFont="1" applyBorder="1" applyAlignment="1"/>
    <xf numFmtId="0" fontId="133" fillId="0" borderId="1" xfId="0" applyFont="1" applyFill="1" applyBorder="1" applyAlignment="1"/>
    <xf numFmtId="0" fontId="133" fillId="0" borderId="2" xfId="0" applyFont="1" applyBorder="1" applyAlignment="1">
      <alignment horizontal="right" vertical="center"/>
    </xf>
    <xf numFmtId="0" fontId="133" fillId="0" borderId="2" xfId="0" applyFont="1" applyFill="1" applyBorder="1" applyAlignment="1">
      <alignment horizontal="right" vertical="center" wrapText="1"/>
    </xf>
    <xf numFmtId="0" fontId="31" fillId="0" borderId="3" xfId="0" applyFont="1" applyBorder="1"/>
    <xf numFmtId="0" fontId="133" fillId="0" borderId="3" xfId="0" applyFont="1" applyBorder="1"/>
    <xf numFmtId="0" fontId="133" fillId="0" borderId="0" xfId="0" applyFont="1" applyBorder="1" applyAlignment="1"/>
    <xf numFmtId="0" fontId="31" fillId="0" borderId="0" xfId="0" applyFont="1" applyBorder="1" applyAlignment="1">
      <alignment horizontal="center"/>
    </xf>
    <xf numFmtId="0" fontId="31" fillId="0" borderId="4" xfId="0" applyFont="1" applyBorder="1"/>
    <xf numFmtId="0" fontId="133" fillId="0" borderId="29" xfId="0" applyFont="1" applyFill="1" applyBorder="1" applyAlignment="1"/>
    <xf numFmtId="0" fontId="31" fillId="0" borderId="29" xfId="0" applyFont="1" applyFill="1" applyBorder="1" applyAlignment="1"/>
    <xf numFmtId="0" fontId="133" fillId="0" borderId="0" xfId="0" applyFont="1" applyFill="1" applyBorder="1" applyAlignment="1"/>
    <xf numFmtId="0" fontId="149" fillId="0" borderId="1" xfId="0" applyFont="1" applyBorder="1" applyAlignment="1">
      <alignment vertical="top" wrapText="1"/>
    </xf>
    <xf numFmtId="0" fontId="31" fillId="0" borderId="2" xfId="0" applyFont="1" applyBorder="1" applyAlignment="1">
      <alignment horizontal="right" vertical="center"/>
    </xf>
    <xf numFmtId="0" fontId="31" fillId="0" borderId="2" xfId="0" applyFont="1" applyBorder="1" applyAlignment="1">
      <alignment horizontal="right" vertical="center" wrapText="1"/>
    </xf>
    <xf numFmtId="0" fontId="158" fillId="0" borderId="0" xfId="0" applyFont="1" applyFill="1" applyAlignment="1">
      <alignment wrapText="1"/>
    </xf>
    <xf numFmtId="0" fontId="31" fillId="0" borderId="0" xfId="0" applyFont="1" applyAlignment="1">
      <alignment horizontal="right"/>
    </xf>
    <xf numFmtId="2" fontId="149" fillId="0" borderId="0" xfId="0" applyNumberFormat="1" applyFont="1" applyAlignment="1">
      <alignment horizontal="right" vertical="top" wrapText="1"/>
    </xf>
    <xf numFmtId="0" fontId="137" fillId="0" borderId="3" xfId="0" applyFont="1" applyFill="1" applyBorder="1" applyAlignment="1">
      <alignment horizontal="left" vertical="top" wrapText="1"/>
    </xf>
    <xf numFmtId="2" fontId="137" fillId="0" borderId="3" xfId="0" applyNumberFormat="1" applyFont="1" applyBorder="1" applyAlignment="1">
      <alignment horizontal="right" vertical="top" wrapText="1"/>
    </xf>
    <xf numFmtId="0" fontId="149" fillId="0" borderId="0" xfId="0" applyFont="1" applyAlignment="1">
      <alignment wrapText="1"/>
    </xf>
    <xf numFmtId="0" fontId="137" fillId="0" borderId="0" xfId="0" applyFont="1" applyBorder="1" applyAlignment="1">
      <alignment horizontal="left" vertical="top" wrapText="1"/>
    </xf>
    <xf numFmtId="0" fontId="158" fillId="0" borderId="0" xfId="0" applyFont="1" applyAlignment="1">
      <alignment horizontal="left" vertical="top" wrapText="1"/>
    </xf>
    <xf numFmtId="166" fontId="158" fillId="0" borderId="0" xfId="0" applyNumberFormat="1" applyFont="1" applyBorder="1" applyAlignment="1">
      <alignment horizontal="right" vertical="top" wrapText="1"/>
    </xf>
    <xf numFmtId="0" fontId="137" fillId="0" borderId="0" xfId="0" applyFont="1" applyFill="1" applyAlignment="1">
      <alignment vertical="top" wrapText="1"/>
    </xf>
    <xf numFmtId="0" fontId="149" fillId="0" borderId="1" xfId="0" applyFont="1" applyFill="1" applyBorder="1" applyAlignment="1">
      <alignment vertical="top" wrapText="1"/>
    </xf>
    <xf numFmtId="166" fontId="149" fillId="0" borderId="1" xfId="0" applyNumberFormat="1" applyFont="1" applyBorder="1" applyAlignment="1">
      <alignment horizontal="right" vertical="top" wrapText="1"/>
    </xf>
    <xf numFmtId="49" fontId="31" fillId="0" borderId="6" xfId="0" applyNumberFormat="1" applyFont="1" applyFill="1" applyBorder="1" applyAlignment="1">
      <alignment horizontal="right" vertical="center" wrapText="1"/>
    </xf>
    <xf numFmtId="0" fontId="137" fillId="0" borderId="1" xfId="0" applyFont="1" applyFill="1" applyBorder="1" applyAlignment="1">
      <alignment vertical="center"/>
    </xf>
    <xf numFmtId="0" fontId="137" fillId="0" borderId="0" xfId="288" applyFont="1" applyFill="1"/>
    <xf numFmtId="166" fontId="149" fillId="0" borderId="0" xfId="0" applyNumberFormat="1" applyFont="1" applyAlignment="1">
      <alignment horizontal="right" vertical="top" wrapText="1"/>
    </xf>
    <xf numFmtId="166" fontId="137" fillId="0" borderId="0" xfId="0" applyNumberFormat="1" applyFont="1" applyAlignment="1">
      <alignment horizontal="right" vertical="top" wrapText="1"/>
    </xf>
    <xf numFmtId="0" fontId="149" fillId="0" borderId="0" xfId="0" applyFont="1" applyFill="1" applyAlignment="1">
      <alignment vertical="top" wrapText="1"/>
    </xf>
    <xf numFmtId="0" fontId="149" fillId="0" borderId="0" xfId="0" applyFont="1" applyFill="1" applyAlignment="1">
      <alignment horizontal="left" vertical="center" wrapText="1"/>
    </xf>
    <xf numFmtId="0" fontId="149" fillId="0" borderId="0" xfId="0" applyFont="1" applyFill="1" applyAlignment="1">
      <alignment vertical="center" wrapText="1"/>
    </xf>
    <xf numFmtId="0" fontId="158" fillId="0" borderId="0" xfId="0" applyFont="1" applyFill="1" applyAlignment="1">
      <alignment vertical="top"/>
    </xf>
    <xf numFmtId="0" fontId="158" fillId="0" borderId="0" xfId="0" applyFont="1" applyFill="1" applyAlignment="1">
      <alignment vertical="top" wrapText="1"/>
    </xf>
    <xf numFmtId="0" fontId="149" fillId="0" borderId="0" xfId="0" applyFont="1" applyFill="1" applyBorder="1" applyAlignment="1">
      <alignment horizontal="justify" vertical="top" wrapText="1"/>
    </xf>
    <xf numFmtId="0" fontId="31" fillId="0" borderId="0" xfId="0" applyFont="1" applyFill="1" applyBorder="1" applyAlignment="1">
      <alignment horizontal="right" wrapText="1"/>
    </xf>
    <xf numFmtId="0" fontId="149" fillId="0" borderId="2" xfId="0" applyFont="1" applyFill="1" applyBorder="1" applyAlignment="1">
      <alignment horizontal="justify" vertical="top" wrapText="1"/>
    </xf>
    <xf numFmtId="0" fontId="31" fillId="0" borderId="2" xfId="0" applyFont="1" applyFill="1" applyBorder="1" applyAlignment="1">
      <alignment horizontal="right" vertical="top" wrapText="1"/>
    </xf>
    <xf numFmtId="0" fontId="149" fillId="0" borderId="0" xfId="0" applyFont="1" applyFill="1" applyBorder="1" applyAlignment="1">
      <alignment horizontal="right" vertical="top" wrapText="1"/>
    </xf>
    <xf numFmtId="0" fontId="149" fillId="0" borderId="0" xfId="0" applyFont="1" applyFill="1" applyAlignment="1">
      <alignment horizontal="justify" vertical="center" wrapText="1"/>
    </xf>
    <xf numFmtId="164" fontId="149" fillId="0" borderId="0" xfId="0" applyNumberFormat="1" applyFont="1" applyFill="1" applyAlignment="1">
      <alignment vertical="center" wrapText="1"/>
    </xf>
    <xf numFmtId="0" fontId="158" fillId="0" borderId="0" xfId="0" applyFont="1" applyFill="1" applyAlignment="1">
      <alignment horizontal="justify" vertical="center" wrapText="1"/>
    </xf>
    <xf numFmtId="164" fontId="158" fillId="0" borderId="0" xfId="0" applyNumberFormat="1" applyFont="1" applyFill="1" applyAlignment="1">
      <alignment vertical="center" wrapText="1"/>
    </xf>
    <xf numFmtId="164" fontId="149" fillId="0" borderId="0" xfId="0" applyNumberFormat="1" applyFont="1" applyFill="1" applyAlignment="1">
      <alignment wrapText="1"/>
    </xf>
    <xf numFmtId="0" fontId="137" fillId="0" borderId="0" xfId="0" applyFont="1" applyFill="1" applyBorder="1" applyAlignment="1">
      <alignment horizontal="justify" vertical="center" wrapText="1"/>
    </xf>
    <xf numFmtId="164" fontId="137" fillId="0" borderId="0" xfId="0" applyNumberFormat="1" applyFont="1" applyFill="1" applyBorder="1" applyAlignment="1">
      <alignment vertical="center" wrapText="1"/>
    </xf>
    <xf numFmtId="0" fontId="133" fillId="0" borderId="0" xfId="288" applyFont="1" applyBorder="1" applyAlignment="1"/>
    <xf numFmtId="0" fontId="137" fillId="0" borderId="1" xfId="0" applyFont="1" applyFill="1" applyBorder="1" applyAlignment="1">
      <alignment horizontal="left" vertical="center"/>
    </xf>
    <xf numFmtId="0" fontId="137" fillId="0" borderId="1" xfId="0" applyFont="1" applyFill="1" applyBorder="1" applyAlignment="1">
      <alignment vertical="center" wrapText="1"/>
    </xf>
    <xf numFmtId="164" fontId="137" fillId="0" borderId="1" xfId="0" applyNumberFormat="1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27" fillId="0" borderId="6" xfId="0" applyFont="1" applyBorder="1" applyAlignment="1">
      <alignment horizontal="right" vertical="center"/>
    </xf>
    <xf numFmtId="0" fontId="31" fillId="0" borderId="0" xfId="0" applyFont="1" applyAlignment="1"/>
    <xf numFmtId="167" fontId="31" fillId="0" borderId="0" xfId="0" applyNumberFormat="1" applyFont="1" applyAlignment="1"/>
    <xf numFmtId="167" fontId="0" fillId="0" borderId="0" xfId="0" applyNumberFormat="1"/>
    <xf numFmtId="164" fontId="137" fillId="0" borderId="1" xfId="0" applyNumberFormat="1" applyFont="1" applyFill="1" applyBorder="1" applyAlignment="1">
      <alignment horizontal="right" vertical="center"/>
    </xf>
    <xf numFmtId="2" fontId="137" fillId="0" borderId="0" xfId="0" applyNumberFormat="1" applyFont="1" applyFill="1" applyBorder="1" applyAlignment="1">
      <alignment horizontal="right" vertical="top" wrapText="1"/>
    </xf>
    <xf numFmtId="167" fontId="134" fillId="0" borderId="0" xfId="0" applyNumberFormat="1" applyFont="1" applyAlignment="1"/>
    <xf numFmtId="0" fontId="160" fillId="0" borderId="0" xfId="0" applyFont="1"/>
    <xf numFmtId="167" fontId="160" fillId="0" borderId="0" xfId="0" applyNumberFormat="1" applyFont="1"/>
    <xf numFmtId="0" fontId="31" fillId="0" borderId="6" xfId="0" applyFont="1" applyFill="1" applyBorder="1" applyAlignment="1">
      <alignment horizontal="right" vertical="center" wrapText="1"/>
    </xf>
    <xf numFmtId="0" fontId="137" fillId="0" borderId="1" xfId="0" applyFont="1" applyFill="1" applyBorder="1" applyAlignment="1">
      <alignment horizontal="left"/>
    </xf>
    <xf numFmtId="164" fontId="137" fillId="0" borderId="1" xfId="0" applyNumberFormat="1" applyFont="1" applyFill="1" applyBorder="1"/>
    <xf numFmtId="0" fontId="32" fillId="0" borderId="0" xfId="286" applyFont="1" applyBorder="1" applyAlignment="1"/>
    <xf numFmtId="0" fontId="0" fillId="0" borderId="0" xfId="0" applyFont="1" applyAlignment="1"/>
    <xf numFmtId="0" fontId="27" fillId="0" borderId="0" xfId="0" applyFont="1" applyAlignment="1"/>
    <xf numFmtId="0" fontId="31" fillId="0" borderId="2" xfId="0" applyFont="1" applyBorder="1" applyAlignment="1">
      <alignment vertical="center" wrapText="1"/>
    </xf>
    <xf numFmtId="3" fontId="27" fillId="0" borderId="0" xfId="0" applyNumberFormat="1" applyFont="1"/>
    <xf numFmtId="3" fontId="23" fillId="0" borderId="0" xfId="0" applyNumberFormat="1" applyFont="1"/>
    <xf numFmtId="3" fontId="133" fillId="0" borderId="0" xfId="0" applyNumberFormat="1" applyFont="1"/>
    <xf numFmtId="0" fontId="43" fillId="0" borderId="2" xfId="0" applyFont="1" applyFill="1" applyBorder="1" applyAlignment="1">
      <alignment horizontal="justify" vertical="center" wrapText="1"/>
    </xf>
    <xf numFmtId="0" fontId="43" fillId="0" borderId="2" xfId="0" applyFont="1" applyFill="1" applyBorder="1" applyAlignment="1">
      <alignment horizontal="right" vertical="center" wrapText="1"/>
    </xf>
    <xf numFmtId="0" fontId="48" fillId="0" borderId="0" xfId="0" applyFont="1"/>
    <xf numFmtId="0" fontId="40" fillId="0" borderId="0" xfId="0" applyFont="1" applyAlignment="1"/>
    <xf numFmtId="167" fontId="40" fillId="0" borderId="0" xfId="0" applyNumberFormat="1" applyFont="1" applyAlignment="1"/>
    <xf numFmtId="167" fontId="40" fillId="0" borderId="0" xfId="0" applyNumberFormat="1" applyFont="1" applyFill="1" applyAlignment="1"/>
    <xf numFmtId="0" fontId="135" fillId="0" borderId="0" xfId="0" applyFont="1" applyAlignment="1"/>
    <xf numFmtId="167" fontId="135" fillId="0" borderId="0" xfId="0" applyNumberFormat="1" applyFont="1" applyAlignment="1"/>
    <xf numFmtId="0" fontId="136" fillId="0" borderId="0" xfId="0" applyFont="1"/>
    <xf numFmtId="167" fontId="48" fillId="0" borderId="0" xfId="0" applyNumberFormat="1" applyFont="1"/>
    <xf numFmtId="164" fontId="135" fillId="0" borderId="0" xfId="0" applyNumberFormat="1" applyFont="1" applyAlignment="1"/>
    <xf numFmtId="164" fontId="40" fillId="0" borderId="0" xfId="0" applyNumberFormat="1" applyFont="1" applyAlignment="1"/>
    <xf numFmtId="0" fontId="48" fillId="0" borderId="1" xfId="0" applyFont="1" applyBorder="1"/>
    <xf numFmtId="0" fontId="40" fillId="0" borderId="0" xfId="324" applyFont="1" applyFill="1" applyBorder="1" applyAlignment="1">
      <alignment horizontal="left"/>
    </xf>
    <xf numFmtId="0" fontId="34" fillId="0" borderId="0" xfId="535" applyFont="1"/>
    <xf numFmtId="0" fontId="37" fillId="0" borderId="0" xfId="535" applyFont="1"/>
    <xf numFmtId="0" fontId="21" fillId="0" borderId="0" xfId="535" applyFont="1"/>
    <xf numFmtId="0" fontId="38" fillId="0" borderId="0" xfId="535" applyFont="1"/>
    <xf numFmtId="0" fontId="50" fillId="0" borderId="0" xfId="535" applyFont="1"/>
    <xf numFmtId="0" fontId="7" fillId="0" borderId="0" xfId="535" applyFont="1"/>
    <xf numFmtId="0" fontId="27" fillId="0" borderId="0" xfId="535" applyFont="1"/>
    <xf numFmtId="0" fontId="42" fillId="0" borderId="0" xfId="535" applyFont="1"/>
    <xf numFmtId="0" fontId="25" fillId="0" borderId="6" xfId="535" applyFont="1" applyBorder="1" applyAlignment="1">
      <alignment horizontal="right" vertical="top" wrapText="1"/>
    </xf>
    <xf numFmtId="0" fontId="25" fillId="0" borderId="6" xfId="535" applyFont="1" applyBorder="1" applyAlignment="1">
      <alignment horizontal="right" vertical="center" wrapText="1"/>
    </xf>
    <xf numFmtId="0" fontId="45" fillId="0" borderId="0" xfId="535" applyFont="1"/>
    <xf numFmtId="0" fontId="25" fillId="0" borderId="0" xfId="535" applyFont="1" applyBorder="1" applyAlignment="1">
      <alignment horizontal="right" vertical="top" wrapText="1"/>
    </xf>
    <xf numFmtId="0" fontId="25" fillId="0" borderId="0" xfId="535" applyFont="1" applyBorder="1" applyAlignment="1">
      <alignment horizontal="right" vertical="center" wrapText="1"/>
    </xf>
    <xf numFmtId="3" fontId="38" fillId="0" borderId="0" xfId="535" applyNumberFormat="1" applyFont="1" applyAlignment="1">
      <alignment horizontal="right"/>
    </xf>
    <xf numFmtId="0" fontId="49" fillId="0" borderId="1" xfId="535" applyFont="1" applyBorder="1" applyAlignment="1">
      <alignment vertical="center"/>
    </xf>
    <xf numFmtId="3" fontId="49" fillId="0" borderId="1" xfId="535" applyNumberFormat="1" applyFont="1" applyBorder="1" applyAlignment="1">
      <alignment horizontal="right" vertical="center"/>
    </xf>
    <xf numFmtId="3" fontId="49" fillId="0" borderId="1" xfId="535" applyNumberFormat="1" applyFont="1" applyFill="1" applyBorder="1" applyAlignment="1">
      <alignment horizontal="right" vertical="center"/>
    </xf>
    <xf numFmtId="0" fontId="37" fillId="0" borderId="0" xfId="535" applyFont="1" applyAlignment="1">
      <alignment vertical="center"/>
    </xf>
    <xf numFmtId="0" fontId="21" fillId="0" borderId="0" xfId="535" applyFont="1" applyAlignment="1">
      <alignment vertical="center"/>
    </xf>
    <xf numFmtId="0" fontId="145" fillId="0" borderId="0" xfId="535" applyFont="1" applyBorder="1"/>
    <xf numFmtId="0" fontId="39" fillId="0" borderId="0" xfId="535" applyFont="1"/>
    <xf numFmtId="0" fontId="146" fillId="0" borderId="0" xfId="535" applyFont="1"/>
    <xf numFmtId="0" fontId="144" fillId="0" borderId="0" xfId="535" applyFont="1"/>
    <xf numFmtId="0" fontId="147" fillId="0" borderId="0" xfId="535" applyFont="1"/>
    <xf numFmtId="0" fontId="7" fillId="0" borderId="0" xfId="535"/>
    <xf numFmtId="0" fontId="22" fillId="0" borderId="0" xfId="288" applyAlignment="1">
      <alignment horizontal="left"/>
    </xf>
    <xf numFmtId="0" fontId="27" fillId="0" borderId="0" xfId="288" applyFont="1" applyBorder="1" applyAlignment="1">
      <alignment horizontal="left"/>
    </xf>
    <xf numFmtId="0" fontId="22" fillId="0" borderId="0" xfId="288" applyAlignment="1">
      <alignment vertical="top"/>
    </xf>
    <xf numFmtId="0" fontId="27" fillId="0" borderId="0" xfId="288" applyFont="1" applyBorder="1" applyAlignment="1">
      <alignment vertical="top"/>
    </xf>
    <xf numFmtId="0" fontId="166" fillId="0" borderId="0" xfId="288" applyFont="1" applyBorder="1" applyAlignment="1">
      <alignment vertical="top"/>
    </xf>
    <xf numFmtId="0" fontId="98" fillId="0" borderId="0" xfId="288" applyFont="1" applyBorder="1" applyAlignment="1">
      <alignment vertical="top"/>
    </xf>
    <xf numFmtId="0" fontId="154" fillId="0" borderId="0" xfId="288" applyFont="1" applyAlignment="1">
      <alignment vertical="center"/>
    </xf>
    <xf numFmtId="0" fontId="153" fillId="0" borderId="0" xfId="288" applyFont="1" applyBorder="1" applyAlignment="1">
      <alignment vertical="center"/>
    </xf>
    <xf numFmtId="3" fontId="49" fillId="0" borderId="1" xfId="288" applyNumberFormat="1" applyFont="1" applyFill="1" applyBorder="1" applyAlignment="1">
      <alignment horizontal="right" vertical="center"/>
    </xf>
    <xf numFmtId="3" fontId="98" fillId="0" borderId="0" xfId="288" applyNumberFormat="1" applyFont="1" applyFill="1" applyBorder="1" applyAlignment="1">
      <alignment horizontal="right"/>
    </xf>
    <xf numFmtId="3" fontId="27" fillId="0" borderId="0" xfId="288" applyNumberFormat="1" applyFont="1" applyBorder="1"/>
    <xf numFmtId="3" fontId="23" fillId="0" borderId="0" xfId="288" applyNumberFormat="1" applyFont="1" applyFill="1" applyBorder="1" applyAlignment="1">
      <alignment horizontal="right"/>
    </xf>
    <xf numFmtId="0" fontId="23" fillId="0" borderId="0" xfId="288" applyFont="1" applyBorder="1" applyAlignment="1">
      <alignment horizontal="left"/>
    </xf>
    <xf numFmtId="3" fontId="27" fillId="0" borderId="0" xfId="288" applyNumberFormat="1" applyFont="1" applyFill="1" applyBorder="1" applyAlignment="1">
      <alignment horizontal="right"/>
    </xf>
    <xf numFmtId="0" fontId="28" fillId="0" borderId="0" xfId="288" applyFont="1"/>
    <xf numFmtId="49" fontId="27" fillId="2" borderId="6" xfId="288" applyNumberFormat="1" applyFont="1" applyFill="1" applyBorder="1" applyAlignment="1">
      <alignment horizontal="right" vertical="center" wrapText="1"/>
    </xf>
    <xf numFmtId="0" fontId="27" fillId="2" borderId="6" xfId="288" applyFont="1" applyFill="1" applyBorder="1" applyAlignment="1">
      <alignment horizontal="right" vertical="center" wrapText="1"/>
    </xf>
    <xf numFmtId="49" fontId="27" fillId="2" borderId="6" xfId="288" applyNumberFormat="1" applyFont="1" applyFill="1" applyBorder="1" applyAlignment="1">
      <alignment horizontal="left" vertical="center"/>
    </xf>
    <xf numFmtId="0" fontId="24" fillId="0" borderId="1" xfId="288" applyFont="1" applyBorder="1" applyAlignment="1"/>
    <xf numFmtId="0" fontId="23" fillId="0" borderId="1" xfId="288" applyFont="1" applyBorder="1" applyAlignment="1"/>
    <xf numFmtId="0" fontId="27" fillId="0" borderId="1" xfId="288" applyFont="1" applyBorder="1" applyAlignment="1"/>
    <xf numFmtId="0" fontId="58" fillId="0" borderId="0" xfId="288" applyFont="1" applyAlignment="1">
      <alignment vertical="top" wrapText="1"/>
    </xf>
    <xf numFmtId="0" fontId="25" fillId="0" borderId="0" xfId="288" applyFont="1" applyAlignment="1">
      <alignment vertical="top"/>
    </xf>
    <xf numFmtId="0" fontId="7" fillId="0" borderId="0" xfId="536"/>
    <xf numFmtId="0" fontId="7" fillId="0" borderId="0" xfId="536" applyBorder="1"/>
    <xf numFmtId="0" fontId="50" fillId="0" borderId="0" xfId="536" applyFont="1"/>
    <xf numFmtId="0" fontId="38" fillId="0" borderId="0" xfId="536" applyFont="1"/>
    <xf numFmtId="10" fontId="133" fillId="0" borderId="1" xfId="536" applyNumberFormat="1" applyFont="1" applyBorder="1" applyAlignment="1">
      <alignment horizontal="center" vertical="center"/>
    </xf>
    <xf numFmtId="0" fontId="133" fillId="0" borderId="1" xfId="536" applyFont="1" applyBorder="1" applyAlignment="1">
      <alignment horizontal="left" vertical="center"/>
    </xf>
    <xf numFmtId="164" fontId="137" fillId="0" borderId="0" xfId="536" applyNumberFormat="1" applyFont="1" applyBorder="1" applyAlignment="1">
      <alignment horizontal="center" vertical="center"/>
    </xf>
    <xf numFmtId="0" fontId="137" fillId="0" borderId="0" xfId="536" applyFont="1" applyBorder="1" applyAlignment="1">
      <alignment horizontal="left" vertical="center"/>
    </xf>
    <xf numFmtId="164" fontId="144" fillId="0" borderId="0" xfId="536" applyNumberFormat="1" applyFont="1" applyBorder="1" applyAlignment="1">
      <alignment horizontal="center"/>
    </xf>
    <xf numFmtId="0" fontId="144" fillId="0" borderId="0" xfId="536" applyFont="1" applyBorder="1" applyAlignment="1">
      <alignment horizontal="left"/>
    </xf>
    <xf numFmtId="0" fontId="144" fillId="0" borderId="0" xfId="536" applyFont="1" applyBorder="1" applyAlignment="1">
      <alignment horizontal="left" indent="1"/>
    </xf>
    <xf numFmtId="0" fontId="144" fillId="0" borderId="0" xfId="536" applyFont="1" applyBorder="1"/>
    <xf numFmtId="0" fontId="50" fillId="0" borderId="0" xfId="536" applyFont="1" applyBorder="1" applyAlignment="1">
      <alignment horizontal="center" vertical="center"/>
    </xf>
    <xf numFmtId="0" fontId="38" fillId="0" borderId="0" xfId="536" applyFont="1" applyBorder="1" applyAlignment="1">
      <alignment horizontal="center" vertical="center"/>
    </xf>
    <xf numFmtId="0" fontId="133" fillId="0" borderId="31" xfId="536" applyFont="1" applyBorder="1" applyAlignment="1">
      <alignment horizontal="center" vertical="center"/>
    </xf>
    <xf numFmtId="0" fontId="133" fillId="0" borderId="31" xfId="536" applyFont="1" applyBorder="1" applyAlignment="1">
      <alignment horizontal="left" vertical="center"/>
    </xf>
    <xf numFmtId="0" fontId="133" fillId="0" borderId="32" xfId="288" applyFont="1" applyBorder="1" applyAlignment="1"/>
    <xf numFmtId="0" fontId="31" fillId="0" borderId="32" xfId="288" applyFont="1" applyBorder="1" applyAlignment="1"/>
    <xf numFmtId="0" fontId="149" fillId="0" borderId="0" xfId="288" applyFont="1" applyBorder="1" applyAlignment="1">
      <alignment vertical="top" wrapText="1"/>
    </xf>
    <xf numFmtId="0" fontId="149" fillId="0" borderId="0" xfId="288" applyFont="1" applyBorder="1" applyAlignment="1">
      <alignment vertical="top"/>
    </xf>
    <xf numFmtId="0" fontId="27" fillId="0" borderId="2" xfId="0" applyFont="1" applyBorder="1" applyAlignment="1">
      <alignment horizontal="center" vertical="center" wrapText="1"/>
    </xf>
    <xf numFmtId="166" fontId="27" fillId="0" borderId="0" xfId="288" applyNumberFormat="1" applyFont="1" applyBorder="1"/>
    <xf numFmtId="166" fontId="31" fillId="0" borderId="0" xfId="0" applyNumberFormat="1" applyFont="1" applyFill="1" applyBorder="1"/>
    <xf numFmtId="166" fontId="31" fillId="0" borderId="3" xfId="0" applyNumberFormat="1" applyFont="1" applyFill="1" applyBorder="1"/>
    <xf numFmtId="167" fontId="31" fillId="2" borderId="0" xfId="288" applyNumberFormat="1" applyFont="1" applyFill="1" applyBorder="1"/>
    <xf numFmtId="167" fontId="137" fillId="2" borderId="0" xfId="288" applyNumberFormat="1" applyFont="1" applyFill="1"/>
    <xf numFmtId="0" fontId="21" fillId="0" borderId="0" xfId="537" applyFont="1"/>
    <xf numFmtId="0" fontId="6" fillId="0" borderId="0" xfId="537"/>
    <xf numFmtId="0" fontId="6" fillId="0" borderId="0" xfId="537" applyFont="1"/>
    <xf numFmtId="0" fontId="6" fillId="0" borderId="0" xfId="537" applyBorder="1"/>
    <xf numFmtId="0" fontId="27" fillId="0" borderId="2" xfId="0" applyFont="1" applyBorder="1" applyAlignment="1">
      <alignment horizontal="left" vertical="center" wrapText="1"/>
    </xf>
    <xf numFmtId="0" fontId="167" fillId="0" borderId="0" xfId="538" applyFont="1"/>
    <xf numFmtId="0" fontId="38" fillId="0" borderId="0" xfId="538" applyFont="1"/>
    <xf numFmtId="0" fontId="161" fillId="0" borderId="0" xfId="538" applyFont="1"/>
    <xf numFmtId="168" fontId="168" fillId="0" borderId="0" xfId="538" applyNumberFormat="1" applyFont="1"/>
    <xf numFmtId="2" fontId="167" fillId="0" borderId="0" xfId="538" applyNumberFormat="1" applyFont="1"/>
    <xf numFmtId="167" fontId="27" fillId="0" borderId="0" xfId="538" applyNumberFormat="1" applyFont="1"/>
    <xf numFmtId="168" fontId="167" fillId="0" borderId="0" xfId="538" applyNumberFormat="1" applyFont="1"/>
    <xf numFmtId="0" fontId="50" fillId="0" borderId="0" xfId="538" applyFont="1"/>
    <xf numFmtId="0" fontId="6" fillId="0" borderId="0" xfId="538"/>
    <xf numFmtId="0" fontId="49" fillId="0" borderId="0" xfId="538" applyFont="1" applyAlignment="1">
      <alignment horizontal="left"/>
    </xf>
    <xf numFmtId="167" fontId="49" fillId="0" borderId="0" xfId="538" applyNumberFormat="1" applyFont="1"/>
    <xf numFmtId="0" fontId="144" fillId="0" borderId="0" xfId="538" applyFont="1"/>
    <xf numFmtId="0" fontId="147" fillId="0" borderId="0" xfId="538" applyFont="1"/>
    <xf numFmtId="0" fontId="144" fillId="0" borderId="0" xfId="538" applyFont="1" applyFill="1"/>
    <xf numFmtId="0" fontId="147" fillId="0" borderId="0" xfId="538" applyFont="1" applyFill="1"/>
    <xf numFmtId="167" fontId="31" fillId="0" borderId="0" xfId="0" applyNumberFormat="1" applyFont="1" applyFill="1" applyBorder="1" applyAlignment="1"/>
    <xf numFmtId="167" fontId="133" fillId="0" borderId="0" xfId="0" applyNumberFormat="1" applyFont="1" applyFill="1" applyBorder="1" applyAlignment="1">
      <alignment horizontal="center"/>
    </xf>
    <xf numFmtId="167" fontId="31" fillId="0" borderId="0" xfId="0" applyNumberFormat="1" applyFont="1" applyFill="1" applyBorder="1" applyAlignment="1">
      <alignment horizontal="right"/>
    </xf>
    <xf numFmtId="167" fontId="31" fillId="0" borderId="3" xfId="0" applyNumberFormat="1" applyFont="1" applyFill="1" applyBorder="1" applyAlignment="1">
      <alignment horizontal="right"/>
    </xf>
    <xf numFmtId="168" fontId="28" fillId="0" borderId="0" xfId="0" applyNumberFormat="1" applyFont="1"/>
    <xf numFmtId="166" fontId="137" fillId="0" borderId="0" xfId="0" applyNumberFormat="1" applyFont="1" applyFill="1" applyAlignment="1">
      <alignment horizontal="right" vertical="top" wrapText="1"/>
    </xf>
    <xf numFmtId="0" fontId="133" fillId="0" borderId="0" xfId="0" applyFont="1" applyFill="1" applyBorder="1" applyAlignment="1">
      <alignment horizontal="left"/>
    </xf>
    <xf numFmtId="0" fontId="149" fillId="0" borderId="0" xfId="0" applyFont="1" applyFill="1" applyAlignment="1">
      <alignment horizontal="left" vertical="center"/>
    </xf>
    <xf numFmtId="0" fontId="149" fillId="0" borderId="0" xfId="0" applyFont="1" applyFill="1" applyAlignment="1">
      <alignment vertical="top" wrapText="1"/>
    </xf>
    <xf numFmtId="0" fontId="149" fillId="0" borderId="0" xfId="0" applyFont="1" applyFill="1" applyAlignment="1">
      <alignment vertical="center" wrapText="1"/>
    </xf>
    <xf numFmtId="0" fontId="31" fillId="0" borderId="0" xfId="288" applyFont="1" applyFill="1" applyAlignment="1">
      <alignment horizontal="left"/>
    </xf>
    <xf numFmtId="164" fontId="40" fillId="0" borderId="0" xfId="288" applyNumberFormat="1" applyFont="1" applyFill="1"/>
    <xf numFmtId="0" fontId="48" fillId="0" borderId="0" xfId="288" applyFont="1" applyFill="1"/>
    <xf numFmtId="164" fontId="27" fillId="0" borderId="0" xfId="0" applyNumberFormat="1" applyFont="1" applyFill="1"/>
    <xf numFmtId="0" fontId="50" fillId="0" borderId="0" xfId="539" applyFont="1" applyFill="1"/>
    <xf numFmtId="0" fontId="144" fillId="0" borderId="0" xfId="539" applyFont="1" applyFill="1"/>
    <xf numFmtId="0" fontId="144" fillId="0" borderId="1" xfId="539" applyFont="1" applyFill="1" applyBorder="1"/>
    <xf numFmtId="0" fontId="144" fillId="0" borderId="0" xfId="539" applyFont="1" applyFill="1" applyAlignment="1">
      <alignment wrapText="1"/>
    </xf>
    <xf numFmtId="0" fontId="144" fillId="0" borderId="0" xfId="539" applyFont="1" applyFill="1" applyBorder="1"/>
    <xf numFmtId="0" fontId="133" fillId="0" borderId="0" xfId="539" applyFont="1" applyFill="1" applyAlignment="1">
      <alignment vertical="center"/>
    </xf>
    <xf numFmtId="0" fontId="31" fillId="0" borderId="0" xfId="539" applyFont="1" applyFill="1" applyAlignment="1">
      <alignment vertical="center"/>
    </xf>
    <xf numFmtId="0" fontId="31" fillId="0" borderId="0" xfId="539" applyFont="1" applyFill="1"/>
    <xf numFmtId="0" fontId="31" fillId="0" borderId="0" xfId="539" applyFont="1" applyFill="1" applyBorder="1" applyAlignment="1">
      <alignment vertical="top"/>
    </xf>
    <xf numFmtId="164" fontId="144" fillId="0" borderId="0" xfId="539" applyNumberFormat="1" applyFont="1" applyFill="1" applyAlignment="1">
      <alignment horizontal="right"/>
    </xf>
    <xf numFmtId="164" fontId="144" fillId="0" borderId="0" xfId="539" applyNumberFormat="1" applyFont="1" applyFill="1"/>
    <xf numFmtId="164" fontId="144" fillId="0" borderId="0" xfId="539" applyNumberFormat="1" applyFont="1" applyFill="1" applyBorder="1"/>
    <xf numFmtId="164" fontId="144" fillId="0" borderId="1" xfId="539" applyNumberFormat="1" applyFont="1" applyFill="1" applyBorder="1"/>
    <xf numFmtId="164" fontId="144" fillId="0" borderId="1" xfId="539" applyNumberFormat="1" applyFont="1" applyFill="1" applyBorder="1" applyAlignment="1">
      <alignment horizontal="center"/>
    </xf>
    <xf numFmtId="164" fontId="133" fillId="0" borderId="30" xfId="539" applyNumberFormat="1" applyFont="1" applyFill="1" applyBorder="1" applyAlignment="1">
      <alignment vertical="center"/>
    </xf>
    <xf numFmtId="164" fontId="133" fillId="0" borderId="30" xfId="539" applyNumberFormat="1" applyFont="1" applyFill="1" applyBorder="1" applyAlignment="1">
      <alignment horizontal="right" vertical="center"/>
    </xf>
    <xf numFmtId="164" fontId="31" fillId="0" borderId="0" xfId="539" applyNumberFormat="1" applyFont="1" applyFill="1" applyAlignment="1">
      <alignment vertical="center"/>
    </xf>
    <xf numFmtId="0" fontId="157" fillId="0" borderId="0" xfId="539" applyFont="1"/>
    <xf numFmtId="0" fontId="5" fillId="0" borderId="0" xfId="539"/>
    <xf numFmtId="0" fontId="5" fillId="0" borderId="0" xfId="539" applyAlignment="1">
      <alignment vertical="top"/>
    </xf>
    <xf numFmtId="49" fontId="31" fillId="0" borderId="0" xfId="539" applyNumberFormat="1" applyFont="1" applyFill="1" applyAlignment="1">
      <alignment horizontal="center"/>
    </xf>
    <xf numFmtId="0" fontId="31" fillId="0" borderId="0" xfId="539" applyFont="1" applyFill="1" applyAlignment="1">
      <alignment horizontal="left"/>
    </xf>
    <xf numFmtId="0" fontId="50" fillId="0" borderId="0" xfId="539" applyFont="1" applyFill="1" applyBorder="1"/>
    <xf numFmtId="0" fontId="5" fillId="0" borderId="0" xfId="539" applyBorder="1"/>
    <xf numFmtId="0" fontId="137" fillId="0" borderId="1" xfId="539" applyFont="1" applyFill="1" applyBorder="1" applyAlignment="1">
      <alignment horizontal="right" vertical="center"/>
    </xf>
    <xf numFmtId="0" fontId="21" fillId="0" borderId="0" xfId="539" applyFont="1" applyBorder="1" applyAlignment="1">
      <alignment vertical="center"/>
    </xf>
    <xf numFmtId="164" fontId="50" fillId="0" borderId="0" xfId="539" applyNumberFormat="1" applyFont="1" applyFill="1" applyBorder="1"/>
    <xf numFmtId="164" fontId="50" fillId="0" borderId="0" xfId="539" applyNumberFormat="1" applyFont="1" applyFill="1"/>
    <xf numFmtId="0" fontId="5" fillId="0" borderId="0" xfId="539" applyFill="1"/>
    <xf numFmtId="0" fontId="21" fillId="0" borderId="0" xfId="539" applyFont="1"/>
    <xf numFmtId="0" fontId="143" fillId="0" borderId="0" xfId="539" applyFont="1" applyFill="1"/>
    <xf numFmtId="0" fontId="157" fillId="0" borderId="0" xfId="539" applyFont="1" applyFill="1"/>
    <xf numFmtId="0" fontId="143" fillId="0" borderId="0" xfId="539" applyFont="1" applyFill="1" applyBorder="1" applyAlignment="1">
      <alignment horizontal="center"/>
    </xf>
    <xf numFmtId="0" fontId="143" fillId="0" borderId="5" xfId="539" applyFont="1" applyFill="1" applyBorder="1" applyAlignment="1">
      <alignment vertical="center"/>
    </xf>
    <xf numFmtId="0" fontId="143" fillId="0" borderId="0" xfId="539" applyFont="1" applyFill="1" applyBorder="1" applyAlignment="1">
      <alignment vertical="center"/>
    </xf>
    <xf numFmtId="0" fontId="144" fillId="0" borderId="2" xfId="539" applyFont="1" applyFill="1" applyBorder="1" applyAlignment="1">
      <alignment vertical="top"/>
    </xf>
    <xf numFmtId="0" fontId="143" fillId="0" borderId="2" xfId="539" applyFont="1" applyFill="1" applyBorder="1" applyAlignment="1">
      <alignment horizontal="center" vertical="top"/>
    </xf>
    <xf numFmtId="0" fontId="5" fillId="0" borderId="0" xfId="539" applyFill="1" applyAlignment="1">
      <alignment vertical="top"/>
    </xf>
    <xf numFmtId="0" fontId="143" fillId="0" borderId="0" xfId="539" applyFont="1" applyFill="1" applyAlignment="1">
      <alignment horizontal="center"/>
    </xf>
    <xf numFmtId="0" fontId="137" fillId="0" borderId="1" xfId="539" applyFont="1" applyFill="1" applyBorder="1" applyAlignment="1">
      <alignment vertical="center"/>
    </xf>
    <xf numFmtId="164" fontId="137" fillId="0" borderId="1" xfId="539" applyNumberFormat="1" applyFont="1" applyFill="1" applyBorder="1" applyAlignment="1">
      <alignment vertical="center"/>
    </xf>
    <xf numFmtId="164" fontId="21" fillId="0" borderId="0" xfId="539" applyNumberFormat="1" applyFont="1" applyFill="1"/>
    <xf numFmtId="0" fontId="21" fillId="0" borderId="0" xfId="539" applyFont="1" applyFill="1"/>
    <xf numFmtId="0" fontId="5" fillId="0" borderId="0" xfId="539" applyFill="1" applyBorder="1"/>
    <xf numFmtId="0" fontId="21" fillId="0" borderId="0" xfId="539" applyFont="1" applyFill="1" applyBorder="1" applyAlignment="1">
      <alignment vertical="center"/>
    </xf>
    <xf numFmtId="0" fontId="144" fillId="0" borderId="6" xfId="539" applyFont="1" applyFill="1" applyBorder="1" applyAlignment="1">
      <alignment horizontal="center" vertical="center"/>
    </xf>
    <xf numFmtId="0" fontId="144" fillId="0" borderId="6" xfId="539" applyFont="1" applyFill="1" applyBorder="1" applyAlignment="1">
      <alignment vertical="center"/>
    </xf>
    <xf numFmtId="0" fontId="144" fillId="0" borderId="0" xfId="539" applyFont="1" applyFill="1" applyAlignment="1">
      <alignment vertical="center"/>
    </xf>
    <xf numFmtId="164" fontId="31" fillId="0" borderId="0" xfId="539" applyNumberFormat="1" applyFont="1" applyFill="1"/>
    <xf numFmtId="164" fontId="31" fillId="0" borderId="0" xfId="539" applyNumberFormat="1" applyFont="1" applyFill="1" applyAlignment="1">
      <alignment horizontal="right"/>
    </xf>
    <xf numFmtId="164" fontId="31" fillId="0" borderId="0" xfId="539" applyNumberFormat="1" applyFont="1" applyFill="1" applyBorder="1" applyAlignment="1">
      <alignment vertical="top"/>
    </xf>
    <xf numFmtId="164" fontId="31" fillId="0" borderId="0" xfId="539" applyNumberFormat="1" applyFont="1" applyFill="1" applyAlignment="1">
      <alignment horizontal="right" vertical="top"/>
    </xf>
    <xf numFmtId="0" fontId="31" fillId="0" borderId="0" xfId="539" applyFont="1" applyFill="1" applyAlignment="1">
      <alignment vertical="top"/>
    </xf>
    <xf numFmtId="164" fontId="137" fillId="0" borderId="30" xfId="539" applyNumberFormat="1" applyFont="1" applyFill="1" applyBorder="1" applyAlignment="1">
      <alignment vertical="center"/>
    </xf>
    <xf numFmtId="164" fontId="137" fillId="0" borderId="30" xfId="539" applyNumberFormat="1" applyFont="1" applyFill="1" applyBorder="1" applyAlignment="1">
      <alignment horizontal="right" vertical="center"/>
    </xf>
    <xf numFmtId="0" fontId="143" fillId="0" borderId="0" xfId="539" applyFont="1" applyFill="1" applyAlignment="1">
      <alignment vertical="center"/>
    </xf>
    <xf numFmtId="49" fontId="31" fillId="0" borderId="6" xfId="0" applyNumberFormat="1" applyFont="1" applyFill="1" applyBorder="1" applyAlignment="1">
      <alignment horizontal="center"/>
    </xf>
    <xf numFmtId="49" fontId="31" fillId="0" borderId="0" xfId="0" applyNumberFormat="1" applyFont="1" applyFill="1" applyBorder="1" applyAlignment="1">
      <alignment horizontal="center"/>
    </xf>
    <xf numFmtId="0" fontId="31" fillId="0" borderId="7" xfId="0" applyFont="1" applyFill="1" applyBorder="1" applyAlignment="1">
      <alignment horizontal="left"/>
    </xf>
    <xf numFmtId="0" fontId="149" fillId="0" borderId="0" xfId="0" applyFont="1" applyFill="1" applyAlignment="1">
      <alignment horizontal="right" vertical="center" wrapText="1"/>
    </xf>
    <xf numFmtId="164" fontId="149" fillId="0" borderId="0" xfId="0" applyNumberFormat="1" applyFont="1" applyFill="1" applyAlignment="1">
      <alignment horizontal="right" vertical="center" wrapText="1"/>
    </xf>
    <xf numFmtId="164" fontId="158" fillId="0" borderId="0" xfId="0" applyNumberFormat="1" applyFont="1" applyFill="1" applyAlignment="1">
      <alignment horizontal="right" vertical="center" wrapText="1"/>
    </xf>
    <xf numFmtId="0" fontId="27" fillId="0" borderId="0" xfId="0" applyFont="1" applyFill="1" applyAlignment="1">
      <alignment vertical="center"/>
    </xf>
    <xf numFmtId="0" fontId="31" fillId="0" borderId="6" xfId="0" applyFont="1" applyFill="1" applyBorder="1"/>
    <xf numFmtId="164" fontId="31" fillId="0" borderId="0" xfId="288" applyNumberFormat="1" applyFont="1" applyFill="1" applyAlignment="1">
      <alignment horizontal="right"/>
    </xf>
    <xf numFmtId="164" fontId="31" fillId="0" borderId="0" xfId="288" applyNumberFormat="1" applyFont="1" applyFill="1" applyBorder="1"/>
    <xf numFmtId="0" fontId="31" fillId="0" borderId="0" xfId="0" applyFont="1" applyFill="1" applyBorder="1" applyAlignment="1">
      <alignment horizontal="center" vertical="top" wrapText="1"/>
    </xf>
    <xf numFmtId="0" fontId="31" fillId="0" borderId="0" xfId="0" applyFont="1" applyFill="1" applyAlignment="1">
      <alignment horizontal="justify" vertical="top" wrapText="1"/>
    </xf>
    <xf numFmtId="0" fontId="129" fillId="0" borderId="0" xfId="540" applyFont="1"/>
    <xf numFmtId="0" fontId="124" fillId="0" borderId="0" xfId="540" applyFont="1"/>
    <xf numFmtId="0" fontId="38" fillId="0" borderId="0" xfId="540" applyFont="1"/>
    <xf numFmtId="0" fontId="5" fillId="0" borderId="0" xfId="540"/>
    <xf numFmtId="0" fontId="38" fillId="0" borderId="6" xfId="540" applyFont="1" applyBorder="1" applyAlignment="1">
      <alignment vertical="center"/>
    </xf>
    <xf numFmtId="0" fontId="38" fillId="0" borderId="6" xfId="540" applyFont="1" applyBorder="1" applyAlignment="1">
      <alignment horizontal="right" vertical="center" wrapText="1"/>
    </xf>
    <xf numFmtId="0" fontId="5" fillId="0" borderId="0" xfId="540" applyAlignment="1">
      <alignment vertical="center"/>
    </xf>
    <xf numFmtId="0" fontId="49" fillId="0" borderId="0" xfId="540" applyFont="1"/>
    <xf numFmtId="164" fontId="49" fillId="0" borderId="0" xfId="540" applyNumberFormat="1" applyFont="1"/>
    <xf numFmtId="0" fontId="38" fillId="0" borderId="1" xfId="540" applyFont="1" applyBorder="1"/>
    <xf numFmtId="164" fontId="38" fillId="0" borderId="1" xfId="540" applyNumberFormat="1" applyFont="1" applyBorder="1"/>
    <xf numFmtId="0" fontId="50" fillId="0" borderId="0" xfId="540" applyFont="1"/>
    <xf numFmtId="164" fontId="158" fillId="0" borderId="0" xfId="0" applyNumberFormat="1" applyFont="1" applyFill="1" applyAlignment="1">
      <alignment horizontal="right" vertical="top" wrapText="1"/>
    </xf>
    <xf numFmtId="164" fontId="31" fillId="0" borderId="0" xfId="0" applyNumberFormat="1" applyFont="1" applyFill="1" applyAlignment="1">
      <alignment vertical="top" wrapText="1"/>
    </xf>
    <xf numFmtId="164" fontId="31" fillId="0" borderId="0" xfId="0" applyNumberFormat="1" applyFont="1" applyFill="1" applyAlignment="1">
      <alignment horizontal="left" vertical="top" wrapText="1"/>
    </xf>
    <xf numFmtId="0" fontId="31" fillId="0" borderId="0" xfId="0" applyFont="1" applyFill="1" applyAlignment="1">
      <alignment horizontal="left" vertical="top" wrapText="1"/>
    </xf>
    <xf numFmtId="164" fontId="31" fillId="0" borderId="0" xfId="0" applyNumberFormat="1" applyFont="1" applyFill="1" applyAlignment="1">
      <alignment horizontal="justify" vertical="top" wrapText="1"/>
    </xf>
    <xf numFmtId="164" fontId="31" fillId="0" borderId="0" xfId="0" applyNumberFormat="1" applyFont="1" applyFill="1" applyBorder="1" applyAlignment="1">
      <alignment horizontal="left" vertical="top" wrapText="1"/>
    </xf>
    <xf numFmtId="164" fontId="149" fillId="0" borderId="0" xfId="0" applyNumberFormat="1" applyFont="1" applyFill="1" applyAlignment="1">
      <alignment horizontal="right" vertical="top" wrapText="1"/>
    </xf>
    <xf numFmtId="0" fontId="139" fillId="0" borderId="0" xfId="286" applyFont="1" applyFill="1" applyAlignment="1"/>
    <xf numFmtId="0" fontId="140" fillId="0" borderId="0" xfId="286" applyFont="1" applyFill="1" applyBorder="1" applyAlignment="1">
      <alignment vertical="center" wrapText="1"/>
    </xf>
    <xf numFmtId="0" fontId="140" fillId="0" borderId="0" xfId="286" applyFont="1" applyFill="1" applyAlignment="1">
      <alignment vertical="center" wrapText="1"/>
    </xf>
    <xf numFmtId="0" fontId="140" fillId="0" borderId="0" xfId="286" applyFont="1" applyFill="1" applyAlignment="1"/>
    <xf numFmtId="0" fontId="140" fillId="0" borderId="0" xfId="286" applyFont="1" applyFill="1" applyBorder="1" applyAlignment="1"/>
    <xf numFmtId="3" fontId="140" fillId="0" borderId="0" xfId="286" applyNumberFormat="1" applyFont="1" applyFill="1" applyAlignment="1"/>
    <xf numFmtId="0" fontId="139" fillId="0" borderId="0" xfId="286" applyFont="1" applyFill="1" applyBorder="1" applyAlignment="1"/>
    <xf numFmtId="3" fontId="140" fillId="0" borderId="0" xfId="286" applyNumberFormat="1" applyFont="1" applyFill="1" applyBorder="1" applyAlignment="1"/>
    <xf numFmtId="164" fontId="0" fillId="0" borderId="0" xfId="0" applyNumberFormat="1" applyFill="1" applyAlignment="1">
      <alignment vertical="center"/>
    </xf>
    <xf numFmtId="164" fontId="42" fillId="0" borderId="0" xfId="0" applyNumberFormat="1" applyFont="1" applyFill="1" applyBorder="1"/>
    <xf numFmtId="0" fontId="31" fillId="0" borderId="0" xfId="288" applyFont="1" applyFill="1" applyAlignment="1">
      <alignment horizontal="left"/>
    </xf>
    <xf numFmtId="0" fontId="40" fillId="0" borderId="0" xfId="239" applyFont="1" applyFill="1" applyAlignment="1">
      <alignment vertical="center"/>
    </xf>
    <xf numFmtId="0" fontId="31" fillId="0" borderId="0" xfId="288" applyFont="1" applyBorder="1" applyAlignment="1">
      <alignment horizontal="right" vertical="center" wrapText="1"/>
    </xf>
    <xf numFmtId="0" fontId="46" fillId="0" borderId="0" xfId="288" applyFont="1" applyFill="1" applyAlignment="1"/>
    <xf numFmtId="0" fontId="48" fillId="0" borderId="0" xfId="288" applyFont="1" applyAlignment="1"/>
    <xf numFmtId="0" fontId="40" fillId="0" borderId="1" xfId="288" applyFont="1" applyFill="1" applyBorder="1"/>
    <xf numFmtId="0" fontId="40" fillId="0" borderId="2" xfId="288" applyFont="1" applyBorder="1" applyAlignment="1">
      <alignment horizontal="center" vertical="center"/>
    </xf>
    <xf numFmtId="0" fontId="40" fillId="0" borderId="2" xfId="288" applyFont="1" applyBorder="1" applyAlignment="1">
      <alignment horizontal="left" vertical="center" wrapText="1"/>
    </xf>
    <xf numFmtId="0" fontId="40" fillId="0" borderId="2" xfId="288" applyFont="1" applyBorder="1" applyAlignment="1">
      <alignment horizontal="right" vertical="center" wrapText="1"/>
    </xf>
    <xf numFmtId="0" fontId="40" fillId="0" borderId="0" xfId="288" applyFont="1" applyFill="1" applyBorder="1"/>
    <xf numFmtId="0" fontId="40" fillId="0" borderId="0" xfId="288" applyFont="1" applyFill="1" applyBorder="1" applyAlignment="1">
      <alignment horizontal="center"/>
    </xf>
    <xf numFmtId="0" fontId="46" fillId="0" borderId="0" xfId="288" applyFont="1" applyFill="1" applyAlignment="1">
      <alignment horizontal="left"/>
    </xf>
    <xf numFmtId="0" fontId="46" fillId="2" borderId="0" xfId="288" applyFont="1" applyFill="1" applyBorder="1"/>
    <xf numFmtId="0" fontId="40" fillId="2" borderId="0" xfId="288" applyFont="1" applyFill="1" applyBorder="1" applyAlignment="1">
      <alignment horizontal="center"/>
    </xf>
    <xf numFmtId="0" fontId="40" fillId="2" borderId="0" xfId="288" applyFont="1" applyFill="1"/>
    <xf numFmtId="184" fontId="40" fillId="0" borderId="0" xfId="288" applyNumberFormat="1" applyFont="1" applyFill="1" applyAlignment="1">
      <alignment horizontal="center"/>
    </xf>
    <xf numFmtId="167" fontId="40" fillId="2" borderId="0" xfId="288" applyNumberFormat="1" applyFont="1" applyFill="1" applyBorder="1"/>
    <xf numFmtId="0" fontId="40" fillId="2" borderId="0" xfId="288" applyFont="1" applyFill="1" applyBorder="1"/>
    <xf numFmtId="0" fontId="40" fillId="0" borderId="0" xfId="288" applyFont="1" applyFill="1" applyAlignment="1">
      <alignment horizontal="center"/>
    </xf>
    <xf numFmtId="0" fontId="135" fillId="0" borderId="0" xfId="288" applyFont="1" applyFill="1" applyBorder="1" applyAlignment="1">
      <alignment horizontal="center"/>
    </xf>
    <xf numFmtId="0" fontId="135" fillId="2" borderId="0" xfId="288" applyFont="1" applyFill="1" applyBorder="1"/>
    <xf numFmtId="167" fontId="135" fillId="0" borderId="0" xfId="288" applyNumberFormat="1" applyFont="1" applyFill="1"/>
    <xf numFmtId="164" fontId="40" fillId="2" borderId="0" xfId="288" applyNumberFormat="1" applyFont="1" applyFill="1" applyBorder="1"/>
    <xf numFmtId="164" fontId="40" fillId="0" borderId="0" xfId="288" applyNumberFormat="1" applyFont="1" applyFill="1" applyBorder="1"/>
    <xf numFmtId="0" fontId="46" fillId="0" borderId="0" xfId="288" applyFont="1" applyFill="1" applyBorder="1" applyAlignment="1">
      <alignment horizontal="left"/>
    </xf>
    <xf numFmtId="164" fontId="46" fillId="2" borderId="0" xfId="288" applyNumberFormat="1" applyFont="1" applyFill="1" applyBorder="1"/>
    <xf numFmtId="0" fontId="46" fillId="2" borderId="0" xfId="288" applyFont="1" applyFill="1"/>
    <xf numFmtId="0" fontId="40" fillId="0" borderId="0" xfId="288" applyFont="1" applyFill="1" applyAlignment="1">
      <alignment horizontal="right"/>
    </xf>
    <xf numFmtId="167" fontId="46" fillId="2" borderId="0" xfId="288" applyNumberFormat="1" applyFont="1" applyFill="1"/>
    <xf numFmtId="167" fontId="40" fillId="2" borderId="0" xfId="288" applyNumberFormat="1" applyFont="1" applyFill="1"/>
    <xf numFmtId="0" fontId="40" fillId="2" borderId="1" xfId="288" applyFont="1" applyFill="1" applyBorder="1"/>
    <xf numFmtId="164" fontId="40" fillId="2" borderId="1" xfId="288" applyNumberFormat="1" applyFont="1" applyFill="1" applyBorder="1"/>
    <xf numFmtId="164" fontId="40" fillId="2" borderId="0" xfId="288" applyNumberFormat="1" applyFont="1" applyFill="1"/>
    <xf numFmtId="167" fontId="40" fillId="0" borderId="0" xfId="288" applyNumberFormat="1" applyFont="1" applyFill="1"/>
    <xf numFmtId="0" fontId="135" fillId="0" borderId="0" xfId="288" applyFont="1" applyFill="1" applyBorder="1"/>
    <xf numFmtId="0" fontId="46" fillId="0" borderId="0" xfId="288" applyFont="1" applyFill="1"/>
    <xf numFmtId="0" fontId="46" fillId="0" borderId="0" xfId="288" applyFont="1" applyFill="1" applyBorder="1"/>
    <xf numFmtId="0" fontId="130" fillId="2" borderId="0" xfId="288" applyFont="1" applyFill="1"/>
    <xf numFmtId="167" fontId="130" fillId="2" borderId="0" xfId="288" applyNumberFormat="1" applyFont="1" applyFill="1"/>
    <xf numFmtId="0" fontId="31" fillId="0" borderId="0" xfId="0" applyFont="1" applyFill="1" applyBorder="1" applyAlignment="1">
      <alignment horizontal="center" vertical="top"/>
    </xf>
    <xf numFmtId="0" fontId="31" fillId="0" borderId="5" xfId="0" applyFont="1" applyFill="1" applyBorder="1" applyAlignment="1">
      <alignment horizontal="left" vertical="top"/>
    </xf>
    <xf numFmtId="0" fontId="31" fillId="0" borderId="5" xfId="0" applyFont="1" applyFill="1" applyBorder="1" applyAlignment="1">
      <alignment vertical="top" wrapText="1"/>
    </xf>
    <xf numFmtId="0" fontId="31" fillId="0" borderId="5" xfId="0" applyFont="1" applyFill="1" applyBorder="1" applyAlignment="1">
      <alignment horizontal="center" vertical="top" wrapText="1"/>
    </xf>
    <xf numFmtId="0" fontId="138" fillId="0" borderId="0" xfId="288" applyFont="1" applyFill="1" applyBorder="1" applyAlignment="1">
      <alignment vertical="top"/>
    </xf>
    <xf numFmtId="0" fontId="40" fillId="0" borderId="0" xfId="288" applyFont="1" applyBorder="1" applyAlignment="1">
      <alignment vertical="top"/>
    </xf>
    <xf numFmtId="0" fontId="48" fillId="0" borderId="0" xfId="288" applyFont="1" applyAlignment="1">
      <alignment vertical="top"/>
    </xf>
    <xf numFmtId="0" fontId="40" fillId="0" borderId="0" xfId="288" applyFont="1" applyBorder="1" applyAlignment="1">
      <alignment horizontal="center" vertical="top"/>
    </xf>
    <xf numFmtId="166" fontId="40" fillId="0" borderId="0" xfId="288" applyNumberFormat="1" applyFont="1" applyBorder="1" applyAlignment="1">
      <alignment vertical="top"/>
    </xf>
    <xf numFmtId="0" fontId="40" fillId="0" borderId="0" xfId="0" applyFont="1" applyFill="1" applyBorder="1" applyAlignment="1">
      <alignment horizontal="left" vertical="center"/>
    </xf>
    <xf numFmtId="2" fontId="27" fillId="0" borderId="0" xfId="538" applyNumberFormat="1" applyFont="1"/>
    <xf numFmtId="167" fontId="27" fillId="0" borderId="1" xfId="538" applyNumberFormat="1" applyFont="1" applyBorder="1"/>
    <xf numFmtId="0" fontId="34" fillId="0" borderId="0" xfId="315" applyFont="1"/>
    <xf numFmtId="0" fontId="38" fillId="0" borderId="0" xfId="315" applyFont="1" applyFill="1"/>
    <xf numFmtId="167" fontId="38" fillId="0" borderId="0" xfId="315" applyNumberFormat="1" applyFont="1" applyFill="1"/>
    <xf numFmtId="0" fontId="34" fillId="0" borderId="0" xfId="315" applyFont="1" applyFill="1"/>
    <xf numFmtId="167" fontId="34" fillId="0" borderId="0" xfId="315" applyNumberFormat="1" applyFont="1" applyFill="1" applyBorder="1"/>
    <xf numFmtId="0" fontId="27" fillId="0" borderId="0" xfId="538" applyFont="1"/>
    <xf numFmtId="0" fontId="27" fillId="0" borderId="0" xfId="512" applyFont="1"/>
    <xf numFmtId="0" fontId="27" fillId="0" borderId="1" xfId="538" applyFont="1" applyBorder="1"/>
    <xf numFmtId="0" fontId="27" fillId="0" borderId="0" xfId="538" applyFont="1" applyAlignment="1">
      <alignment horizontal="left"/>
    </xf>
    <xf numFmtId="0" fontId="144" fillId="0" borderId="0" xfId="512" applyFont="1"/>
    <xf numFmtId="0" fontId="144" fillId="0" borderId="0" xfId="512" applyFont="1" applyFill="1"/>
    <xf numFmtId="0" fontId="161" fillId="0" borderId="0" xfId="537" applyFont="1"/>
    <xf numFmtId="0" fontId="38" fillId="0" borderId="0" xfId="315" applyFont="1"/>
    <xf numFmtId="0" fontId="161" fillId="0" borderId="1" xfId="537" applyFont="1" applyBorder="1"/>
    <xf numFmtId="0" fontId="38" fillId="0" borderId="6" xfId="315" applyFont="1" applyBorder="1" applyAlignment="1">
      <alignment vertical="center"/>
    </xf>
    <xf numFmtId="1" fontId="38" fillId="0" borderId="6" xfId="315" applyNumberFormat="1" applyFont="1" applyBorder="1" applyAlignment="1">
      <alignment horizontal="right" vertical="center" wrapText="1"/>
    </xf>
    <xf numFmtId="0" fontId="34" fillId="0" borderId="0" xfId="537" applyFont="1"/>
    <xf numFmtId="0" fontId="38" fillId="0" borderId="0" xfId="537" applyFont="1"/>
    <xf numFmtId="3" fontId="38" fillId="0" borderId="0" xfId="537" applyNumberFormat="1" applyFont="1"/>
    <xf numFmtId="3" fontId="34" fillId="0" borderId="0" xfId="537" applyNumberFormat="1" applyFont="1"/>
    <xf numFmtId="3" fontId="38" fillId="0" borderId="0" xfId="537" applyNumberFormat="1" applyFont="1" applyFill="1"/>
    <xf numFmtId="0" fontId="49" fillId="0" borderId="0" xfId="315" applyFont="1"/>
    <xf numFmtId="0" fontId="49" fillId="0" borderId="1" xfId="315" applyFont="1" applyBorder="1" applyAlignment="1">
      <alignment vertical="top"/>
    </xf>
    <xf numFmtId="2" fontId="31" fillId="0" borderId="0" xfId="0" applyNumberFormat="1" applyFont="1" applyAlignment="1">
      <alignment horizontal="right" vertical="top" wrapText="1"/>
    </xf>
    <xf numFmtId="2" fontId="31" fillId="0" borderId="0" xfId="0" applyNumberFormat="1" applyFont="1" applyFill="1" applyAlignment="1">
      <alignment horizontal="right" vertical="top" wrapText="1"/>
    </xf>
    <xf numFmtId="166" fontId="31" fillId="0" borderId="0" xfId="0" applyNumberFormat="1" applyFont="1" applyAlignment="1">
      <alignment horizontal="right" vertical="top" wrapText="1"/>
    </xf>
    <xf numFmtId="0" fontId="149" fillId="0" borderId="0" xfId="0" applyFont="1" applyFill="1" applyAlignment="1">
      <alignment horizontal="left" vertical="center"/>
    </xf>
    <xf numFmtId="0" fontId="149" fillId="0" borderId="0" xfId="0" applyFont="1" applyFill="1" applyAlignment="1">
      <alignment vertical="top" wrapText="1"/>
    </xf>
    <xf numFmtId="0" fontId="149" fillId="0" borderId="0" xfId="0" applyFont="1" applyFill="1" applyAlignment="1">
      <alignment horizontal="left" vertical="center"/>
    </xf>
    <xf numFmtId="0" fontId="149" fillId="0" borderId="0" xfId="0" applyFont="1" applyFill="1" applyAlignment="1">
      <alignment vertical="top" wrapText="1"/>
    </xf>
    <xf numFmtId="167" fontId="27" fillId="0" borderId="0" xfId="512" applyNumberFormat="1" applyFont="1"/>
    <xf numFmtId="0" fontId="27" fillId="0" borderId="0" xfId="512" applyFont="1" applyAlignment="1">
      <alignment horizontal="left"/>
    </xf>
    <xf numFmtId="0" fontId="27" fillId="0" borderId="1" xfId="512" applyFont="1" applyBorder="1"/>
    <xf numFmtId="0" fontId="49" fillId="0" borderId="0" xfId="512" applyFont="1" applyAlignment="1">
      <alignment horizontal="left"/>
    </xf>
    <xf numFmtId="0" fontId="169" fillId="0" borderId="0" xfId="512" applyFont="1" applyAlignment="1">
      <alignment horizontal="center"/>
    </xf>
    <xf numFmtId="2" fontId="167" fillId="0" borderId="0" xfId="512" applyNumberFormat="1" applyFont="1"/>
    <xf numFmtId="0" fontId="167" fillId="0" borderId="0" xfId="512" applyFont="1"/>
    <xf numFmtId="0" fontId="31" fillId="0" borderId="0" xfId="512" applyFont="1" applyAlignment="1">
      <alignment horizontal="left"/>
    </xf>
    <xf numFmtId="0" fontId="31" fillId="0" borderId="0" xfId="512" applyFont="1" applyFill="1"/>
    <xf numFmtId="0" fontId="140" fillId="0" borderId="0" xfId="512" applyFont="1"/>
    <xf numFmtId="0" fontId="38" fillId="0" borderId="0" xfId="512" applyFont="1"/>
    <xf numFmtId="0" fontId="31" fillId="0" borderId="0" xfId="512" applyFont="1"/>
    <xf numFmtId="168" fontId="31" fillId="0" borderId="0" xfId="512" applyNumberFormat="1" applyFont="1"/>
    <xf numFmtId="168" fontId="31" fillId="0" borderId="1" xfId="512" applyNumberFormat="1" applyFont="1" applyBorder="1"/>
    <xf numFmtId="0" fontId="31" fillId="0" borderId="0" xfId="512" applyFont="1" applyAlignment="1">
      <alignment horizontal="right"/>
    </xf>
    <xf numFmtId="2" fontId="31" fillId="0" borderId="0" xfId="512" applyNumberFormat="1" applyFont="1"/>
    <xf numFmtId="2" fontId="38" fillId="0" borderId="0" xfId="512" applyNumberFormat="1" applyFont="1"/>
    <xf numFmtId="0" fontId="144" fillId="0" borderId="0" xfId="538" applyFont="1" applyFill="1" applyBorder="1"/>
    <xf numFmtId="0" fontId="31" fillId="0" borderId="0" xfId="512" applyFont="1" applyFill="1" applyBorder="1"/>
    <xf numFmtId="0" fontId="31" fillId="0" borderId="0" xfId="0" applyFont="1" applyBorder="1" applyAlignment="1">
      <alignment horizontal="right" vertical="center" wrapText="1"/>
    </xf>
    <xf numFmtId="168" fontId="31" fillId="0" borderId="0" xfId="512" applyNumberFormat="1" applyFont="1" applyBorder="1"/>
    <xf numFmtId="2" fontId="31" fillId="0" borderId="0" xfId="512" applyNumberFormat="1" applyFont="1" applyBorder="1"/>
    <xf numFmtId="2" fontId="38" fillId="0" borderId="0" xfId="512" applyNumberFormat="1" applyFont="1" applyBorder="1"/>
    <xf numFmtId="0" fontId="23" fillId="0" borderId="0" xfId="538" applyFont="1" applyAlignment="1">
      <alignment horizontal="left"/>
    </xf>
    <xf numFmtId="0" fontId="23" fillId="0" borderId="0" xfId="512" applyFont="1" applyAlignment="1">
      <alignment horizontal="left"/>
    </xf>
    <xf numFmtId="0" fontId="27" fillId="0" borderId="1" xfId="512" applyFont="1" applyBorder="1" applyAlignment="1">
      <alignment horizontal="left"/>
    </xf>
    <xf numFmtId="0" fontId="143" fillId="0" borderId="0" xfId="512" applyFont="1"/>
    <xf numFmtId="166" fontId="40" fillId="0" borderId="0" xfId="288" applyNumberFormat="1" applyFont="1" applyFill="1"/>
    <xf numFmtId="0" fontId="172" fillId="0" borderId="0" xfId="538" applyFont="1"/>
    <xf numFmtId="164" fontId="49" fillId="0" borderId="1" xfId="0" applyNumberFormat="1" applyFont="1" applyFill="1" applyBorder="1" applyAlignment="1">
      <alignment horizontal="right" vertical="center"/>
    </xf>
    <xf numFmtId="1" fontId="5" fillId="0" borderId="0" xfId="539" applyNumberFormat="1" applyFill="1"/>
    <xf numFmtId="164" fontId="49" fillId="0" borderId="0" xfId="512" applyNumberFormat="1" applyFont="1"/>
    <xf numFmtId="0" fontId="38" fillId="0" borderId="0" xfId="537" applyFont="1" applyFill="1"/>
    <xf numFmtId="0" fontId="6" fillId="0" borderId="0" xfId="537" applyFill="1"/>
    <xf numFmtId="0" fontId="21" fillId="0" borderId="0" xfId="537" applyFont="1" applyFill="1"/>
    <xf numFmtId="166" fontId="27" fillId="0" borderId="0" xfId="512" applyNumberFormat="1" applyFont="1"/>
    <xf numFmtId="166" fontId="27" fillId="0" borderId="1" xfId="512" applyNumberFormat="1" applyFont="1" applyBorder="1"/>
    <xf numFmtId="166" fontId="49" fillId="0" borderId="0" xfId="512" applyNumberFormat="1" applyFont="1"/>
    <xf numFmtId="166" fontId="27" fillId="0" borderId="0" xfId="538" applyNumberFormat="1" applyFont="1"/>
    <xf numFmtId="166" fontId="31" fillId="0" borderId="0" xfId="0" applyNumberFormat="1" applyFont="1"/>
    <xf numFmtId="166" fontId="28" fillId="0" borderId="0" xfId="0" applyNumberFormat="1" applyFont="1"/>
    <xf numFmtId="166" fontId="158" fillId="0" borderId="0" xfId="0" applyNumberFormat="1" applyFont="1" applyAlignment="1">
      <alignment horizontal="right" vertical="top" wrapText="1"/>
    </xf>
    <xf numFmtId="0" fontId="143" fillId="0" borderId="6" xfId="539" applyFont="1" applyFill="1" applyBorder="1" applyAlignment="1">
      <alignment horizontal="center" vertical="center"/>
    </xf>
    <xf numFmtId="0" fontId="4" fillId="0" borderId="0" xfId="542" applyFont="1"/>
    <xf numFmtId="0" fontId="21" fillId="0" borderId="0" xfId="542" applyFont="1"/>
    <xf numFmtId="0" fontId="38" fillId="0" borderId="0" xfId="542" applyFont="1" applyAlignment="1">
      <alignment vertical="center"/>
    </xf>
    <xf numFmtId="0" fontId="161" fillId="0" borderId="0" xfId="542" applyFont="1" applyAlignment="1">
      <alignment vertical="center"/>
    </xf>
    <xf numFmtId="0" fontId="38" fillId="0" borderId="0" xfId="542" applyFont="1"/>
    <xf numFmtId="0" fontId="161" fillId="0" borderId="0" xfId="542" applyFont="1"/>
    <xf numFmtId="0" fontId="4" fillId="0" borderId="0" xfId="542"/>
    <xf numFmtId="0" fontId="27" fillId="0" borderId="0" xfId="239" applyFont="1" applyAlignment="1">
      <alignment vertical="center"/>
    </xf>
    <xf numFmtId="1" fontId="27" fillId="0" borderId="0" xfId="239" applyNumberFormat="1" applyFont="1" applyAlignment="1">
      <alignment vertical="center"/>
    </xf>
    <xf numFmtId="3" fontId="49" fillId="0" borderId="0" xfId="0" applyNumberFormat="1" applyFont="1"/>
    <xf numFmtId="3" fontId="21" fillId="0" borderId="0" xfId="542" applyNumberFormat="1" applyFont="1"/>
    <xf numFmtId="0" fontId="40" fillId="0" borderId="0" xfId="0" applyFont="1" applyFill="1" applyAlignment="1"/>
    <xf numFmtId="0" fontId="149" fillId="0" borderId="0" xfId="0" applyFont="1" applyFill="1" applyAlignment="1">
      <alignment vertical="top" wrapText="1"/>
    </xf>
    <xf numFmtId="167" fontId="135" fillId="0" borderId="0" xfId="0" applyNumberFormat="1" applyFont="1" applyFill="1" applyAlignment="1"/>
    <xf numFmtId="167" fontId="161" fillId="0" borderId="0" xfId="538" applyNumberFormat="1" applyFont="1"/>
    <xf numFmtId="0" fontId="27" fillId="0" borderId="2" xfId="0" applyFont="1" applyFill="1" applyBorder="1" applyAlignment="1">
      <alignment horizontal="right" vertical="center" wrapText="1"/>
    </xf>
    <xf numFmtId="3" fontId="23" fillId="0" borderId="0" xfId="537" applyNumberFormat="1" applyFont="1" applyFill="1"/>
    <xf numFmtId="1" fontId="38" fillId="0" borderId="6" xfId="315" applyNumberFormat="1" applyFont="1" applyFill="1" applyBorder="1" applyAlignment="1">
      <alignment horizontal="right" vertical="center" wrapText="1"/>
    </xf>
    <xf numFmtId="0" fontId="149" fillId="0" borderId="0" xfId="0" applyFont="1" applyFill="1" applyAlignment="1">
      <alignment vertical="top" wrapText="1"/>
    </xf>
    <xf numFmtId="166" fontId="31" fillId="0" borderId="0" xfId="0" applyNumberFormat="1" applyFont="1" applyFill="1" applyBorder="1" applyAlignment="1">
      <alignment horizontal="right"/>
    </xf>
    <xf numFmtId="0" fontId="40" fillId="0" borderId="0" xfId="557" applyFont="1" applyFill="1" applyAlignment="1">
      <alignment horizontal="left"/>
    </xf>
    <xf numFmtId="3" fontId="49" fillId="0" borderId="0" xfId="557" applyNumberFormat="1" applyFont="1"/>
    <xf numFmtId="164" fontId="49" fillId="0" borderId="1" xfId="557" applyNumberFormat="1" applyFont="1" applyBorder="1" applyAlignment="1">
      <alignment vertical="top"/>
    </xf>
    <xf numFmtId="0" fontId="149" fillId="0" borderId="0" xfId="558" applyFont="1" applyAlignment="1">
      <alignment vertical="top" wrapText="1"/>
    </xf>
    <xf numFmtId="0" fontId="28" fillId="0" borderId="0" xfId="558" applyFont="1"/>
    <xf numFmtId="0" fontId="149" fillId="0" borderId="1" xfId="558" applyFont="1" applyBorder="1" applyAlignment="1">
      <alignment vertical="top" wrapText="1"/>
    </xf>
    <xf numFmtId="0" fontId="31" fillId="0" borderId="1" xfId="558" applyFont="1" applyBorder="1"/>
    <xf numFmtId="0" fontId="149" fillId="0" borderId="0" xfId="558" applyFont="1" applyAlignment="1">
      <alignment horizontal="right" vertical="top" wrapText="1"/>
    </xf>
    <xf numFmtId="0" fontId="31" fillId="0" borderId="0" xfId="558" applyFont="1"/>
    <xf numFmtId="0" fontId="27" fillId="0" borderId="0" xfId="558" applyFont="1"/>
    <xf numFmtId="0" fontId="22" fillId="0" borderId="0" xfId="558"/>
    <xf numFmtId="0" fontId="31" fillId="0" borderId="1" xfId="558" applyFont="1" applyFill="1" applyBorder="1"/>
    <xf numFmtId="0" fontId="174" fillId="0" borderId="0" xfId="0" applyFont="1" applyAlignment="1">
      <alignment vertical="center"/>
    </xf>
    <xf numFmtId="0" fontId="175" fillId="0" borderId="0" xfId="0" applyFont="1" applyAlignment="1">
      <alignment vertical="center"/>
    </xf>
    <xf numFmtId="0" fontId="176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0" fontId="133" fillId="0" borderId="0" xfId="0" applyFont="1" applyFill="1" applyBorder="1" applyAlignment="1">
      <alignment horizontal="left"/>
    </xf>
    <xf numFmtId="0" fontId="31" fillId="0" borderId="0" xfId="288" applyFont="1" applyFill="1" applyAlignment="1">
      <alignment horizontal="left"/>
    </xf>
    <xf numFmtId="0" fontId="31" fillId="0" borderId="0" xfId="288" applyFont="1" applyFill="1" applyBorder="1" applyAlignment="1">
      <alignment horizontal="left"/>
    </xf>
    <xf numFmtId="0" fontId="137" fillId="0" borderId="1" xfId="0" applyFont="1" applyFill="1" applyBorder="1" applyAlignment="1">
      <alignment horizontal="left" vertical="center"/>
    </xf>
    <xf numFmtId="0" fontId="149" fillId="0" borderId="0" xfId="0" applyFont="1" applyFill="1" applyAlignment="1">
      <alignment horizontal="left" vertical="center"/>
    </xf>
    <xf numFmtId="0" fontId="158" fillId="0" borderId="0" xfId="0" applyFont="1" applyFill="1" applyBorder="1" applyAlignment="1">
      <alignment vertical="top" wrapText="1"/>
    </xf>
    <xf numFmtId="0" fontId="149" fillId="0" borderId="0" xfId="0" applyFont="1" applyFill="1" applyAlignment="1">
      <alignment vertical="top" wrapText="1"/>
    </xf>
    <xf numFmtId="0" fontId="158" fillId="0" borderId="0" xfId="0" applyFont="1" applyFill="1" applyAlignment="1">
      <alignment horizontal="left" wrapText="1"/>
    </xf>
    <xf numFmtId="0" fontId="158" fillId="0" borderId="0" xfId="0" applyFont="1" applyFill="1" applyAlignment="1">
      <alignment horizontal="left" vertical="center"/>
    </xf>
    <xf numFmtId="0" fontId="149" fillId="0" borderId="0" xfId="0" applyFont="1" applyFill="1" applyAlignment="1">
      <alignment horizontal="left" vertical="center" wrapText="1"/>
    </xf>
    <xf numFmtId="0" fontId="149" fillId="0" borderId="0" xfId="0" applyFont="1" applyFill="1" applyAlignment="1">
      <alignment vertical="center" wrapText="1"/>
    </xf>
    <xf numFmtId="0" fontId="158" fillId="0" borderId="0" xfId="0" applyFont="1" applyFill="1" applyAlignment="1">
      <alignment vertical="center" wrapText="1"/>
    </xf>
    <xf numFmtId="0" fontId="144" fillId="0" borderId="0" xfId="539" applyFont="1" applyFill="1" applyAlignment="1">
      <alignment horizontal="left" wrapText="1"/>
    </xf>
    <xf numFmtId="0" fontId="143" fillId="0" borderId="6" xfId="539" applyFont="1" applyFill="1" applyBorder="1" applyAlignment="1">
      <alignment horizontal="center" vertical="center"/>
    </xf>
    <xf numFmtId="0" fontId="143" fillId="0" borderId="0" xfId="539" applyFont="1" applyFill="1" applyBorder="1" applyAlignment="1">
      <alignment horizontal="center"/>
    </xf>
    <xf numFmtId="0" fontId="133" fillId="0" borderId="30" xfId="539" applyFont="1" applyFill="1" applyBorder="1" applyAlignment="1">
      <alignment horizontal="center" vertical="center"/>
    </xf>
    <xf numFmtId="0" fontId="137" fillId="0" borderId="30" xfId="539" applyFont="1" applyFill="1" applyBorder="1" applyAlignment="1">
      <alignment horizontal="center" vertical="center"/>
    </xf>
    <xf numFmtId="0" fontId="133" fillId="0" borderId="5" xfId="539" applyFont="1" applyFill="1" applyBorder="1" applyAlignment="1">
      <alignment horizontal="center" vertical="center"/>
    </xf>
    <xf numFmtId="0" fontId="31" fillId="0" borderId="0" xfId="539" applyFont="1" applyFill="1" applyAlignment="1">
      <alignment horizontal="left" wrapText="1"/>
    </xf>
    <xf numFmtId="0" fontId="143" fillId="0" borderId="0" xfId="539" applyFont="1" applyFill="1" applyAlignment="1">
      <alignment horizontal="center"/>
    </xf>
    <xf numFmtId="0" fontId="31" fillId="0" borderId="0" xfId="0" applyFont="1" applyFill="1" applyBorder="1" applyAlignment="1">
      <alignment horizontal="center" vertical="top" wrapText="1"/>
    </xf>
    <xf numFmtId="0" fontId="31" fillId="0" borderId="5" xfId="0" applyFont="1" applyFill="1" applyBorder="1" applyAlignment="1">
      <alignment horizontal="center" vertical="top" wrapText="1"/>
    </xf>
    <xf numFmtId="0" fontId="43" fillId="0" borderId="0" xfId="0" applyFont="1" applyFill="1" applyBorder="1" applyAlignment="1">
      <alignment horizontal="left" vertical="top" wrapText="1"/>
    </xf>
  </cellXfs>
  <cellStyles count="577">
    <cellStyle name="_Vergleich_Budget_OEBB_Bedarf_Kasser_12-10-2010" xfId="4"/>
    <cellStyle name="20 % - Akzent1 2" xfId="349"/>
    <cellStyle name="20 % - Akzent2 2" xfId="350"/>
    <cellStyle name="20 % - Akzent3 2" xfId="351"/>
    <cellStyle name="20 % - Akzent4 2" xfId="352"/>
    <cellStyle name="20 % - Akzent5 2" xfId="353"/>
    <cellStyle name="20 % - Akzent6 2" xfId="354"/>
    <cellStyle name="20 % – Zvýrazn?ní1" xfId="355"/>
    <cellStyle name="20 % – Zvýrazn?ní2" xfId="356"/>
    <cellStyle name="20 % – Zvýrazn?ní3" xfId="357"/>
    <cellStyle name="20 % – Zvýrazn?ní4" xfId="358"/>
    <cellStyle name="20 % – Zvýrazn?ní5" xfId="359"/>
    <cellStyle name="20 % – Zvýrazn?ní6" xfId="360"/>
    <cellStyle name="20 % – Zvýraznění1" xfId="5"/>
    <cellStyle name="20 % – Zvýraznění2" xfId="6"/>
    <cellStyle name="20 % – Zvýraznění3" xfId="7"/>
    <cellStyle name="20 % – Zvýraznění4" xfId="8"/>
    <cellStyle name="20 % – Zvýraznění5" xfId="9"/>
    <cellStyle name="20 % – Zvýraznění6" xfId="10"/>
    <cellStyle name="20% - 1. jelöl?szín" xfId="361"/>
    <cellStyle name="20% - 1. jelölőszín" xfId="11"/>
    <cellStyle name="20% - 2. jelöl?szín" xfId="362"/>
    <cellStyle name="20% - 2. jelölőszín" xfId="12"/>
    <cellStyle name="20% - 3. jelöl?szín" xfId="363"/>
    <cellStyle name="20% - 3. jelölőszín" xfId="13"/>
    <cellStyle name="20% - 4. jelöl?szín" xfId="364"/>
    <cellStyle name="20% - 4. jelölőszín" xfId="14"/>
    <cellStyle name="20% - 5. jelöl?szín" xfId="365"/>
    <cellStyle name="20% - 5. jelölőszín" xfId="15"/>
    <cellStyle name="20% - 6. jelöl?szín" xfId="366"/>
    <cellStyle name="20% - 6. jelölőszín" xfId="16"/>
    <cellStyle name="20% - Accent1" xfId="17"/>
    <cellStyle name="20% - Accent2" xfId="18"/>
    <cellStyle name="20% - Accent3" xfId="19"/>
    <cellStyle name="20% - Accent4" xfId="20"/>
    <cellStyle name="20% - Accent5" xfId="21"/>
    <cellStyle name="20% - Accent6" xfId="22"/>
    <cellStyle name="20% - Akzent1" xfId="289"/>
    <cellStyle name="20% - Akzent2" xfId="290"/>
    <cellStyle name="20% - Akzent3" xfId="291"/>
    <cellStyle name="20% - Akzent4" xfId="292"/>
    <cellStyle name="20% - Akzent5" xfId="293"/>
    <cellStyle name="20% - Akzent6" xfId="294"/>
    <cellStyle name="20% - Colore 1" xfId="23"/>
    <cellStyle name="20% - Colore 2" xfId="24"/>
    <cellStyle name="20% - Colore 3" xfId="25"/>
    <cellStyle name="20% - Colore 4" xfId="26"/>
    <cellStyle name="20% - Colore 5" xfId="27"/>
    <cellStyle name="20% - Colore 6" xfId="28"/>
    <cellStyle name="40 % - Akzent1 2" xfId="367"/>
    <cellStyle name="40 % - Akzent2 2" xfId="368"/>
    <cellStyle name="40 % - Akzent3 2" xfId="369"/>
    <cellStyle name="40 % - Akzent4 2" xfId="370"/>
    <cellStyle name="40 % - Akzent5 2" xfId="371"/>
    <cellStyle name="40 % - Akzent6 2" xfId="372"/>
    <cellStyle name="40 % – Zvýrazn?ní1" xfId="373"/>
    <cellStyle name="40 % – Zvýrazn?ní2" xfId="374"/>
    <cellStyle name="40 % – Zvýrazn?ní3" xfId="375"/>
    <cellStyle name="40 % – Zvýrazn?ní4" xfId="376"/>
    <cellStyle name="40 % – Zvýrazn?ní5" xfId="377"/>
    <cellStyle name="40 % – Zvýrazn?ní6" xfId="378"/>
    <cellStyle name="40 % – Zvýraznění1" xfId="29"/>
    <cellStyle name="40 % – Zvýraznění2" xfId="30"/>
    <cellStyle name="40 % – Zvýraznění3" xfId="31"/>
    <cellStyle name="40 % – Zvýraznění4" xfId="32"/>
    <cellStyle name="40 % – Zvýraznění5" xfId="33"/>
    <cellStyle name="40 % – Zvýraznění6" xfId="34"/>
    <cellStyle name="40% - 1. jelöl?szín" xfId="379"/>
    <cellStyle name="40% - 1. jelölőszín" xfId="35"/>
    <cellStyle name="40% - 2. jelöl?szín" xfId="380"/>
    <cellStyle name="40% - 2. jelölőszín" xfId="36"/>
    <cellStyle name="40% - 3. jelöl?szín" xfId="381"/>
    <cellStyle name="40% - 3. jelölőszín" xfId="37"/>
    <cellStyle name="40% - 4. jelöl?szín" xfId="382"/>
    <cellStyle name="40% - 4. jelölőszín" xfId="38"/>
    <cellStyle name="40% - 5. jelöl?szín" xfId="383"/>
    <cellStyle name="40% - 5. jelölőszín" xfId="39"/>
    <cellStyle name="40% - 6. jelöl?szín" xfId="384"/>
    <cellStyle name="40% - 6. jelölőszín" xfId="40"/>
    <cellStyle name="40% - Accent1" xfId="41"/>
    <cellStyle name="40% - Accent2" xfId="42"/>
    <cellStyle name="40% - Accent3" xfId="43"/>
    <cellStyle name="40% - Accent4" xfId="44"/>
    <cellStyle name="40% - Accent5" xfId="45"/>
    <cellStyle name="40% - Accent6" xfId="46"/>
    <cellStyle name="40% - Akzent1" xfId="295"/>
    <cellStyle name="40% - Akzent2" xfId="296"/>
    <cellStyle name="40% - Akzent3" xfId="297"/>
    <cellStyle name="40% - Akzent4" xfId="298"/>
    <cellStyle name="40% - Akzent5" xfId="299"/>
    <cellStyle name="40% - Akzent6" xfId="300"/>
    <cellStyle name="40% - Colore 1" xfId="47"/>
    <cellStyle name="40% - Colore 2" xfId="48"/>
    <cellStyle name="40% - Colore 3" xfId="49"/>
    <cellStyle name="40% - Colore 4" xfId="50"/>
    <cellStyle name="40% - Colore 5" xfId="51"/>
    <cellStyle name="40% - Colore 6" xfId="52"/>
    <cellStyle name="60 % - Akzent1 2" xfId="385"/>
    <cellStyle name="60 % - Akzent2 2" xfId="386"/>
    <cellStyle name="60 % - Akzent3 2" xfId="387"/>
    <cellStyle name="60 % - Akzent4 2" xfId="388"/>
    <cellStyle name="60 % - Akzent5 2" xfId="389"/>
    <cellStyle name="60 % - Akzent6 2" xfId="390"/>
    <cellStyle name="60 % – Zvýrazn?ní1" xfId="391"/>
    <cellStyle name="60 % – Zvýrazn?ní2" xfId="392"/>
    <cellStyle name="60 % – Zvýrazn?ní3" xfId="393"/>
    <cellStyle name="60 % – Zvýrazn?ní4" xfId="394"/>
    <cellStyle name="60 % – Zvýrazn?ní5" xfId="395"/>
    <cellStyle name="60 % – Zvýrazn?ní6" xfId="396"/>
    <cellStyle name="60 % – Zvýraznění1" xfId="53"/>
    <cellStyle name="60 % – Zvýraznění2" xfId="54"/>
    <cellStyle name="60 % – Zvýraznění3" xfId="55"/>
    <cellStyle name="60 % – Zvýraznění4" xfId="56"/>
    <cellStyle name="60 % – Zvýraznění5" xfId="57"/>
    <cellStyle name="60 % – Zvýraznění6" xfId="58"/>
    <cellStyle name="60% - 1. jelöl?szín" xfId="397"/>
    <cellStyle name="60% - 1. jelölőszín" xfId="59"/>
    <cellStyle name="60% - 2. jelöl?szín" xfId="398"/>
    <cellStyle name="60% - 2. jelölőszín" xfId="60"/>
    <cellStyle name="60% - 3. jelöl?szín" xfId="399"/>
    <cellStyle name="60% - 3. jelölőszín" xfId="61"/>
    <cellStyle name="60% - 4. jelöl?szín" xfId="400"/>
    <cellStyle name="60% - 4. jelölőszín" xfId="62"/>
    <cellStyle name="60% - 5. jelöl?szín" xfId="401"/>
    <cellStyle name="60% - 5. jelölőszín" xfId="63"/>
    <cellStyle name="60% - 6. jelöl?szín" xfId="402"/>
    <cellStyle name="60% - 6. jelölőszín" xfId="64"/>
    <cellStyle name="60% - Accent1" xfId="65"/>
    <cellStyle name="60% - Accent2" xfId="66"/>
    <cellStyle name="60% - Accent3" xfId="67"/>
    <cellStyle name="60% - Accent4" xfId="68"/>
    <cellStyle name="60% - Accent5" xfId="69"/>
    <cellStyle name="60% - Accent6" xfId="70"/>
    <cellStyle name="60% - Akzent1" xfId="301"/>
    <cellStyle name="60% - Akzent2" xfId="302"/>
    <cellStyle name="60% - Akzent3" xfId="303"/>
    <cellStyle name="60% - Akzent4" xfId="304"/>
    <cellStyle name="60% - Akzent5" xfId="305"/>
    <cellStyle name="60% - Akzent6" xfId="306"/>
    <cellStyle name="60% - Colore 1" xfId="71"/>
    <cellStyle name="60% - Colore 2" xfId="72"/>
    <cellStyle name="60% - Colore 3" xfId="73"/>
    <cellStyle name="60% - Colore 4" xfId="74"/>
    <cellStyle name="60% - Colore 5" xfId="75"/>
    <cellStyle name="60% - Colore 6" xfId="76"/>
    <cellStyle name="Accent1" xfId="77"/>
    <cellStyle name="Accent2" xfId="78"/>
    <cellStyle name="Accent3" xfId="79"/>
    <cellStyle name="Accent4" xfId="80"/>
    <cellStyle name="Accent5" xfId="81"/>
    <cellStyle name="Accent6" xfId="82"/>
    <cellStyle name="annee semestre" xfId="559"/>
    <cellStyle name="Bad" xfId="83"/>
    <cellStyle name="Berechneter Wert" xfId="84"/>
    <cellStyle name="Beschriftung" xfId="85"/>
    <cellStyle name="Bevitel" xfId="86"/>
    <cellStyle name="Bps" xfId="87"/>
    <cellStyle name="Calcolo" xfId="88"/>
    <cellStyle name="Calculation" xfId="89"/>
    <cellStyle name="Celkem" xfId="90"/>
    <cellStyle name="Cella collegata" xfId="91"/>
    <cellStyle name="Cella da controllare" xfId="92"/>
    <cellStyle name="Check Cell" xfId="93"/>
    <cellStyle name="Chybn?" xfId="403"/>
    <cellStyle name="Chybně" xfId="94"/>
    <cellStyle name="Cím" xfId="95"/>
    <cellStyle name="Címsor 1" xfId="96"/>
    <cellStyle name="Címsor 2" xfId="97"/>
    <cellStyle name="Címsor 3" xfId="98"/>
    <cellStyle name="Címsor 3 2" xfId="404"/>
    <cellStyle name="Címsor 3 2 2" xfId="405"/>
    <cellStyle name="Címsor 3 2 2 2" xfId="406"/>
    <cellStyle name="Címsor 3 2 3" xfId="407"/>
    <cellStyle name="Címsor 3 3" xfId="408"/>
    <cellStyle name="Címsor 3 3 2" xfId="409"/>
    <cellStyle name="Címsor 3 4" xfId="410"/>
    <cellStyle name="Címsor 4" xfId="99"/>
    <cellStyle name="Colore 1" xfId="100"/>
    <cellStyle name="Colore 2" xfId="101"/>
    <cellStyle name="Colore 3" xfId="102"/>
    <cellStyle name="Colore 4" xfId="103"/>
    <cellStyle name="Colore 5" xfId="104"/>
    <cellStyle name="Colore 6" xfId="105"/>
    <cellStyle name="Currency_1.1" xfId="560"/>
    <cellStyle name="Data" xfId="106"/>
    <cellStyle name="Dateneingabe" xfId="107"/>
    <cellStyle name="Dezimal [0] 2" xfId="411"/>
    <cellStyle name="données" xfId="561"/>
    <cellStyle name="donnéesbord" xfId="562"/>
    <cellStyle name="Eigenschaft" xfId="108"/>
    <cellStyle name="Ellen?rz?cella" xfId="412"/>
    <cellStyle name="Ellenőrzőcella" xfId="109"/>
    <cellStyle name="Euro" xfId="1"/>
    <cellStyle name="Euro 2" xfId="329"/>
    <cellStyle name="Euro 3" xfId="413"/>
    <cellStyle name="Exp" xfId="110"/>
    <cellStyle name="Explanatory Text" xfId="111"/>
    <cellStyle name="External" xfId="112"/>
    <cellStyle name="Figyelmeztetés" xfId="113"/>
    <cellStyle name="GenC" xfId="114"/>
    <cellStyle name="GenR" xfId="115"/>
    <cellStyle name="Good" xfId="116"/>
    <cellStyle name="heading" xfId="117"/>
    <cellStyle name="Heading 1" xfId="118"/>
    <cellStyle name="Heading 2" xfId="119"/>
    <cellStyle name="Heading 3" xfId="120"/>
    <cellStyle name="Heading 3 2" xfId="414"/>
    <cellStyle name="Heading 3 2 2" xfId="415"/>
    <cellStyle name="Heading 3 2 2 2" xfId="416"/>
    <cellStyle name="Heading 3 2 3" xfId="417"/>
    <cellStyle name="Heading 3 3" xfId="418"/>
    <cellStyle name="Heading 3 3 2" xfId="419"/>
    <cellStyle name="Heading 3 4" xfId="420"/>
    <cellStyle name="Heading 4" xfId="121"/>
    <cellStyle name="Hivatkozott cella" xfId="122"/>
    <cellStyle name="Input" xfId="123"/>
    <cellStyle name="itmln" xfId="124"/>
    <cellStyle name="Jegyzet" xfId="125"/>
    <cellStyle name="Jelöl?szín (1)" xfId="421"/>
    <cellStyle name="Jelöl?szín (2)" xfId="422"/>
    <cellStyle name="Jelöl?szín (3)" xfId="423"/>
    <cellStyle name="Jelöl?szín (4)" xfId="424"/>
    <cellStyle name="Jelöl?szín (5)" xfId="425"/>
    <cellStyle name="Jelöl?szín (6)" xfId="426"/>
    <cellStyle name="Jelölőszín (1)" xfId="126"/>
    <cellStyle name="Jelölőszín (2)" xfId="127"/>
    <cellStyle name="Jelölőszín (3)" xfId="128"/>
    <cellStyle name="Jelölőszín (4)" xfId="129"/>
    <cellStyle name="Jelölőszín (5)" xfId="130"/>
    <cellStyle name="Jelölőszín (6)" xfId="131"/>
    <cellStyle name="Jó" xfId="132"/>
    <cellStyle name="Kimenet" xfId="133"/>
    <cellStyle name="Komma 10" xfId="307"/>
    <cellStyle name="Komma 10 2" xfId="543"/>
    <cellStyle name="Komma 11" xfId="336"/>
    <cellStyle name="Komma 2" xfId="134"/>
    <cellStyle name="Komma 2 2" xfId="135"/>
    <cellStyle name="Komma 2 2 2" xfId="544"/>
    <cellStyle name="Komma 3" xfId="136"/>
    <cellStyle name="Komma 3 2" xfId="427"/>
    <cellStyle name="Komma 3 3" xfId="545"/>
    <cellStyle name="Komma 4" xfId="137"/>
    <cellStyle name="Komma 5" xfId="138"/>
    <cellStyle name="Komma 5 2" xfId="546"/>
    <cellStyle name="Komma 6" xfId="285"/>
    <cellStyle name="Komma 6 2" xfId="308"/>
    <cellStyle name="Komma 6 2 2" xfId="547"/>
    <cellStyle name="Komma 6 3" xfId="330"/>
    <cellStyle name="Komma 6 4" xfId="548"/>
    <cellStyle name="Komma 7" xfId="309"/>
    <cellStyle name="Komma 7 2" xfId="331"/>
    <cellStyle name="Komma 7 3" xfId="428"/>
    <cellStyle name="Komma 7 4" xfId="549"/>
    <cellStyle name="Komma 8" xfId="310"/>
    <cellStyle name="Komma 8 2" xfId="332"/>
    <cellStyle name="Komma 8 2 2" xfId="429"/>
    <cellStyle name="Komma 8 2 2 2" xfId="430"/>
    <cellStyle name="Komma 8 2 2 3" xfId="431"/>
    <cellStyle name="Komma 8 2 2 3 2" xfId="432"/>
    <cellStyle name="Komma 8 2 2 3 3" xfId="433"/>
    <cellStyle name="Komma 8 2 2 3 3 2" xfId="434"/>
    <cellStyle name="Komma 8 2 2 3 3 2 2" xfId="435"/>
    <cellStyle name="Komma 8 2 2 3 3 2 2 2" xfId="436"/>
    <cellStyle name="Komma 8 2 2 3 3 2 2 2 2" xfId="437"/>
    <cellStyle name="Komma 8 2 2 3 3 2 2 2 2 2" xfId="438"/>
    <cellStyle name="Komma 8 2 2 3 3 2 2 2 2 2 2" xfId="439"/>
    <cellStyle name="Komma 8 2 2 3 3 2 2 2 2 2 2 2" xfId="440"/>
    <cellStyle name="Komma 8 2 2 3 3 2 2 2 2 2 2 2 2" xfId="441"/>
    <cellStyle name="Komma 8 2 2 3 3 2 2 2 2 2 2 2 2 2" xfId="442"/>
    <cellStyle name="Komma 8 2 2 3 3 2 2 2 2 2 2 2 2 2 2" xfId="443"/>
    <cellStyle name="Komma 8 2 2 3 3 2 2 2 2 2 2 2 2 2 2 2" xfId="444"/>
    <cellStyle name="Komma 8 2 2 3 3 2 2 2 2 2 2 2 2 2 2 2 2" xfId="445"/>
    <cellStyle name="Komma 8 2 2 3 3 2 2 2 2 2 2 2 2 2 2 2 2 2" xfId="446"/>
    <cellStyle name="Komma 8 2 2 3 3 2 2 2 2 2 2 2 2 2 2 2 2 2 2" xfId="447"/>
    <cellStyle name="Komma 8 2 2 3 3 2 2 2 2 2 2 2 2 2 2 2 2 2 2 2" xfId="448"/>
    <cellStyle name="Komma 8 2 2 3 3 2 2 2 2 2 2 2 2 2 2 2 2 2 2 2 2" xfId="449"/>
    <cellStyle name="Komma 8 2 2 3 3 2 2 2 2 2 2 2 2 2 2 2 2 2 2 2 2 2" xfId="450"/>
    <cellStyle name="Komma 8 2 2 3 3 2 2 2 2 2 2 2 2 2 2 2 2 2 2 2 2 2 2" xfId="451"/>
    <cellStyle name="Komma 8 2 2 3 3 2 2 2 2 2 2 2 2 2 2 2 2 2 2 2 2 2 2 2" xfId="452"/>
    <cellStyle name="Komma 8 2 2 3 3 2 2 2 2 2 2 2 2 2 2 2 2 2 2 2 2 2 2 2 2" xfId="453"/>
    <cellStyle name="Komma 8 2 2 3 3 2 2 2 2 2 2 2 2 2 2 2 2 2 2 2 2 2 2 2 2 2" xfId="454"/>
    <cellStyle name="Komma 8 2 2 3 3 2 2 2 2 2 2 2 2 2 2 2 2 2 2 2 2 2 2 2 2 2 2" xfId="455"/>
    <cellStyle name="Komma 8 2 2 3 3 2 2 2 2 2 2 2 2 2 2 2 2 2 2 2 2 2 2 2 2 2 2 2" xfId="456"/>
    <cellStyle name="Komma 8 3" xfId="457"/>
    <cellStyle name="Komma 8 4" xfId="550"/>
    <cellStyle name="Komma 9" xfId="311"/>
    <cellStyle name="Komma 9 2" xfId="458"/>
    <cellStyle name="Komma 9 3" xfId="551"/>
    <cellStyle name="Kontrolní bu?ka" xfId="459"/>
    <cellStyle name="Kontrolní buňka" xfId="139"/>
    <cellStyle name="KPMG Heading 1" xfId="140"/>
    <cellStyle name="KPMG Heading 2" xfId="141"/>
    <cellStyle name="KPMG Heading 3" xfId="142"/>
    <cellStyle name="KPMG Heading 4" xfId="143"/>
    <cellStyle name="KPMG Normal" xfId="144"/>
    <cellStyle name="KPMG Normal Text" xfId="145"/>
    <cellStyle name="KPMG Normal_Überschlägige Impairmentrechnung MFP 13012011" xfId="460"/>
    <cellStyle name="Linked Cell" xfId="146"/>
    <cellStyle name="Magyarázó szöveg" xfId="147"/>
    <cellStyle name="Mesi" xfId="148"/>
    <cellStyle name="Migliaia (,0)" xfId="149"/>
    <cellStyle name="Migliaia (,0) 2" xfId="552"/>
    <cellStyle name="Migliaia (+0)" xfId="150"/>
    <cellStyle name="Migliaia (0)_Amm.to Cespiti esistenti" xfId="151"/>
    <cellStyle name="Money" xfId="152"/>
    <cellStyle name="Money0" xfId="153"/>
    <cellStyle name="Nadpis 1" xfId="154"/>
    <cellStyle name="Nadpis 2" xfId="155"/>
    <cellStyle name="Nadpis 3" xfId="156"/>
    <cellStyle name="Nadpis 3 2" xfId="461"/>
    <cellStyle name="Nadpis 3 2 2" xfId="462"/>
    <cellStyle name="Nadpis 3 2 2 2" xfId="463"/>
    <cellStyle name="Nadpis 3 2 3" xfId="464"/>
    <cellStyle name="Nadpis 3 3" xfId="465"/>
    <cellStyle name="Nadpis 3 3 2" xfId="466"/>
    <cellStyle name="Nadpis 3 4" xfId="467"/>
    <cellStyle name="Nadpis 4" xfId="157"/>
    <cellStyle name="Název" xfId="158"/>
    <cellStyle name="Neutrale" xfId="159"/>
    <cellStyle name="Neutrální" xfId="160"/>
    <cellStyle name="Non_definito" xfId="161"/>
    <cellStyle name="Normal - Style1" xfId="162"/>
    <cellStyle name="Normal 2" xfId="163"/>
    <cellStyle name="Normal 3" xfId="563"/>
    <cellStyle name="Normal_010308 BPlan e valutazione" xfId="164"/>
    <cellStyle name="Normale_Bp_Last2000" xfId="165"/>
    <cellStyle name="normální_List1" xfId="166"/>
    <cellStyle name="Nota" xfId="167"/>
    <cellStyle name="Note" xfId="168"/>
    <cellStyle name="notes" xfId="564"/>
    <cellStyle name="Notiz 2" xfId="565"/>
    <cellStyle name="Notiz 2 2" xfId="566"/>
    <cellStyle name="Notiz 2 3" xfId="567"/>
    <cellStyle name="Num2" xfId="169"/>
    <cellStyle name="Num3" xfId="170"/>
    <cellStyle name="Num4" xfId="171"/>
    <cellStyle name="NumC" xfId="172"/>
    <cellStyle name="Objektname" xfId="173"/>
    <cellStyle name="Összesen" xfId="174"/>
    <cellStyle name="Output" xfId="175"/>
    <cellStyle name="Pct" xfId="176"/>
    <cellStyle name="Pct2" xfId="177"/>
    <cellStyle name="Pct3" xfId="178"/>
    <cellStyle name="Percent (,0)" xfId="179"/>
    <cellStyle name="Percent (,00)" xfId="180"/>
    <cellStyle name="Percent (,0000)" xfId="181"/>
    <cellStyle name="Percentuale (0,00%)" xfId="182"/>
    <cellStyle name="Poznámka" xfId="183"/>
    <cellStyle name="Propojená bu?ka" xfId="468"/>
    <cellStyle name="Propojená buňka" xfId="184"/>
    <cellStyle name="Prozent 2" xfId="185"/>
    <cellStyle name="Prozent 2 2" xfId="312"/>
    <cellStyle name="Prozent 3" xfId="186"/>
    <cellStyle name="Prozent 3 2" xfId="469"/>
    <cellStyle name="Prozent 4" xfId="187"/>
    <cellStyle name="Prozent 5" xfId="313"/>
    <cellStyle name="Prozent 5 2" xfId="568"/>
    <cellStyle name="Prozent 5 2 2" xfId="569"/>
    <cellStyle name="Prozent 6" xfId="470"/>
    <cellStyle name="Prozent 6 2" xfId="471"/>
    <cellStyle name="Rossz" xfId="188"/>
    <cellStyle name="SAPBEXaggData" xfId="189"/>
    <cellStyle name="SAPBEXaggData 2" xfId="472"/>
    <cellStyle name="SAPBEXaggDataEmph" xfId="190"/>
    <cellStyle name="SAPBEXaggDataEmph 2" xfId="473"/>
    <cellStyle name="SAPBEXaggItem" xfId="191"/>
    <cellStyle name="SAPBEXaggItem 2" xfId="474"/>
    <cellStyle name="SAPBEXaggItemX" xfId="192"/>
    <cellStyle name="SAPBEXchaText" xfId="193"/>
    <cellStyle name="SAPBEXchaText 2" xfId="475"/>
    <cellStyle name="SAPBEXexcBad7" xfId="194"/>
    <cellStyle name="SAPBEXexcBad7 2" xfId="476"/>
    <cellStyle name="SAPBEXexcBad8" xfId="195"/>
    <cellStyle name="SAPBEXexcBad8 2" xfId="477"/>
    <cellStyle name="SAPBEXexcBad9" xfId="196"/>
    <cellStyle name="SAPBEXexcBad9 2" xfId="478"/>
    <cellStyle name="SAPBEXexcCritical4" xfId="197"/>
    <cellStyle name="SAPBEXexcCritical4 2" xfId="479"/>
    <cellStyle name="SAPBEXexcCritical5" xfId="198"/>
    <cellStyle name="SAPBEXexcCritical5 2" xfId="480"/>
    <cellStyle name="SAPBEXexcCritical6" xfId="199"/>
    <cellStyle name="SAPBEXexcCritical6 2" xfId="481"/>
    <cellStyle name="SAPBEXexcGood1" xfId="200"/>
    <cellStyle name="SAPBEXexcGood1 2" xfId="482"/>
    <cellStyle name="SAPBEXexcGood2" xfId="201"/>
    <cellStyle name="SAPBEXexcGood2 2" xfId="483"/>
    <cellStyle name="SAPBEXexcGood3" xfId="202"/>
    <cellStyle name="SAPBEXexcGood3 2" xfId="484"/>
    <cellStyle name="SAPBEXfilterDrill" xfId="203"/>
    <cellStyle name="SAPBEXfilterDrill 2" xfId="485"/>
    <cellStyle name="SAPBEXfilterItem" xfId="204"/>
    <cellStyle name="SAPBEXfilterItem 2" xfId="486"/>
    <cellStyle name="SAPBEXfilterText" xfId="205"/>
    <cellStyle name="SAPBEXfilterText 2" xfId="487"/>
    <cellStyle name="SAPBEXformats" xfId="206"/>
    <cellStyle name="SAPBEXformats 2" xfId="488"/>
    <cellStyle name="SAPBEXheaderItem" xfId="207"/>
    <cellStyle name="SAPBEXheaderItem 2" xfId="489"/>
    <cellStyle name="SAPBEXheaderText" xfId="208"/>
    <cellStyle name="SAPBEXheaderText 2" xfId="490"/>
    <cellStyle name="SAPBEXHLevel0" xfId="209"/>
    <cellStyle name="SAPBEXHLevel0X" xfId="210"/>
    <cellStyle name="SAPBEXHLevel1" xfId="211"/>
    <cellStyle name="SAPBEXHLevel1X" xfId="212"/>
    <cellStyle name="SAPBEXHLevel2" xfId="213"/>
    <cellStyle name="SAPBEXHLevel2X" xfId="214"/>
    <cellStyle name="SAPBEXHLevel3" xfId="215"/>
    <cellStyle name="SAPBEXHLevel3X" xfId="216"/>
    <cellStyle name="SAPBEXresData" xfId="217"/>
    <cellStyle name="SAPBEXresData 2" xfId="491"/>
    <cellStyle name="SAPBEXresDataEmph" xfId="218"/>
    <cellStyle name="SAPBEXresDataEmph 2" xfId="492"/>
    <cellStyle name="SAPBEXresItem" xfId="219"/>
    <cellStyle name="SAPBEXresItem 2" xfId="493"/>
    <cellStyle name="SAPBEXresItemX" xfId="220"/>
    <cellStyle name="SAPBEXstdData" xfId="221"/>
    <cellStyle name="SAPBEXstdData 2" xfId="494"/>
    <cellStyle name="SAPBEXstdDataEmph" xfId="222"/>
    <cellStyle name="SAPBEXstdDataEmph 2" xfId="495"/>
    <cellStyle name="SAPBEXstdItem" xfId="223"/>
    <cellStyle name="SAPBEXstdItem 2" xfId="496"/>
    <cellStyle name="SAPBEXstdItemX" xfId="224"/>
    <cellStyle name="SAPBEXtitle" xfId="225"/>
    <cellStyle name="SAPBEXtitle 2" xfId="497"/>
    <cellStyle name="SAPBEXundefined" xfId="226"/>
    <cellStyle name="SAPBEXundefined 2" xfId="498"/>
    <cellStyle name="SEM-BPS-data" xfId="227"/>
    <cellStyle name="SEM-BPS-head" xfId="228"/>
    <cellStyle name="SEM-BPS-headdata" xfId="229"/>
    <cellStyle name="SEM-BPS-headkey" xfId="230"/>
    <cellStyle name="SEM-BPS-input-on" xfId="231"/>
    <cellStyle name="SEM-BPS-key" xfId="232"/>
    <cellStyle name="SEM-BPS-sub1" xfId="233"/>
    <cellStyle name="SEM-BPS-sub2" xfId="234"/>
    <cellStyle name="SEM-BPS-total" xfId="235"/>
    <cellStyle name="semestre" xfId="570"/>
    <cellStyle name="Semleges" xfId="236"/>
    <cellStyle name="Správn?" xfId="499"/>
    <cellStyle name="Správně" xfId="237"/>
    <cellStyle name="Standard" xfId="0" builtinId="0"/>
    <cellStyle name="Standard 10" xfId="287"/>
    <cellStyle name="Standard 10 2" xfId="288"/>
    <cellStyle name="Standard 10 3" xfId="500"/>
    <cellStyle name="Standard 10 4" xfId="553"/>
    <cellStyle name="Standard 11" xfId="314"/>
    <cellStyle name="Standard 11 2" xfId="501"/>
    <cellStyle name="Standard 11 3" xfId="571"/>
    <cellStyle name="Standard 11 3 2" xfId="572"/>
    <cellStyle name="Standard 12" xfId="315"/>
    <cellStyle name="Standard 12 2" xfId="327"/>
    <cellStyle name="Standard 12 2 2" xfId="539"/>
    <cellStyle name="Standard 12 2 2 2" xfId="556"/>
    <cellStyle name="Standard 12 2 2 3" xfId="557"/>
    <cellStyle name="Standard 12 3" xfId="333"/>
    <cellStyle name="Standard 12 4" xfId="502"/>
    <cellStyle name="Standard 13" xfId="316"/>
    <cellStyle name="Standard 13 2" xfId="337"/>
    <cellStyle name="Standard 13 3" xfId="503"/>
    <cellStyle name="Standard 13 4" xfId="554"/>
    <cellStyle name="Standard 14" xfId="317"/>
    <cellStyle name="Standard 14 2" xfId="338"/>
    <cellStyle name="Standard 14 3" xfId="504"/>
    <cellStyle name="Standard 14 4" xfId="555"/>
    <cellStyle name="Standard 15" xfId="318"/>
    <cellStyle name="Standard 15 2" xfId="505"/>
    <cellStyle name="Standard 16" xfId="319"/>
    <cellStyle name="Standard 17" xfId="326"/>
    <cellStyle name="Standard 18" xfId="328"/>
    <cellStyle name="Standard 19" xfId="339"/>
    <cellStyle name="Standard 2" xfId="238"/>
    <cellStyle name="Standard 2 2" xfId="239"/>
    <cellStyle name="Standard 2 2 2" xfId="320"/>
    <cellStyle name="Standard 2 2 3" xfId="335"/>
    <cellStyle name="Standard 2 3" xfId="240"/>
    <cellStyle name="Standard 2 3 2" xfId="506"/>
    <cellStyle name="Standard 2 4" xfId="321"/>
    <cellStyle name="Standard 2 5" xfId="334"/>
    <cellStyle name="Standard 2 6" xfId="507"/>
    <cellStyle name="Standard 20" xfId="340"/>
    <cellStyle name="Standard 20 2" xfId="508"/>
    <cellStyle name="Standard 21" xfId="341"/>
    <cellStyle name="Standard 21 2" xfId="536"/>
    <cellStyle name="Standard 22" xfId="342"/>
    <cellStyle name="Standard 22 2" xfId="558"/>
    <cellStyle name="Standard 23" xfId="343"/>
    <cellStyle name="Standard 24" xfId="344"/>
    <cellStyle name="Standard 24 2" xfId="541"/>
    <cellStyle name="Standard 25" xfId="346"/>
    <cellStyle name="Standard 26" xfId="347"/>
    <cellStyle name="Standard 27" xfId="509"/>
    <cellStyle name="Standard 28" xfId="510"/>
    <cellStyle name="Standard 29" xfId="348"/>
    <cellStyle name="Standard 29 2" xfId="542"/>
    <cellStyle name="Standard 3" xfId="241"/>
    <cellStyle name="Standard 3 2" xfId="322"/>
    <cellStyle name="Standard 3 2 2" xfId="573"/>
    <cellStyle name="Standard 3 2 3" xfId="574"/>
    <cellStyle name="Standard 3 3" xfId="323"/>
    <cellStyle name="Standard 3 4" xfId="511"/>
    <cellStyle name="Standard 30" xfId="512"/>
    <cellStyle name="Standard 30 2" xfId="538"/>
    <cellStyle name="Standard 31" xfId="537"/>
    <cellStyle name="Standard 4" xfId="2"/>
    <cellStyle name="Standard 4 2" xfId="324"/>
    <cellStyle name="Standard 4 3" xfId="325"/>
    <cellStyle name="Standard 4 3 2" xfId="535"/>
    <cellStyle name="Standard 4 4" xfId="345"/>
    <cellStyle name="Standard 4 5" xfId="513"/>
    <cellStyle name="Standard 4 6" xfId="534"/>
    <cellStyle name="Standard 4 6 2" xfId="540"/>
    <cellStyle name="Standard 5" xfId="242"/>
    <cellStyle name="Standard 6" xfId="243"/>
    <cellStyle name="Standard 6 2" xfId="514"/>
    <cellStyle name="Standard 7" xfId="244"/>
    <cellStyle name="Standard 7 2" xfId="515"/>
    <cellStyle name="Standard 8" xfId="245"/>
    <cellStyle name="Standard 8 2" xfId="516"/>
    <cellStyle name="Standard 9" xfId="246"/>
    <cellStyle name="Standard 9 2" xfId="517"/>
    <cellStyle name="Standard_1QBEIA" xfId="286"/>
    <cellStyle name="Stil 1" xfId="247"/>
    <cellStyle name="Stil 2" xfId="3"/>
    <cellStyle name="Style 21" xfId="248"/>
    <cellStyle name="Style 22" xfId="249"/>
    <cellStyle name="Style 23" xfId="250"/>
    <cellStyle name="Style 24" xfId="251"/>
    <cellStyle name="Style 25" xfId="252"/>
    <cellStyle name="Style 26" xfId="253"/>
    <cellStyle name="SubTotal" xfId="254"/>
    <cellStyle name="Számítás" xfId="255"/>
    <cellStyle name="Tab_kopf" xfId="256"/>
    <cellStyle name="Testo avviso" xfId="257"/>
    <cellStyle name="Testo descrittivo" xfId="258"/>
    <cellStyle name="tête chapitre" xfId="575"/>
    <cellStyle name="Text upozorn?ní" xfId="518"/>
    <cellStyle name="Text upozornění" xfId="259"/>
    <cellStyle name="Title" xfId="260"/>
    <cellStyle name="Titolo" xfId="261"/>
    <cellStyle name="Titolo 1" xfId="262"/>
    <cellStyle name="Titolo 2" xfId="263"/>
    <cellStyle name="Titolo 3" xfId="264"/>
    <cellStyle name="Titolo 3 2" xfId="519"/>
    <cellStyle name="Titolo 3 2 2" xfId="520"/>
    <cellStyle name="Titolo 3 2 2 2" xfId="521"/>
    <cellStyle name="Titolo 3 2 3" xfId="522"/>
    <cellStyle name="Titolo 3 3" xfId="523"/>
    <cellStyle name="Titolo 3 3 2" xfId="524"/>
    <cellStyle name="Titolo 3 4" xfId="525"/>
    <cellStyle name="Titolo 4" xfId="265"/>
    <cellStyle name="titre" xfId="576"/>
    <cellStyle name="Total" xfId="266"/>
    <cellStyle name="Totale" xfId="267"/>
    <cellStyle name="Ueberschrift Haupt" xfId="268"/>
    <cellStyle name="Ueberschrift Unterk" xfId="269"/>
    <cellStyle name="Valore non valido" xfId="270"/>
    <cellStyle name="Valore valido" xfId="271"/>
    <cellStyle name="Valuta (0)_Amm.to Cespiti esistenti" xfId="272"/>
    <cellStyle name="Vstup" xfId="273"/>
    <cellStyle name="Výpo?et" xfId="526"/>
    <cellStyle name="Výpočet" xfId="274"/>
    <cellStyle name="Výstup" xfId="275"/>
    <cellStyle name="Vysv?tlující text" xfId="527"/>
    <cellStyle name="Vysvětlující text" xfId="276"/>
    <cellStyle name="Warning Text" xfId="277"/>
    <cellStyle name="Weiss" xfId="278"/>
    <cellStyle name="Zvýrazn?ní 1" xfId="528"/>
    <cellStyle name="Zvýrazn?ní 2" xfId="529"/>
    <cellStyle name="Zvýrazn?ní 3" xfId="530"/>
    <cellStyle name="Zvýrazn?ní 4" xfId="531"/>
    <cellStyle name="Zvýrazn?ní 5" xfId="532"/>
    <cellStyle name="Zvýrazn?ní 6" xfId="533"/>
    <cellStyle name="Zvýraznění 1" xfId="279"/>
    <cellStyle name="Zvýraznění 2" xfId="280"/>
    <cellStyle name="Zvýraznění 3" xfId="281"/>
    <cellStyle name="Zvýraznění 4" xfId="282"/>
    <cellStyle name="Zvýraznění 5" xfId="283"/>
    <cellStyle name="Zvýraznění 6" xfId="284"/>
  </cellStyles>
  <dxfs count="1">
    <dxf>
      <font>
        <color theme="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47" Type="http://schemas.openxmlformats.org/officeDocument/2006/relationships/externalLink" Target="externalLinks/externalLink11.xml"/><Relationship Id="rId50" Type="http://schemas.openxmlformats.org/officeDocument/2006/relationships/externalLink" Target="externalLinks/externalLink14.xml"/><Relationship Id="rId55" Type="http://schemas.openxmlformats.org/officeDocument/2006/relationships/externalLink" Target="externalLinks/externalLink19.xml"/><Relationship Id="rId63" Type="http://schemas.openxmlformats.org/officeDocument/2006/relationships/externalLink" Target="externalLinks/externalLink27.xml"/><Relationship Id="rId68" Type="http://schemas.openxmlformats.org/officeDocument/2006/relationships/externalLink" Target="externalLinks/externalLink32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externalLink" Target="externalLinks/externalLink9.xml"/><Relationship Id="rId53" Type="http://schemas.openxmlformats.org/officeDocument/2006/relationships/externalLink" Target="externalLinks/externalLink17.xml"/><Relationship Id="rId58" Type="http://schemas.openxmlformats.org/officeDocument/2006/relationships/externalLink" Target="externalLinks/externalLink22.xml"/><Relationship Id="rId66" Type="http://schemas.openxmlformats.org/officeDocument/2006/relationships/externalLink" Target="externalLinks/externalLink3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3.xml"/><Relationship Id="rId57" Type="http://schemas.openxmlformats.org/officeDocument/2006/relationships/externalLink" Target="externalLinks/externalLink21.xml"/><Relationship Id="rId61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8.xml"/><Relationship Id="rId52" Type="http://schemas.openxmlformats.org/officeDocument/2006/relationships/externalLink" Target="externalLinks/externalLink16.xml"/><Relationship Id="rId60" Type="http://schemas.openxmlformats.org/officeDocument/2006/relationships/externalLink" Target="externalLinks/externalLink24.xml"/><Relationship Id="rId65" Type="http://schemas.openxmlformats.org/officeDocument/2006/relationships/externalLink" Target="externalLinks/externalLink2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7.xml"/><Relationship Id="rId48" Type="http://schemas.openxmlformats.org/officeDocument/2006/relationships/externalLink" Target="externalLinks/externalLink12.xml"/><Relationship Id="rId56" Type="http://schemas.openxmlformats.org/officeDocument/2006/relationships/externalLink" Target="externalLinks/externalLink20.xml"/><Relationship Id="rId64" Type="http://schemas.openxmlformats.org/officeDocument/2006/relationships/externalLink" Target="externalLinks/externalLink28.xml"/><Relationship Id="rId69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5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externalLink" Target="externalLinks/externalLink10.xml"/><Relationship Id="rId59" Type="http://schemas.openxmlformats.org/officeDocument/2006/relationships/externalLink" Target="externalLinks/externalLink23.xml"/><Relationship Id="rId67" Type="http://schemas.openxmlformats.org/officeDocument/2006/relationships/externalLink" Target="externalLinks/externalLink3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5.xml"/><Relationship Id="rId54" Type="http://schemas.openxmlformats.org/officeDocument/2006/relationships/externalLink" Target="externalLinks/externalLink18.xml"/><Relationship Id="rId62" Type="http://schemas.openxmlformats.org/officeDocument/2006/relationships/externalLink" Target="externalLinks/externalLink26.xml"/><Relationship Id="rId7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77390/Lokale%20Einstellungen/Temporary%20Internet%20Files/OLK56/Eigene%20Dateien/Rahmenplan/RP%202007-2012/2007-01-24/2007-01-24-Fortschreibung%20RP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1999\Aufarbeitung\1999\&#220;VO-GES-HL-AG(aktu99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Eigene%20Dateien\Rahmenplan\RP%202007-2012\2007-01-24\2007-01-24-Fortschreibung%20R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Adolf_Dietl/Reporting/Profitcenter_Ergebnis_8900_04-2009_Konzern.I1XL_Exp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dolf_Dietl\Reporting\Profitcenter_Ergebnis_8900_04-2009_Konzern.I1XL_Expor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77390\Lokale%20Einstellungen\Temporary%20Internet%20Files\OLK56\Dokumente%20und%20Einstellungen\z418553.BAUAG\Lokale%20Einstellungen\Temporary%20Internet%20Files\OLK40\Plan%20IFRS%20Konjunkturbelebung%2004_11_08%20Impair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176%20E&amp;Y%20Ragusa\analisi%20finanziaria%20%20Italia\GENNAIO%20FEBBRAIO%202008%20-%20(DRAFT)\ESTRAPOLAZIONE%20PER%20BERGMEISTER%2011.02.2008\BBT%20-%20Piano%20dei%20Flussi%2016-01-200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176%20E&amp;Y%20Ragusa/analisi%20finanziaria%20%20Italia/GENNAIO%20FEBBRAIO%202008%20-%20(DRAFT)/ESTRAPOLAZIONE%20PER%20BERGMEISTER%2011.02.2008/BBT%20-%20Piano%20dei%20Flussi%2016-01-200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77390\Lokale%20Einstellungen\Temporary%20Internet%20Files\OLK56\1999\Aufarbeitung\1999\&#220;VO-GES-HL-AG(aktu99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77390/Lokale%20Einstellungen/Temporary%20Internet%20Files/OLK56/1999/Aufarbeitung/1999/&#220;VO-GES-HL-AG(aktu99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77390\Lokale%20Einstellungen\Temporary%20Internet%20Files\OLK56\Eigene%20Dateien\Rahmenplan\RP%202007-2012\2007-01-24\2007-01-24-Fortschreibung%20R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-05-lfd-Fortschreibung%20RP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~1\z259494\LOKALE~1\Temp\xSAPtemp547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~1/z259494/LOKALE~1/Temp/xSAPtemp5476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MF-00-3-NWS\FMDATEN01\DATEN\EXCEL\CONTROL\PERSONAL\BASISZAH\AKTIVIT&#196;\LANGZEI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LANGZEI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TEMP/LANGZEIT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EN\EXCEL\CONTROL\PERSONAL\BASISZAH\AKTIVIT&#196;\LANGZEIT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ATEN/EXCEL/CONTROL/PERSONAL/BASISZAH/AKTIVIT&#196;/LANGZEI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MF-00-3-NWS\FMDATEN01\TEMP\LANGZEI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Kendler\INFRA\Zuschussvertrag\BDOWIEN-%23491808-v2-pb3112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59482.BAUAG/Lokale%20Einstellungen/Temporary%20Internet%20Files/OLK389/CF%20Plan%202006_Ist_bis_0706inkl%20BEG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Kendler/INFRA/Zuschussvertrag/BDOWIEN-#491808-v2-pb311220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Kendler\INFRA\2010\MoU\Szenario%203e%2013092010%20Einsparungsvorgabe_Bun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Kendler/INFRA/2010/MoU/Szenario%203e%2013092010%20Einsparungsvorgabe_Bun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59482.BAUAG\Lokale%20Einstellungen\Temporary%20Internet%20Files\OLK389\CF%20Plan%202006_Ist_bis_0706inkl%20BE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77390\Lokale%20Einstellungen\Temporary%20Internet%20Files\OLK56\Dokumente%20und%20Einstellungen\z259482.BAUAG\Lokale%20Einstellungen\Temporary%20Internet%20Files\OLK389\CF%20Plan%202006_Ist_bis_0706inkl%20BEG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11481/Lokale%20Einstellungen/Temporary%20Internet%20Files/OLK1A/Bewertung%20TB%20NT_BB%2031122006_FINAL%20(3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z211481\Lokale%20Einstellungen\Temporary%20Internet%20Files\OLK1A\Bewertung%20TB%20NT_BB%2031122006_FINAL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Neuhofer\2.%20Finanzplanung\Aktuell\Zinsrisiko-ohneIntern_31030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Neuhofer/2.%20Finanzplanung/Aktuell/Zinsrisiko-ohneIntern_3103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"/>
      <sheetName val="Pivot"/>
      <sheetName val="Steuerung_PC"/>
      <sheetName val="Steuerung_Konto"/>
      <sheetName val="PC_Gruppe"/>
      <sheetName val="Kopie_2"/>
      <sheetName val="Ergebnis_Summary"/>
      <sheetName val="FTE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"/>
      <sheetName val="Pivot"/>
      <sheetName val="Steuerung_PC"/>
      <sheetName val="Steuerung_Konto"/>
      <sheetName val="PC_Gruppe"/>
      <sheetName val="Kopie_2"/>
      <sheetName val="Ergebnis_Summary"/>
      <sheetName val="FTE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"/>
      <sheetName val="MoU2008"/>
      <sheetName val="AfA"/>
      <sheetName val="Investitionen"/>
      <sheetName val="ALV_KB"/>
      <sheetName val="TabelleMoU"/>
      <sheetName val="DG_Ergebnis"/>
      <sheetName val="DG_ NEG_§43_AfA_Zinsen"/>
      <sheetName val="DG_LFVermögen_Finanzvbdlk"/>
      <sheetName val="DG_Rahmenplan"/>
      <sheetName val="DG_EK"/>
      <sheetName val="DatenDG"/>
      <sheetName val="Finanzerfolg (2)"/>
      <sheetName val="Finanzerfolg"/>
      <sheetName val="Plan (2)"/>
      <sheetName val="RFBILA"/>
      <sheetName val="RFBilaIFRS"/>
      <sheetName val="PosPlanBilanzI1"/>
      <sheetName val="PosPlanGuVI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2">
          <cell r="A2">
            <v>1101110</v>
          </cell>
          <cell r="B2" t="str">
            <v/>
          </cell>
          <cell r="C2" t="str">
            <v>5,1</v>
          </cell>
          <cell r="D2">
            <v>9088589569.6700001</v>
          </cell>
          <cell r="E2">
            <v>8645188228.1000004</v>
          </cell>
          <cell r="F2">
            <v>443401341.56999999</v>
          </cell>
          <cell r="G2">
            <v>9088.5895696700009</v>
          </cell>
        </row>
        <row r="3">
          <cell r="A3">
            <v>1101120</v>
          </cell>
          <cell r="B3" t="str">
            <v/>
          </cell>
          <cell r="C3" t="str">
            <v>0,6-</v>
          </cell>
          <cell r="D3">
            <v>-3663477570.9499998</v>
          </cell>
          <cell r="E3">
            <v>-3641477196.3699999</v>
          </cell>
          <cell r="F3">
            <v>-22000374.579999998</v>
          </cell>
          <cell r="G3">
            <v>-3663.47757095</v>
          </cell>
        </row>
        <row r="4">
          <cell r="A4">
            <v>1101130</v>
          </cell>
          <cell r="B4" t="str">
            <v/>
          </cell>
          <cell r="C4" t="str">
            <v>83,3-</v>
          </cell>
          <cell r="D4">
            <v>3818952.32</v>
          </cell>
          <cell r="E4">
            <v>22856012.370000001</v>
          </cell>
          <cell r="F4">
            <v>-19037060.050000001</v>
          </cell>
          <cell r="G4">
            <v>3.8189523199999997</v>
          </cell>
        </row>
        <row r="5">
          <cell r="A5">
            <v>1101211</v>
          </cell>
          <cell r="B5" t="str">
            <v/>
          </cell>
          <cell r="C5" t="str">
            <v>22,7-</v>
          </cell>
          <cell r="D5">
            <v>2579348.41</v>
          </cell>
          <cell r="E5">
            <v>3335895.56</v>
          </cell>
          <cell r="F5">
            <v>-756547.15</v>
          </cell>
          <cell r="G5">
            <v>2.5793484100000001</v>
          </cell>
        </row>
        <row r="6">
          <cell r="A6">
            <v>1101212</v>
          </cell>
          <cell r="B6" t="str">
            <v/>
          </cell>
          <cell r="C6" t="str">
            <v>21,8</v>
          </cell>
          <cell r="D6">
            <v>-2092688.8</v>
          </cell>
          <cell r="E6">
            <v>-2676508.7599999998</v>
          </cell>
          <cell r="F6">
            <v>583819.96</v>
          </cell>
          <cell r="G6">
            <v>-2.0926887999999999</v>
          </cell>
        </row>
        <row r="7">
          <cell r="A7">
            <v>1101210</v>
          </cell>
          <cell r="B7" t="str">
            <v/>
          </cell>
          <cell r="C7" t="str">
            <v>26,2-</v>
          </cell>
          <cell r="D7">
            <v>486659.61</v>
          </cell>
          <cell r="E7">
            <v>659386.80000000005</v>
          </cell>
          <cell r="F7">
            <v>-172727.19</v>
          </cell>
          <cell r="G7">
            <v>0.48665960999999996</v>
          </cell>
        </row>
        <row r="8">
          <cell r="A8">
            <v>1101221</v>
          </cell>
          <cell r="B8" t="str">
            <v/>
          </cell>
          <cell r="C8" t="str">
            <v>6,7</v>
          </cell>
          <cell r="D8">
            <v>2710583210.7600002</v>
          </cell>
          <cell r="E8">
            <v>2541184691.96</v>
          </cell>
          <cell r="F8">
            <v>169398518.80000001</v>
          </cell>
          <cell r="G8">
            <v>2710.5832107600004</v>
          </cell>
        </row>
        <row r="9">
          <cell r="A9">
            <v>1101222</v>
          </cell>
          <cell r="B9" t="str">
            <v/>
          </cell>
          <cell r="C9" t="str">
            <v>0,9</v>
          </cell>
          <cell r="D9">
            <v>-825903932.13999999</v>
          </cell>
          <cell r="E9">
            <v>-833727999.25999999</v>
          </cell>
          <cell r="F9">
            <v>7824067.1200000001</v>
          </cell>
          <cell r="G9">
            <v>-825.90393213999994</v>
          </cell>
        </row>
        <row r="10">
          <cell r="A10">
            <v>1101223</v>
          </cell>
          <cell r="B10" t="str">
            <v/>
          </cell>
          <cell r="C10" t="str">
            <v>202,7</v>
          </cell>
          <cell r="D10">
            <v>8871159.9600000009</v>
          </cell>
          <cell r="E10">
            <v>-8634659.3399999999</v>
          </cell>
          <cell r="F10">
            <v>17505819.300000001</v>
          </cell>
          <cell r="G10">
            <v>8.8711599600000017</v>
          </cell>
        </row>
        <row r="11">
          <cell r="A11">
            <v>1101220</v>
          </cell>
          <cell r="B11" t="str">
            <v/>
          </cell>
          <cell r="C11" t="str">
            <v>11,5</v>
          </cell>
          <cell r="D11">
            <v>1893550438.5799999</v>
          </cell>
          <cell r="E11">
            <v>1698822033.3599999</v>
          </cell>
          <cell r="F11">
            <v>194728405.22</v>
          </cell>
          <cell r="G11">
            <v>1893.55043858</v>
          </cell>
        </row>
        <row r="12">
          <cell r="A12">
            <v>1101310</v>
          </cell>
          <cell r="B12" t="str">
            <v/>
          </cell>
          <cell r="C12" t="str">
            <v>110,0</v>
          </cell>
          <cell r="D12">
            <v>14980385.23</v>
          </cell>
          <cell r="E12">
            <v>7132554.3600000003</v>
          </cell>
          <cell r="F12">
            <v>7847830.8700000001</v>
          </cell>
          <cell r="G12">
            <v>14.980385230000001</v>
          </cell>
        </row>
        <row r="13">
          <cell r="A13">
            <v>1101320</v>
          </cell>
          <cell r="B13" t="str">
            <v/>
          </cell>
          <cell r="C13" t="str">
            <v>29,4-</v>
          </cell>
          <cell r="D13">
            <v>-1927925.07</v>
          </cell>
          <cell r="E13">
            <v>-1490368.74</v>
          </cell>
          <cell r="F13">
            <v>-437556.33</v>
          </cell>
          <cell r="G13">
            <v>-1.9279250700000001</v>
          </cell>
        </row>
        <row r="14">
          <cell r="A14">
            <v>1101411</v>
          </cell>
          <cell r="B14" t="str">
            <v/>
          </cell>
          <cell r="C14" t="str">
            <v>17,1</v>
          </cell>
          <cell r="D14">
            <v>2726154805.4200001</v>
          </cell>
          <cell r="E14">
            <v>2327543001.5599999</v>
          </cell>
          <cell r="F14">
            <v>398611803.86000001</v>
          </cell>
          <cell r="G14">
            <v>2726.1548054200002</v>
          </cell>
        </row>
        <row r="15">
          <cell r="A15">
            <v>1101412</v>
          </cell>
          <cell r="B15" t="str">
            <v/>
          </cell>
          <cell r="C15" t="str">
            <v>9,7</v>
          </cell>
          <cell r="D15">
            <v>-688378628.66999996</v>
          </cell>
          <cell r="E15">
            <v>-762045872.49000001</v>
          </cell>
          <cell r="F15">
            <v>73667243.819999993</v>
          </cell>
          <cell r="G15">
            <v>-688.37862867000001</v>
          </cell>
        </row>
        <row r="16">
          <cell r="A16">
            <v>1101410</v>
          </cell>
          <cell r="B16" t="str">
            <v/>
          </cell>
          <cell r="C16" t="str">
            <v>30,2</v>
          </cell>
          <cell r="D16">
            <v>2037776176.75</v>
          </cell>
          <cell r="E16">
            <v>1565497129.0699999</v>
          </cell>
          <cell r="F16">
            <v>472279047.68000001</v>
          </cell>
          <cell r="G16">
            <v>2037.7761767500001</v>
          </cell>
        </row>
        <row r="17">
          <cell r="A17">
            <v>1101420</v>
          </cell>
          <cell r="B17" t="str">
            <v/>
          </cell>
          <cell r="C17" t="str">
            <v>54,9-</v>
          </cell>
          <cell r="D17">
            <v>523095.27</v>
          </cell>
          <cell r="E17">
            <v>1160563.1399999999</v>
          </cell>
          <cell r="F17">
            <v>-637467.87</v>
          </cell>
          <cell r="G17">
            <v>0.52309527</v>
          </cell>
        </row>
        <row r="18">
          <cell r="A18">
            <v>1102110</v>
          </cell>
          <cell r="B18" t="str">
            <v/>
          </cell>
          <cell r="C18" t="str">
            <v>17,8</v>
          </cell>
          <cell r="D18">
            <v>40878633.009999998</v>
          </cell>
          <cell r="E18">
            <v>34696166.399999999</v>
          </cell>
          <cell r="F18">
            <v>6182466.6100000003</v>
          </cell>
          <cell r="G18">
            <v>40.878633009999994</v>
          </cell>
        </row>
        <row r="19">
          <cell r="A19">
            <v>1102120</v>
          </cell>
          <cell r="B19" t="str">
            <v/>
          </cell>
          <cell r="C19" t="str">
            <v>5,3</v>
          </cell>
          <cell r="D19">
            <v>-26627233.449999999</v>
          </cell>
          <cell r="E19">
            <v>-28117329.739999998</v>
          </cell>
          <cell r="F19">
            <v>1490096.29</v>
          </cell>
          <cell r="G19">
            <v>-26.627233449999999</v>
          </cell>
        </row>
        <row r="20">
          <cell r="A20">
            <v>1102210</v>
          </cell>
          <cell r="B20" t="str">
            <v/>
          </cell>
          <cell r="C20" t="str">
            <v>41,2</v>
          </cell>
          <cell r="D20">
            <v>793362125.20000005</v>
          </cell>
          <cell r="E20">
            <v>562056036.76999998</v>
          </cell>
          <cell r="F20">
            <v>231306088.43000001</v>
          </cell>
          <cell r="G20">
            <v>793.36212520000004</v>
          </cell>
        </row>
        <row r="21">
          <cell r="A21">
            <v>1102220</v>
          </cell>
          <cell r="B21" t="str">
            <v/>
          </cell>
          <cell r="C21" t="str">
            <v>9,9</v>
          </cell>
          <cell r="D21">
            <v>-71245835.260000005</v>
          </cell>
          <cell r="E21">
            <v>-79112531</v>
          </cell>
          <cell r="F21">
            <v>7866695.7400000002</v>
          </cell>
          <cell r="G21">
            <v>-71.245835260000007</v>
          </cell>
        </row>
        <row r="22">
          <cell r="A22">
            <v>1106310</v>
          </cell>
          <cell r="B22" t="str">
            <v/>
          </cell>
          <cell r="C22" t="str">
            <v>20,0-</v>
          </cell>
          <cell r="D22">
            <v>888178933.53999996</v>
          </cell>
          <cell r="E22">
            <v>1110086920.9400001</v>
          </cell>
          <cell r="F22">
            <v>-221907987.40000001</v>
          </cell>
          <cell r="G22">
            <v>888.17893354</v>
          </cell>
        </row>
        <row r="23">
          <cell r="A23">
            <v>1106330</v>
          </cell>
          <cell r="B23" t="str">
            <v/>
          </cell>
          <cell r="C23" t="str">
            <v>6,0</v>
          </cell>
          <cell r="D23">
            <v>128696280.61</v>
          </cell>
          <cell r="E23">
            <v>121449383.53</v>
          </cell>
          <cell r="F23">
            <v>7246897.0800000001</v>
          </cell>
          <cell r="G23">
            <v>128.69628061</v>
          </cell>
        </row>
        <row r="24">
          <cell r="A24">
            <v>1106410</v>
          </cell>
          <cell r="B24" t="str">
            <v/>
          </cell>
          <cell r="C24" t="str">
            <v>73,6-</v>
          </cell>
          <cell r="D24">
            <v>38353850.659999996</v>
          </cell>
          <cell r="E24">
            <v>145193927.44999999</v>
          </cell>
          <cell r="F24">
            <v>-106840076.79000001</v>
          </cell>
          <cell r="G24">
            <v>38.353850659999999</v>
          </cell>
        </row>
        <row r="25">
          <cell r="A25">
            <v>1106430</v>
          </cell>
          <cell r="B25" t="str">
            <v/>
          </cell>
          <cell r="C25" t="str">
            <v>328,8</v>
          </cell>
          <cell r="D25">
            <v>10531258.189999999</v>
          </cell>
          <cell r="E25">
            <v>2456096.71</v>
          </cell>
          <cell r="F25">
            <v>8075161.4800000004</v>
          </cell>
          <cell r="G25">
            <v>10.531258189999999</v>
          </cell>
        </row>
        <row r="26">
          <cell r="A26">
            <v>1205310</v>
          </cell>
          <cell r="B26" t="str">
            <v/>
          </cell>
          <cell r="C26" t="str">
            <v>4,6</v>
          </cell>
          <cell r="D26">
            <v>59227332.759999998</v>
          </cell>
          <cell r="E26">
            <v>56620523.560000002</v>
          </cell>
          <cell r="F26">
            <v>2606809.2000000002</v>
          </cell>
          <cell r="G26">
            <v>59.227332759999996</v>
          </cell>
        </row>
        <row r="27">
          <cell r="A27">
            <v>1205330</v>
          </cell>
          <cell r="B27" t="str">
            <v/>
          </cell>
          <cell r="C27" t="str">
            <v>100,0-</v>
          </cell>
          <cell r="D27">
            <v>0</v>
          </cell>
          <cell r="E27">
            <v>5042735.6500000004</v>
          </cell>
          <cell r="F27">
            <v>-5042735.6500000004</v>
          </cell>
          <cell r="G27">
            <v>0</v>
          </cell>
        </row>
        <row r="28">
          <cell r="A28">
            <v>1205410</v>
          </cell>
          <cell r="B28" t="str">
            <v/>
          </cell>
          <cell r="C28" t="str">
            <v>2,8-</v>
          </cell>
          <cell r="D28">
            <v>18701835.84</v>
          </cell>
          <cell r="E28">
            <v>19247520.059999999</v>
          </cell>
          <cell r="F28">
            <v>-545684.22</v>
          </cell>
          <cell r="G28">
            <v>18.701835840000001</v>
          </cell>
        </row>
        <row r="29">
          <cell r="A29">
            <v>1205430</v>
          </cell>
          <cell r="B29" t="str">
            <v/>
          </cell>
          <cell r="C29" t="str">
            <v>1,2-</v>
          </cell>
          <cell r="D29">
            <v>49809153.130000003</v>
          </cell>
          <cell r="E29">
            <v>50407611.149999999</v>
          </cell>
          <cell r="F29">
            <v>-598458.02</v>
          </cell>
          <cell r="G29">
            <v>49.809153130000006</v>
          </cell>
        </row>
        <row r="30">
          <cell r="A30">
            <v>2102120</v>
          </cell>
          <cell r="B30" t="str">
            <v/>
          </cell>
          <cell r="C30" t="str">
            <v>0,0</v>
          </cell>
          <cell r="D30">
            <v>293254319.06</v>
          </cell>
          <cell r="E30">
            <v>293254319.06</v>
          </cell>
          <cell r="F30">
            <v>0</v>
          </cell>
          <cell r="G30">
            <v>293.25431906</v>
          </cell>
        </row>
        <row r="31">
          <cell r="A31">
            <v>2102210</v>
          </cell>
          <cell r="B31" t="str">
            <v/>
          </cell>
          <cell r="C31" t="str">
            <v>69,6-</v>
          </cell>
          <cell r="D31">
            <v>3090000</v>
          </cell>
          <cell r="E31">
            <v>1821646</v>
          </cell>
          <cell r="F31">
            <v>-1268354</v>
          </cell>
          <cell r="G31">
            <v>3.09</v>
          </cell>
        </row>
        <row r="32">
          <cell r="A32">
            <v>2102250</v>
          </cell>
          <cell r="B32" t="str">
            <v/>
          </cell>
          <cell r="C32" t="str">
            <v>0,0</v>
          </cell>
          <cell r="D32">
            <v>-43058627.670000002</v>
          </cell>
          <cell r="E32">
            <v>-43058627.670000002</v>
          </cell>
          <cell r="F32">
            <v>0</v>
          </cell>
          <cell r="G32">
            <v>-43.05862767</v>
          </cell>
        </row>
        <row r="33">
          <cell r="A33">
            <v>2102260</v>
          </cell>
          <cell r="B33" t="str">
            <v/>
          </cell>
          <cell r="C33" t="str">
            <v>136,7-</v>
          </cell>
          <cell r="D33">
            <v>12171045.84</v>
          </cell>
          <cell r="E33">
            <v>-33201467.579999998</v>
          </cell>
          <cell r="F33">
            <v>-45372513.420000002</v>
          </cell>
          <cell r="G33">
            <v>12.17104584</v>
          </cell>
        </row>
        <row r="34">
          <cell r="A34">
            <v>2102310</v>
          </cell>
          <cell r="B34" t="str">
            <v/>
          </cell>
          <cell r="C34" t="str">
            <v>9,1</v>
          </cell>
          <cell r="D34">
            <v>2279842.91</v>
          </cell>
          <cell r="E34">
            <v>2506930.59</v>
          </cell>
          <cell r="F34">
            <v>227087.68</v>
          </cell>
          <cell r="G34">
            <v>2.2798429100000002</v>
          </cell>
        </row>
        <row r="35">
          <cell r="A35">
            <v>2104100</v>
          </cell>
          <cell r="B35" t="str">
            <v/>
          </cell>
          <cell r="C35" t="str">
            <v>248,2-</v>
          </cell>
          <cell r="D35">
            <v>227087.68</v>
          </cell>
          <cell r="E35">
            <v>65210.26</v>
          </cell>
          <cell r="F35">
            <v>-161877.42000000001</v>
          </cell>
          <cell r="G35">
            <v>0.22708767999999999</v>
          </cell>
        </row>
        <row r="36">
          <cell r="A36">
            <v>2104500</v>
          </cell>
          <cell r="B36" t="str">
            <v/>
          </cell>
          <cell r="C36" t="str">
            <v/>
          </cell>
          <cell r="D36">
            <v>-1268354</v>
          </cell>
          <cell r="E36">
            <v>0</v>
          </cell>
          <cell r="F36">
            <v>1268354</v>
          </cell>
          <cell r="G36">
            <v>-1.268354</v>
          </cell>
        </row>
        <row r="37">
          <cell r="A37">
            <v>2104710</v>
          </cell>
          <cell r="B37" t="str">
            <v/>
          </cell>
          <cell r="C37" t="str">
            <v>141,1-</v>
          </cell>
          <cell r="D37">
            <v>83440248.989999995</v>
          </cell>
          <cell r="E37">
            <v>34611282.829999998</v>
          </cell>
          <cell r="F37">
            <v>-48828966.159999996</v>
          </cell>
          <cell r="G37">
            <v>83.440248990000001</v>
          </cell>
        </row>
        <row r="38">
          <cell r="A38">
            <v>2104700</v>
          </cell>
          <cell r="B38" t="str">
            <v/>
          </cell>
          <cell r="C38" t="str">
            <v>141,1-</v>
          </cell>
          <cell r="D38">
            <v>83440248.989999995</v>
          </cell>
          <cell r="E38">
            <v>34611282.829999998</v>
          </cell>
          <cell r="F38">
            <v>-48828966.159999996</v>
          </cell>
          <cell r="G38">
            <v>83.440248990000001</v>
          </cell>
        </row>
        <row r="39">
          <cell r="A39">
            <v>2104910</v>
          </cell>
          <cell r="B39" t="str">
            <v/>
          </cell>
          <cell r="C39" t="str">
            <v>33,6-</v>
          </cell>
          <cell r="D39">
            <v>65130383.079999998</v>
          </cell>
          <cell r="E39">
            <v>48763755.899999999</v>
          </cell>
          <cell r="F39">
            <v>-16366627.18</v>
          </cell>
          <cell r="G39">
            <v>65.130383080000001</v>
          </cell>
        </row>
        <row r="40">
          <cell r="A40">
            <v>2302410</v>
          </cell>
          <cell r="B40" t="str">
            <v/>
          </cell>
          <cell r="C40" t="str">
            <v>6,4</v>
          </cell>
          <cell r="D40">
            <v>885113034.60000002</v>
          </cell>
          <cell r="E40">
            <v>945240055.59000003</v>
          </cell>
          <cell r="F40">
            <v>60127020.990000002</v>
          </cell>
          <cell r="G40">
            <v>885.11303459999999</v>
          </cell>
        </row>
        <row r="41">
          <cell r="A41">
            <v>2302430</v>
          </cell>
          <cell r="B41" t="str">
            <v/>
          </cell>
          <cell r="C41" t="str">
            <v>0,7-</v>
          </cell>
          <cell r="D41">
            <v>137729798.86000001</v>
          </cell>
          <cell r="E41">
            <v>136718441.49000001</v>
          </cell>
          <cell r="F41">
            <v>-1011357.37</v>
          </cell>
          <cell r="G41">
            <v>137.72979886000002</v>
          </cell>
        </row>
        <row r="42">
          <cell r="A42">
            <v>2302510</v>
          </cell>
          <cell r="B42" t="str">
            <v/>
          </cell>
          <cell r="C42" t="str">
            <v>54,3</v>
          </cell>
          <cell r="D42">
            <v>362256030.73000002</v>
          </cell>
          <cell r="E42">
            <v>791852995.40999997</v>
          </cell>
          <cell r="F42">
            <v>429596964.68000001</v>
          </cell>
          <cell r="G42">
            <v>362.25603073000002</v>
          </cell>
        </row>
        <row r="43">
          <cell r="A43">
            <v>2302530</v>
          </cell>
          <cell r="B43" t="str">
            <v/>
          </cell>
          <cell r="C43" t="str">
            <v>14,5-</v>
          </cell>
          <cell r="D43">
            <v>950634478.76999998</v>
          </cell>
          <cell r="E43">
            <v>830498572.66999996</v>
          </cell>
          <cell r="F43">
            <v>-120135906.09999999</v>
          </cell>
          <cell r="G43">
            <v>950.63447876999999</v>
          </cell>
        </row>
        <row r="44">
          <cell r="A44">
            <v>2305420</v>
          </cell>
          <cell r="B44" t="str">
            <v/>
          </cell>
          <cell r="C44" t="str">
            <v>9,3</v>
          </cell>
          <cell r="D44">
            <v>54047605.100000001</v>
          </cell>
          <cell r="E44">
            <v>59580491.490000002</v>
          </cell>
          <cell r="F44">
            <v>5532886.3899999997</v>
          </cell>
          <cell r="G44">
            <v>54.047605099999998</v>
          </cell>
        </row>
        <row r="45">
          <cell r="A45">
            <v>2401410</v>
          </cell>
          <cell r="B45" t="str">
            <v/>
          </cell>
          <cell r="C45" t="str">
            <v>4,6-</v>
          </cell>
          <cell r="D45">
            <v>59227332.759999998</v>
          </cell>
          <cell r="E45">
            <v>56620523.560000002</v>
          </cell>
          <cell r="F45">
            <v>-2606809.2000000002</v>
          </cell>
          <cell r="G45">
            <v>59.227332759999996</v>
          </cell>
        </row>
        <row r="46">
          <cell r="A46">
            <v>2401510</v>
          </cell>
          <cell r="B46" t="str">
            <v/>
          </cell>
          <cell r="C46" t="str">
            <v>3,9</v>
          </cell>
          <cell r="D46">
            <v>296099540.31999999</v>
          </cell>
          <cell r="E46">
            <v>308205457.75</v>
          </cell>
          <cell r="F46">
            <v>12105917.43</v>
          </cell>
          <cell r="G46">
            <v>296.09954032000002</v>
          </cell>
        </row>
        <row r="47">
          <cell r="A47">
            <v>2401530</v>
          </cell>
          <cell r="B47" t="str">
            <v/>
          </cell>
          <cell r="C47" t="str">
            <v>0,3-</v>
          </cell>
          <cell r="D47">
            <v>107774850.31999999</v>
          </cell>
          <cell r="E47">
            <v>107501329.8</v>
          </cell>
          <cell r="F47">
            <v>-273520.52</v>
          </cell>
          <cell r="G47">
            <v>107.77485032</v>
          </cell>
        </row>
        <row r="48">
          <cell r="A48">
            <v>2404410</v>
          </cell>
          <cell r="B48" t="str">
            <v/>
          </cell>
          <cell r="C48" t="str">
            <v>145,4-</v>
          </cell>
          <cell r="D48">
            <v>18914380.760000002</v>
          </cell>
          <cell r="E48">
            <v>7708782.3300000001</v>
          </cell>
          <cell r="F48">
            <v>-11205598.43</v>
          </cell>
          <cell r="G48">
            <v>18.91438076</v>
          </cell>
        </row>
        <row r="49">
          <cell r="A49">
            <v>2404420</v>
          </cell>
          <cell r="B49" t="str">
            <v/>
          </cell>
          <cell r="C49" t="str">
            <v>2,6</v>
          </cell>
          <cell r="D49">
            <v>5722616.7699999996</v>
          </cell>
          <cell r="E49">
            <v>5874618.5599999996</v>
          </cell>
          <cell r="F49">
            <v>152001.79</v>
          </cell>
          <cell r="G49">
            <v>5.7226167699999992</v>
          </cell>
        </row>
        <row r="50">
          <cell r="A50">
            <v>3110600</v>
          </cell>
          <cell r="B50" t="str">
            <v/>
          </cell>
          <cell r="C50" t="str">
            <v>9,8-</v>
          </cell>
          <cell r="D50">
            <v>-451359430.94999999</v>
          </cell>
          <cell r="E50">
            <v>-411157859.93000001</v>
          </cell>
          <cell r="F50">
            <v>-40201571.020000003</v>
          </cell>
          <cell r="G50">
            <v>-451.35943094999999</v>
          </cell>
        </row>
        <row r="51">
          <cell r="A51">
            <v>3120100</v>
          </cell>
          <cell r="B51" t="str">
            <v/>
          </cell>
          <cell r="C51" t="str">
            <v>589.564,2-</v>
          </cell>
          <cell r="D51">
            <v>-1061035.6399999999</v>
          </cell>
          <cell r="E51">
            <v>180</v>
          </cell>
          <cell r="F51">
            <v>-1061215.6399999999</v>
          </cell>
          <cell r="G51">
            <v>-1.0610356399999998</v>
          </cell>
        </row>
        <row r="52">
          <cell r="A52">
            <v>3120000</v>
          </cell>
          <cell r="B52" t="str">
            <v/>
          </cell>
          <cell r="C52" t="str">
            <v>589.564,2-</v>
          </cell>
          <cell r="D52">
            <v>-1061035.6399999999</v>
          </cell>
          <cell r="E52">
            <v>180</v>
          </cell>
          <cell r="F52">
            <v>-1061215.6399999999</v>
          </cell>
          <cell r="G52">
            <v>-1.0610356399999998</v>
          </cell>
        </row>
        <row r="53">
          <cell r="A53">
            <v>3130000</v>
          </cell>
          <cell r="B53" t="str">
            <v/>
          </cell>
          <cell r="C53" t="str">
            <v>252,5-</v>
          </cell>
          <cell r="D53">
            <v>-215081286</v>
          </cell>
          <cell r="E53">
            <v>-61013487.299999997</v>
          </cell>
          <cell r="F53">
            <v>-154067798.69999999</v>
          </cell>
          <cell r="G53">
            <v>-215.08128600000001</v>
          </cell>
        </row>
        <row r="54">
          <cell r="A54">
            <v>3141100</v>
          </cell>
          <cell r="B54" t="str">
            <v/>
          </cell>
          <cell r="C54" t="str">
            <v>436,6-</v>
          </cell>
          <cell r="D54">
            <v>-258323579.24000001</v>
          </cell>
          <cell r="E54">
            <v>-48143174.75</v>
          </cell>
          <cell r="F54">
            <v>-210180404.49000001</v>
          </cell>
          <cell r="G54">
            <v>-258.32357924000002</v>
          </cell>
        </row>
        <row r="55">
          <cell r="A55">
            <v>3141200</v>
          </cell>
          <cell r="B55" t="str">
            <v/>
          </cell>
          <cell r="C55" t="str">
            <v>3.795,5</v>
          </cell>
          <cell r="D55">
            <v>181104522.36000001</v>
          </cell>
          <cell r="E55">
            <v>4649057.51</v>
          </cell>
          <cell r="F55">
            <v>176455464.84999999</v>
          </cell>
          <cell r="G55">
            <v>181.10452236</v>
          </cell>
        </row>
        <row r="56">
          <cell r="A56">
            <v>3141000</v>
          </cell>
          <cell r="B56" t="str">
            <v/>
          </cell>
          <cell r="C56" t="str">
            <v>77,5-</v>
          </cell>
          <cell r="D56">
            <v>-77219056.879999995</v>
          </cell>
          <cell r="E56">
            <v>-43494117.240000002</v>
          </cell>
          <cell r="F56">
            <v>-33724939.640000001</v>
          </cell>
          <cell r="G56">
            <v>-77.219056879999997</v>
          </cell>
        </row>
        <row r="57">
          <cell r="A57">
            <v>3143010</v>
          </cell>
          <cell r="B57" t="str">
            <v/>
          </cell>
          <cell r="C57" t="str">
            <v>457,0-</v>
          </cell>
          <cell r="D57">
            <v>-4233735.8600000003</v>
          </cell>
          <cell r="E57">
            <v>-760073.65</v>
          </cell>
          <cell r="F57">
            <v>-3473662.21</v>
          </cell>
          <cell r="G57">
            <v>-4.2337358600000004</v>
          </cell>
        </row>
        <row r="58">
          <cell r="A58">
            <v>3143020</v>
          </cell>
          <cell r="B58" t="str">
            <v/>
          </cell>
          <cell r="C58" t="str">
            <v>3.536,0-</v>
          </cell>
          <cell r="D58">
            <v>-13772986.300000001</v>
          </cell>
          <cell r="E58">
            <v>-378797.98</v>
          </cell>
          <cell r="F58">
            <v>-13394188.32</v>
          </cell>
          <cell r="G58">
            <v>-13.772986300000001</v>
          </cell>
        </row>
        <row r="59">
          <cell r="A59">
            <v>3143040</v>
          </cell>
          <cell r="B59" t="str">
            <v/>
          </cell>
          <cell r="C59" t="str">
            <v>104,3-</v>
          </cell>
          <cell r="D59">
            <v>-3221679.04</v>
          </cell>
          <cell r="E59">
            <v>-1576673</v>
          </cell>
          <cell r="F59">
            <v>-1645006.04</v>
          </cell>
          <cell r="G59">
            <v>-3.2216790400000002</v>
          </cell>
        </row>
        <row r="60">
          <cell r="A60">
            <v>3143050</v>
          </cell>
          <cell r="B60" t="str">
            <v/>
          </cell>
          <cell r="C60" t="str">
            <v>76,8-</v>
          </cell>
          <cell r="D60">
            <v>-1776289.53</v>
          </cell>
          <cell r="E60">
            <v>-1004866.11</v>
          </cell>
          <cell r="F60">
            <v>-771423.42</v>
          </cell>
          <cell r="G60">
            <v>-1.7762895300000001</v>
          </cell>
        </row>
        <row r="61">
          <cell r="A61">
            <v>3143060</v>
          </cell>
          <cell r="B61" t="str">
            <v/>
          </cell>
          <cell r="C61" t="str">
            <v/>
          </cell>
          <cell r="D61">
            <v>-1392375.75</v>
          </cell>
          <cell r="E61">
            <v>0</v>
          </cell>
          <cell r="F61">
            <v>-1392375.75</v>
          </cell>
          <cell r="G61">
            <v>-1.39237575</v>
          </cell>
        </row>
        <row r="62">
          <cell r="A62">
            <v>3143110</v>
          </cell>
          <cell r="B62" t="str">
            <v/>
          </cell>
          <cell r="C62" t="str">
            <v>48,9</v>
          </cell>
          <cell r="D62">
            <v>-193098.07</v>
          </cell>
          <cell r="E62">
            <v>-377586.38</v>
          </cell>
          <cell r="F62">
            <v>184488.31</v>
          </cell>
          <cell r="G62">
            <v>-0.19309807000000001</v>
          </cell>
        </row>
        <row r="63">
          <cell r="A63">
            <v>3143120</v>
          </cell>
          <cell r="B63" t="str">
            <v/>
          </cell>
          <cell r="C63" t="str">
            <v/>
          </cell>
          <cell r="D63">
            <v>-65000000</v>
          </cell>
          <cell r="E63">
            <v>0</v>
          </cell>
          <cell r="F63">
            <v>-65000000</v>
          </cell>
          <cell r="G63">
            <v>-65</v>
          </cell>
        </row>
        <row r="64">
          <cell r="A64">
            <v>3143900</v>
          </cell>
          <cell r="B64" t="str">
            <v/>
          </cell>
          <cell r="C64" t="str">
            <v>2,8-</v>
          </cell>
          <cell r="D64">
            <v>-11158001.93</v>
          </cell>
          <cell r="E64">
            <v>-10850039.92</v>
          </cell>
          <cell r="F64">
            <v>-307962.01</v>
          </cell>
          <cell r="G64">
            <v>-11.158001929999999</v>
          </cell>
        </row>
        <row r="65">
          <cell r="A65">
            <v>3210100</v>
          </cell>
          <cell r="B65" t="str">
            <v/>
          </cell>
          <cell r="C65" t="str">
            <v>26,5</v>
          </cell>
          <cell r="D65">
            <v>277839554.56</v>
          </cell>
          <cell r="E65">
            <v>219550783.66</v>
          </cell>
          <cell r="F65">
            <v>58288770.899999999</v>
          </cell>
          <cell r="G65">
            <v>277.83955456000001</v>
          </cell>
        </row>
        <row r="66">
          <cell r="A66">
            <v>3210200</v>
          </cell>
          <cell r="B66" t="str">
            <v/>
          </cell>
          <cell r="C66" t="str">
            <v/>
          </cell>
          <cell r="D66">
            <v>71144.210000000006</v>
          </cell>
          <cell r="E66">
            <v>0</v>
          </cell>
          <cell r="F66">
            <v>71144.210000000006</v>
          </cell>
          <cell r="G66">
            <v>7.1144210000000013E-2</v>
          </cell>
        </row>
        <row r="67">
          <cell r="A67">
            <v>3210400</v>
          </cell>
          <cell r="B67" t="str">
            <v/>
          </cell>
          <cell r="C67" t="str">
            <v>6.493,5</v>
          </cell>
          <cell r="D67">
            <v>15176036.73</v>
          </cell>
          <cell r="E67">
            <v>230167.69</v>
          </cell>
          <cell r="F67">
            <v>14945869.039999999</v>
          </cell>
          <cell r="G67">
            <v>15.17603673</v>
          </cell>
        </row>
        <row r="68">
          <cell r="A68">
            <v>3210900</v>
          </cell>
          <cell r="B68" t="str">
            <v/>
          </cell>
          <cell r="C68" t="str">
            <v>2.390,2-</v>
          </cell>
          <cell r="D68">
            <v>-9265927.4299999997</v>
          </cell>
          <cell r="E68">
            <v>-372102.28</v>
          </cell>
          <cell r="F68">
            <v>-8893825.1500000004</v>
          </cell>
          <cell r="G68">
            <v>-9.2659274299999996</v>
          </cell>
        </row>
        <row r="69">
          <cell r="A69">
            <v>3220100</v>
          </cell>
          <cell r="B69" t="str">
            <v/>
          </cell>
          <cell r="C69" t="str">
            <v>6.442,4</v>
          </cell>
          <cell r="D69">
            <v>16819208.260000002</v>
          </cell>
          <cell r="E69">
            <v>257079.97</v>
          </cell>
          <cell r="F69">
            <v>16562128.289999999</v>
          </cell>
          <cell r="G69">
            <v>16.81920826</v>
          </cell>
        </row>
        <row r="70">
          <cell r="A70">
            <v>3220200</v>
          </cell>
          <cell r="B70" t="str">
            <v/>
          </cell>
          <cell r="C70" t="str">
            <v>2.310,6</v>
          </cell>
          <cell r="D70">
            <v>26864488.91</v>
          </cell>
          <cell r="E70">
            <v>1114451.1599999999</v>
          </cell>
          <cell r="F70">
            <v>25750037.75</v>
          </cell>
          <cell r="G70">
            <v>26.864488909999999</v>
          </cell>
        </row>
        <row r="71">
          <cell r="A71">
            <v>3220300</v>
          </cell>
          <cell r="B71" t="str">
            <v/>
          </cell>
          <cell r="C71" t="str">
            <v>72,1-</v>
          </cell>
          <cell r="D71">
            <v>311329.8</v>
          </cell>
          <cell r="E71">
            <v>1115666.1599999999</v>
          </cell>
          <cell r="F71">
            <v>-804336.36</v>
          </cell>
          <cell r="G71">
            <v>0.31132979999999999</v>
          </cell>
        </row>
        <row r="72">
          <cell r="A72">
            <v>3220400</v>
          </cell>
          <cell r="B72" t="str">
            <v/>
          </cell>
          <cell r="C72" t="str">
            <v>1.718,2</v>
          </cell>
          <cell r="D72">
            <v>200</v>
          </cell>
          <cell r="E72">
            <v>11</v>
          </cell>
          <cell r="F72">
            <v>189</v>
          </cell>
          <cell r="G72">
            <v>2.0000000000000001E-4</v>
          </cell>
        </row>
        <row r="73">
          <cell r="A73">
            <v>3220900</v>
          </cell>
          <cell r="B73" t="str">
            <v/>
          </cell>
          <cell r="C73" t="str">
            <v>62,7</v>
          </cell>
          <cell r="D73">
            <v>87986483.659999996</v>
          </cell>
          <cell r="E73">
            <v>54082419.109999999</v>
          </cell>
          <cell r="F73">
            <v>33904064.549999997</v>
          </cell>
          <cell r="G73">
            <v>87.98648365999999</v>
          </cell>
        </row>
        <row r="74">
          <cell r="A74">
            <v>3330000</v>
          </cell>
          <cell r="B74" t="str">
            <v/>
          </cell>
          <cell r="C74" t="str">
            <v>96,7</v>
          </cell>
          <cell r="D74">
            <v>1501097.14</v>
          </cell>
          <cell r="E74">
            <v>763006.19</v>
          </cell>
          <cell r="F74">
            <v>738090.95</v>
          </cell>
          <cell r="G74">
            <v>1.5010971399999999</v>
          </cell>
        </row>
        <row r="75">
          <cell r="A75">
            <v>3340000</v>
          </cell>
          <cell r="B75" t="str">
            <v/>
          </cell>
          <cell r="C75" t="str">
            <v>177,8</v>
          </cell>
          <cell r="D75">
            <v>1563171.58</v>
          </cell>
          <cell r="E75">
            <v>562684.97</v>
          </cell>
          <cell r="F75">
            <v>1000486.61</v>
          </cell>
          <cell r="G75">
            <v>1.5631715800000001</v>
          </cell>
        </row>
        <row r="76">
          <cell r="A76">
            <v>3420000</v>
          </cell>
          <cell r="B76" t="str">
            <v/>
          </cell>
          <cell r="C76" t="str">
            <v>8,6</v>
          </cell>
          <cell r="D76">
            <v>501066661.24000001</v>
          </cell>
          <cell r="E76">
            <v>461511677.83999997</v>
          </cell>
          <cell r="F76">
            <v>39554983.399999999</v>
          </cell>
          <cell r="G76">
            <v>501.06666124000003</v>
          </cell>
        </row>
        <row r="77">
          <cell r="A77">
            <v>3430000</v>
          </cell>
          <cell r="B77" t="str">
            <v/>
          </cell>
          <cell r="C77" t="str">
            <v>3,5-</v>
          </cell>
          <cell r="D77">
            <v>-207213941.15000001</v>
          </cell>
          <cell r="E77">
            <v>-200254672.80000001</v>
          </cell>
          <cell r="F77">
            <v>-6959268.3499999996</v>
          </cell>
          <cell r="G77">
            <v>-207.21394115000001</v>
          </cell>
        </row>
        <row r="78">
          <cell r="A78">
            <v>3440000</v>
          </cell>
          <cell r="B78" t="str">
            <v/>
          </cell>
          <cell r="C78" t="str">
            <v>155,7</v>
          </cell>
          <cell r="D78">
            <v>1053873.3999999999</v>
          </cell>
          <cell r="E78">
            <v>412094.53</v>
          </cell>
          <cell r="F78">
            <v>641778.87</v>
          </cell>
          <cell r="G78">
            <v>1.0538733999999998</v>
          </cell>
        </row>
        <row r="79">
          <cell r="A79">
            <v>3510000</v>
          </cell>
          <cell r="B79" t="str">
            <v/>
          </cell>
          <cell r="C79" t="str">
            <v>12,3-</v>
          </cell>
          <cell r="D79">
            <v>34892940.270000003</v>
          </cell>
          <cell r="E79">
            <v>39781873.200000003</v>
          </cell>
          <cell r="F79">
            <v>-4888932.93</v>
          </cell>
          <cell r="G79">
            <v>34.892940270000004</v>
          </cell>
        </row>
        <row r="80">
          <cell r="A80">
            <v>3520010</v>
          </cell>
          <cell r="B80" t="str">
            <v/>
          </cell>
          <cell r="C80" t="str">
            <v>76,1</v>
          </cell>
          <cell r="D80">
            <v>17002231.760000002</v>
          </cell>
          <cell r="E80">
            <v>9653216.9199999999</v>
          </cell>
          <cell r="F80">
            <v>7349014.8399999999</v>
          </cell>
          <cell r="G80">
            <v>17.002231760000001</v>
          </cell>
        </row>
        <row r="81">
          <cell r="A81">
            <v>3520020</v>
          </cell>
          <cell r="B81" t="str">
            <v/>
          </cell>
          <cell r="C81" t="str">
            <v>26,2</v>
          </cell>
          <cell r="D81">
            <v>73039248.709999993</v>
          </cell>
          <cell r="E81">
            <v>57863127.950000003</v>
          </cell>
          <cell r="F81">
            <v>15176120.76</v>
          </cell>
          <cell r="G81">
            <v>73.039248709999995</v>
          </cell>
        </row>
        <row r="82">
          <cell r="A82">
            <v>3520030</v>
          </cell>
          <cell r="B82" t="str">
            <v/>
          </cell>
          <cell r="C82" t="str">
            <v>291,0</v>
          </cell>
          <cell r="D82">
            <v>7223637.0700000003</v>
          </cell>
          <cell r="E82">
            <v>1847685.27</v>
          </cell>
          <cell r="F82">
            <v>5375951.7999999998</v>
          </cell>
          <cell r="G82">
            <v>7.2236370700000005</v>
          </cell>
        </row>
        <row r="83">
          <cell r="A83">
            <v>3520040</v>
          </cell>
          <cell r="B83" t="str">
            <v/>
          </cell>
          <cell r="C83" t="str">
            <v>216,4</v>
          </cell>
          <cell r="D83">
            <v>10515202.060000001</v>
          </cell>
          <cell r="E83">
            <v>3323145.1</v>
          </cell>
          <cell r="F83">
            <v>7192056.96</v>
          </cell>
          <cell r="G83">
            <v>10.51520206</v>
          </cell>
        </row>
        <row r="84">
          <cell r="A84">
            <v>3520050</v>
          </cell>
          <cell r="B84" t="str">
            <v/>
          </cell>
          <cell r="C84" t="str">
            <v>106,3</v>
          </cell>
          <cell r="D84">
            <v>3121668.72</v>
          </cell>
          <cell r="E84">
            <v>1513351.2</v>
          </cell>
          <cell r="F84">
            <v>1608317.52</v>
          </cell>
          <cell r="G84">
            <v>3.1216687200000002</v>
          </cell>
        </row>
        <row r="85">
          <cell r="A85">
            <v>3520060</v>
          </cell>
          <cell r="B85" t="str">
            <v/>
          </cell>
          <cell r="C85" t="str">
            <v>30,4-</v>
          </cell>
          <cell r="D85">
            <v>2651247.02</v>
          </cell>
          <cell r="E85">
            <v>3811137.37</v>
          </cell>
          <cell r="F85">
            <v>-1159890.3500000001</v>
          </cell>
          <cell r="G85">
            <v>2.65124702</v>
          </cell>
        </row>
        <row r="86">
          <cell r="A86">
            <v>3520070</v>
          </cell>
          <cell r="B86" t="str">
            <v/>
          </cell>
          <cell r="C86" t="str">
            <v>21,4</v>
          </cell>
          <cell r="D86">
            <v>9203395.0800000001</v>
          </cell>
          <cell r="E86">
            <v>7581750.0599999996</v>
          </cell>
          <cell r="F86">
            <v>1621645.02</v>
          </cell>
          <cell r="G86">
            <v>9.20339508</v>
          </cell>
        </row>
        <row r="87">
          <cell r="A87">
            <v>3520080</v>
          </cell>
          <cell r="B87" t="str">
            <v/>
          </cell>
          <cell r="C87" t="str">
            <v/>
          </cell>
          <cell r="D87">
            <v>8946.4</v>
          </cell>
          <cell r="E87">
            <v>0</v>
          </cell>
          <cell r="F87">
            <v>8946.4</v>
          </cell>
          <cell r="G87">
            <v>8.9464000000000002E-3</v>
          </cell>
        </row>
        <row r="88">
          <cell r="A88">
            <v>3520090</v>
          </cell>
          <cell r="B88" t="str">
            <v/>
          </cell>
          <cell r="C88" t="str">
            <v>81,0</v>
          </cell>
          <cell r="D88">
            <v>682423.41</v>
          </cell>
          <cell r="E88">
            <v>377103.79</v>
          </cell>
          <cell r="F88">
            <v>305319.62</v>
          </cell>
          <cell r="G88">
            <v>0.68242341000000006</v>
          </cell>
        </row>
        <row r="89">
          <cell r="A89">
            <v>3520100</v>
          </cell>
          <cell r="B89" t="str">
            <v/>
          </cell>
          <cell r="C89" t="str">
            <v>90,7</v>
          </cell>
          <cell r="D89">
            <v>1816495.29</v>
          </cell>
          <cell r="E89">
            <v>952632.74</v>
          </cell>
          <cell r="F89">
            <v>863862.55</v>
          </cell>
          <cell r="G89">
            <v>1.81649529</v>
          </cell>
        </row>
        <row r="90">
          <cell r="A90">
            <v>3520110</v>
          </cell>
          <cell r="B90" t="str">
            <v/>
          </cell>
          <cell r="C90" t="str">
            <v>85,0</v>
          </cell>
          <cell r="D90">
            <v>1820102.66</v>
          </cell>
          <cell r="E90">
            <v>983819.46</v>
          </cell>
          <cell r="F90">
            <v>836283.2</v>
          </cell>
          <cell r="G90">
            <v>1.8201026599999999</v>
          </cell>
        </row>
        <row r="91">
          <cell r="A91">
            <v>3520120</v>
          </cell>
          <cell r="B91" t="str">
            <v/>
          </cell>
          <cell r="C91" t="str">
            <v>37,7-</v>
          </cell>
          <cell r="D91">
            <v>7352463.6699999999</v>
          </cell>
          <cell r="E91">
            <v>11804817.300000001</v>
          </cell>
          <cell r="F91">
            <v>-4452353.63</v>
          </cell>
          <cell r="G91">
            <v>7.3524636699999997</v>
          </cell>
        </row>
        <row r="92">
          <cell r="A92">
            <v>3520130</v>
          </cell>
          <cell r="B92" t="str">
            <v/>
          </cell>
          <cell r="C92" t="str">
            <v>15,2</v>
          </cell>
          <cell r="D92">
            <v>1291226.79</v>
          </cell>
          <cell r="E92">
            <v>1120608.8</v>
          </cell>
          <cell r="F92">
            <v>170617.99</v>
          </cell>
          <cell r="G92">
            <v>1.2912267900000001</v>
          </cell>
        </row>
        <row r="93">
          <cell r="A93">
            <v>3520140</v>
          </cell>
          <cell r="B93" t="str">
            <v/>
          </cell>
          <cell r="C93" t="str">
            <v>127,6-</v>
          </cell>
          <cell r="D93">
            <v>-1784066.21</v>
          </cell>
          <cell r="E93">
            <v>6453131.2300000004</v>
          </cell>
          <cell r="F93">
            <v>-8237197.4400000004</v>
          </cell>
          <cell r="G93">
            <v>-1.78406621</v>
          </cell>
        </row>
        <row r="94">
          <cell r="A94">
            <v>3520160</v>
          </cell>
          <cell r="B94" t="str">
            <v/>
          </cell>
          <cell r="C94" t="str">
            <v>155,9</v>
          </cell>
          <cell r="D94">
            <v>3268373.42</v>
          </cell>
          <cell r="E94">
            <v>1277412.28</v>
          </cell>
          <cell r="F94">
            <v>1990961.14</v>
          </cell>
          <cell r="G94">
            <v>3.2683734200000001</v>
          </cell>
        </row>
        <row r="95">
          <cell r="A95">
            <v>3520170</v>
          </cell>
          <cell r="B95" t="str">
            <v/>
          </cell>
          <cell r="C95" t="str">
            <v>17,4</v>
          </cell>
          <cell r="D95">
            <v>20073561.469999999</v>
          </cell>
          <cell r="E95">
            <v>17104211.829999998</v>
          </cell>
          <cell r="F95">
            <v>2969349.64</v>
          </cell>
          <cell r="G95">
            <v>20.073561469999998</v>
          </cell>
        </row>
        <row r="96">
          <cell r="A96">
            <v>3520190</v>
          </cell>
          <cell r="B96" t="str">
            <v/>
          </cell>
          <cell r="C96" t="str">
            <v>97,3-</v>
          </cell>
          <cell r="D96">
            <v>320</v>
          </cell>
          <cell r="E96">
            <v>11691.4</v>
          </cell>
          <cell r="F96">
            <v>-11371.4</v>
          </cell>
          <cell r="G96">
            <v>3.2000000000000003E-4</v>
          </cell>
        </row>
        <row r="97">
          <cell r="A97">
            <v>3520200</v>
          </cell>
          <cell r="B97" t="str">
            <v/>
          </cell>
          <cell r="C97" t="str">
            <v>32,1-</v>
          </cell>
          <cell r="D97">
            <v>172399.73</v>
          </cell>
          <cell r="E97">
            <v>253923.42</v>
          </cell>
          <cell r="F97">
            <v>-81523.69</v>
          </cell>
          <cell r="G97">
            <v>0.17239973</v>
          </cell>
        </row>
        <row r="98">
          <cell r="A98">
            <v>3520220</v>
          </cell>
          <cell r="B98" t="str">
            <v/>
          </cell>
          <cell r="C98" t="str">
            <v>352,3</v>
          </cell>
          <cell r="D98">
            <v>721970.69</v>
          </cell>
          <cell r="E98">
            <v>159620.57999999999</v>
          </cell>
          <cell r="F98">
            <v>562350.11</v>
          </cell>
          <cell r="G98">
            <v>0.72197068999999992</v>
          </cell>
        </row>
        <row r="99">
          <cell r="A99">
            <v>3520230</v>
          </cell>
          <cell r="B99" t="str">
            <v/>
          </cell>
          <cell r="C99" t="str">
            <v>23,2</v>
          </cell>
          <cell r="D99">
            <v>856910.52</v>
          </cell>
          <cell r="E99">
            <v>695485.61</v>
          </cell>
          <cell r="F99">
            <v>161424.91</v>
          </cell>
          <cell r="G99">
            <v>0.85691052000000001</v>
          </cell>
        </row>
        <row r="100">
          <cell r="A100">
            <v>3520240</v>
          </cell>
          <cell r="B100" t="str">
            <v/>
          </cell>
          <cell r="C100" t="str">
            <v>317,6</v>
          </cell>
          <cell r="D100">
            <v>184860.24</v>
          </cell>
          <cell r="E100">
            <v>44265.120000000003</v>
          </cell>
          <cell r="F100">
            <v>140595.12</v>
          </cell>
          <cell r="G100">
            <v>0.18486023999999998</v>
          </cell>
        </row>
        <row r="101">
          <cell r="A101">
            <v>3520280</v>
          </cell>
          <cell r="B101" t="str">
            <v/>
          </cell>
          <cell r="C101" t="str">
            <v>90,6</v>
          </cell>
          <cell r="D101">
            <v>195618.98</v>
          </cell>
          <cell r="E101">
            <v>102618.24000000001</v>
          </cell>
          <cell r="F101">
            <v>93000.74</v>
          </cell>
          <cell r="G101">
            <v>0.19561898</v>
          </cell>
        </row>
        <row r="102">
          <cell r="A102">
            <v>3520900</v>
          </cell>
          <cell r="B102" t="str">
            <v/>
          </cell>
          <cell r="C102" t="str">
            <v>232,1</v>
          </cell>
          <cell r="D102">
            <v>11973351.24</v>
          </cell>
          <cell r="E102">
            <v>3605549.1</v>
          </cell>
          <cell r="F102">
            <v>8367802.1399999997</v>
          </cell>
          <cell r="G102">
            <v>11.97335124</v>
          </cell>
        </row>
        <row r="103">
          <cell r="A103">
            <v>3520000</v>
          </cell>
          <cell r="B103" t="str">
            <v/>
          </cell>
          <cell r="C103" t="str">
            <v>31,3</v>
          </cell>
          <cell r="D103">
            <v>171391588.72</v>
          </cell>
          <cell r="E103">
            <v>130540304.77</v>
          </cell>
          <cell r="F103">
            <v>40851283.950000003</v>
          </cell>
          <cell r="G103">
            <v>171.39158871999999</v>
          </cell>
        </row>
        <row r="104">
          <cell r="A104">
            <v>4211000</v>
          </cell>
          <cell r="B104" t="str">
            <v/>
          </cell>
          <cell r="C104" t="str">
            <v>47,6</v>
          </cell>
          <cell r="D104">
            <v>-89206491.530000001</v>
          </cell>
          <cell r="E104">
            <v>-170152809.86000001</v>
          </cell>
          <cell r="F104">
            <v>80946318.329999998</v>
          </cell>
          <cell r="G104">
            <v>-89.206491530000008</v>
          </cell>
        </row>
        <row r="105">
          <cell r="A105">
            <v>4212000</v>
          </cell>
          <cell r="B105" t="str">
            <v/>
          </cell>
          <cell r="C105" t="str">
            <v>5,1-</v>
          </cell>
          <cell r="D105">
            <v>-62962542.5</v>
          </cell>
          <cell r="E105">
            <v>-59916837.009999998</v>
          </cell>
          <cell r="F105">
            <v>-3045705.49</v>
          </cell>
          <cell r="G105">
            <v>-62.962542499999998</v>
          </cell>
        </row>
        <row r="106">
          <cell r="A106">
            <v>4221000</v>
          </cell>
          <cell r="B106" t="str">
            <v/>
          </cell>
          <cell r="C106" t="str">
            <v>6,5-</v>
          </cell>
          <cell r="D106">
            <v>406386467.12</v>
          </cell>
          <cell r="E106">
            <v>434445648.50999999</v>
          </cell>
          <cell r="F106">
            <v>-28059181.390000001</v>
          </cell>
          <cell r="G106">
            <v>406.38646712000002</v>
          </cell>
        </row>
        <row r="107">
          <cell r="A107">
            <v>4222000</v>
          </cell>
          <cell r="B107" t="str">
            <v/>
          </cell>
          <cell r="C107" t="str">
            <v>0,7</v>
          </cell>
          <cell r="D107">
            <v>79809928.079999998</v>
          </cell>
          <cell r="E107">
            <v>79289308.950000003</v>
          </cell>
          <cell r="F107">
            <v>520619.13</v>
          </cell>
          <cell r="G107">
            <v>79.809928079999992</v>
          </cell>
        </row>
        <row r="108">
          <cell r="A108">
            <v>4200000</v>
          </cell>
          <cell r="B108" t="str">
            <v/>
          </cell>
          <cell r="C108" t="str">
            <v>17,8</v>
          </cell>
          <cell r="D108">
            <v>334027361.17000002</v>
          </cell>
          <cell r="E108">
            <v>283665310.58999997</v>
          </cell>
          <cell r="F108">
            <v>50362050.579999998</v>
          </cell>
          <cell r="G108">
            <v>334.02736117000001</v>
          </cell>
        </row>
        <row r="109">
          <cell r="A109">
            <v>4311000</v>
          </cell>
          <cell r="B109" t="str">
            <v/>
          </cell>
          <cell r="C109" t="str">
            <v>57,5-</v>
          </cell>
          <cell r="D109">
            <v>-20255.099999999999</v>
          </cell>
          <cell r="E109">
            <v>-12863.1</v>
          </cell>
          <cell r="F109">
            <v>-7392</v>
          </cell>
          <cell r="G109">
            <v>-2.0255099999999998E-2</v>
          </cell>
        </row>
        <row r="110">
          <cell r="A110">
            <v>4312000</v>
          </cell>
          <cell r="B110" t="str">
            <v/>
          </cell>
          <cell r="C110" t="str">
            <v>5.371,4-</v>
          </cell>
          <cell r="D110">
            <v>-325689</v>
          </cell>
          <cell r="E110">
            <v>-5952.53</v>
          </cell>
          <cell r="F110">
            <v>-319736.46999999997</v>
          </cell>
          <cell r="G110">
            <v>-0.32568900000000001</v>
          </cell>
        </row>
        <row r="111">
          <cell r="A111">
            <v>4331000</v>
          </cell>
          <cell r="B111" t="str">
            <v/>
          </cell>
          <cell r="C111" t="str">
            <v>11,0-</v>
          </cell>
          <cell r="D111">
            <v>-78637098.239999995</v>
          </cell>
          <cell r="E111">
            <v>-70825424.640000001</v>
          </cell>
          <cell r="F111">
            <v>-7811673.5999999996</v>
          </cell>
          <cell r="G111">
            <v>-78.63709824</v>
          </cell>
        </row>
        <row r="112">
          <cell r="A112">
            <v>4332000</v>
          </cell>
          <cell r="B112" t="str">
            <v/>
          </cell>
          <cell r="C112" t="str">
            <v>11,0</v>
          </cell>
          <cell r="D112">
            <v>78637098.239999995</v>
          </cell>
          <cell r="E112">
            <v>70825424.640000001</v>
          </cell>
          <cell r="F112">
            <v>7811673.5999999996</v>
          </cell>
          <cell r="G112">
            <v>78.63709824</v>
          </cell>
        </row>
        <row r="113">
          <cell r="A113">
            <v>4330000</v>
          </cell>
          <cell r="B113" t="str">
            <v/>
          </cell>
          <cell r="C113" t="str">
            <v/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>
            <v>4341010</v>
          </cell>
          <cell r="B114" t="str">
            <v/>
          </cell>
          <cell r="C114" t="str">
            <v>14,8</v>
          </cell>
          <cell r="D114">
            <v>-96076701.709999993</v>
          </cell>
          <cell r="E114">
            <v>-112787688.09</v>
          </cell>
          <cell r="F114">
            <v>16710986.380000001</v>
          </cell>
          <cell r="G114">
            <v>-96.076701709999995</v>
          </cell>
        </row>
        <row r="115">
          <cell r="A115">
            <v>4341020</v>
          </cell>
          <cell r="B115" t="str">
            <v/>
          </cell>
          <cell r="C115" t="str">
            <v>19,8</v>
          </cell>
          <cell r="D115">
            <v>-30678211.73</v>
          </cell>
          <cell r="E115">
            <v>-38234877.390000001</v>
          </cell>
          <cell r="F115">
            <v>7556665.6600000001</v>
          </cell>
          <cell r="G115">
            <v>-30.678211730000001</v>
          </cell>
        </row>
        <row r="116">
          <cell r="A116">
            <v>4341000</v>
          </cell>
          <cell r="B116" t="str">
            <v/>
          </cell>
          <cell r="C116" t="str">
            <v>16,1</v>
          </cell>
          <cell r="D116">
            <v>-126754913.44</v>
          </cell>
          <cell r="E116">
            <v>-151022565.47999999</v>
          </cell>
          <cell r="F116">
            <v>24267652.039999999</v>
          </cell>
          <cell r="G116">
            <v>-126.75491344</v>
          </cell>
        </row>
        <row r="117">
          <cell r="A117">
            <v>4351010</v>
          </cell>
          <cell r="B117" t="str">
            <v/>
          </cell>
          <cell r="C117" t="str">
            <v>431,2</v>
          </cell>
          <cell r="D117">
            <v>9159783.1799999997</v>
          </cell>
          <cell r="E117">
            <v>1724394.38</v>
          </cell>
          <cell r="F117">
            <v>7435388.7999999998</v>
          </cell>
          <cell r="G117">
            <v>9.1597831799999998</v>
          </cell>
        </row>
        <row r="118">
          <cell r="A118">
            <v>4351020</v>
          </cell>
          <cell r="B118" t="str">
            <v/>
          </cell>
          <cell r="C118" t="str">
            <v>16,0</v>
          </cell>
          <cell r="D118">
            <v>153127423.88999999</v>
          </cell>
          <cell r="E118">
            <v>132033934.93000001</v>
          </cell>
          <cell r="F118">
            <v>21093488.960000001</v>
          </cell>
          <cell r="G118">
            <v>153.12742388999999</v>
          </cell>
        </row>
        <row r="119">
          <cell r="A119">
            <v>4351000</v>
          </cell>
          <cell r="B119" t="str">
            <v/>
          </cell>
          <cell r="C119" t="str">
            <v>21,3</v>
          </cell>
          <cell r="D119">
            <v>162287207.06999999</v>
          </cell>
          <cell r="E119">
            <v>133758329.31</v>
          </cell>
          <cell r="F119">
            <v>28528877.760000002</v>
          </cell>
          <cell r="G119">
            <v>162.28720706999999</v>
          </cell>
        </row>
        <row r="120">
          <cell r="A120">
            <v>6200000</v>
          </cell>
          <cell r="B120" t="str">
            <v/>
          </cell>
          <cell r="C120" t="str">
            <v>60,0-</v>
          </cell>
          <cell r="D120">
            <v>3500</v>
          </cell>
          <cell r="E120">
            <v>8750</v>
          </cell>
          <cell r="F120">
            <v>-5250</v>
          </cell>
          <cell r="G120">
            <v>3.5000000000000001E-3</v>
          </cell>
        </row>
        <row r="121">
          <cell r="A121">
            <v>6000000</v>
          </cell>
          <cell r="B121" t="str">
            <v/>
          </cell>
          <cell r="C121" t="str">
            <v>60,0-</v>
          </cell>
          <cell r="D121">
            <v>3500</v>
          </cell>
          <cell r="E121">
            <v>8750</v>
          </cell>
          <cell r="F121">
            <v>-5250</v>
          </cell>
          <cell r="G121">
            <v>3.5000000000000001E-3</v>
          </cell>
        </row>
        <row r="122">
          <cell r="A122">
            <v>7100000</v>
          </cell>
          <cell r="B122" t="str">
            <v/>
          </cell>
          <cell r="C122" t="str">
            <v>33,6</v>
          </cell>
          <cell r="D122">
            <v>65130383.079999998</v>
          </cell>
          <cell r="E122">
            <v>48763755.899999999</v>
          </cell>
          <cell r="F122">
            <v>16366627.18</v>
          </cell>
          <cell r="G122">
            <v>65.130383080000001</v>
          </cell>
        </row>
        <row r="123">
          <cell r="A123">
            <v>7000000</v>
          </cell>
          <cell r="B123" t="str">
            <v/>
          </cell>
          <cell r="C123" t="str">
            <v>33,6</v>
          </cell>
          <cell r="D123">
            <v>65130383.079999998</v>
          </cell>
          <cell r="E123">
            <v>48763755.899999999</v>
          </cell>
          <cell r="F123">
            <v>16366627.18</v>
          </cell>
          <cell r="G123">
            <v>65.130383080000001</v>
          </cell>
        </row>
        <row r="124">
          <cell r="A124">
            <v>9410750</v>
          </cell>
          <cell r="B124" t="str">
            <v/>
          </cell>
          <cell r="C124" t="str">
            <v/>
          </cell>
          <cell r="D124">
            <v>-401982978.38</v>
          </cell>
          <cell r="E124">
            <v>0</v>
          </cell>
          <cell r="F124">
            <v>-401982978.38</v>
          </cell>
          <cell r="G124">
            <v>-401.98297838000002</v>
          </cell>
        </row>
        <row r="125">
          <cell r="A125">
            <v>9400000</v>
          </cell>
          <cell r="B125" t="str">
            <v/>
          </cell>
          <cell r="C125" t="str">
            <v/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>
            <v>9500000</v>
          </cell>
          <cell r="B126" t="str">
            <v/>
          </cell>
          <cell r="C126" t="str">
            <v/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</sheetData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FM-Italia"/>
      <sheetName val="Input costi construzione"/>
      <sheetName val="Input tariffe"/>
      <sheetName val="Inflation"/>
      <sheetName val="Sheet1"/>
      <sheetName val="Inputs"/>
    </sheetNames>
    <sheetDataSet>
      <sheetData sheetId="0">
        <row r="150">
          <cell r="G150">
            <v>43.425104536940196</v>
          </cell>
        </row>
        <row r="186">
          <cell r="G186">
            <v>3.4561656431983279E-2</v>
          </cell>
        </row>
      </sheetData>
      <sheetData sheetId="1"/>
      <sheetData sheetId="2"/>
      <sheetData sheetId="3"/>
      <sheetData sheetId="4" refreshError="1"/>
      <sheetData sheetId="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FM-Italia"/>
      <sheetName val="Input costi construzione"/>
      <sheetName val="Input tariffe"/>
      <sheetName val="Inflation"/>
      <sheetName val="Sheet1"/>
      <sheetName val="Inputs"/>
    </sheetNames>
    <sheetDataSet>
      <sheetData sheetId="0">
        <row r="150">
          <cell r="G150">
            <v>43.425104536940196</v>
          </cell>
        </row>
        <row r="186">
          <cell r="G186">
            <v>3.4561656431983279E-2</v>
          </cell>
        </row>
      </sheetData>
      <sheetData sheetId="1"/>
      <sheetData sheetId="2"/>
      <sheetData sheetId="3"/>
      <sheetData sheetId="4" refreshError="1"/>
      <sheetData sheetId="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P akt"/>
      <sheetName val="Erhebung"/>
      <sheetName val="Übersicht"/>
      <sheetName val="Übersicht fertig"/>
      <sheetName val="Übersicht Stabilität"/>
      <sheetName val="Detailliste"/>
      <sheetName val="Einsp neu"/>
      <sheetName val="KB neu"/>
      <sheetName val="BMVITEB-Erhebung "/>
      <sheetName val="Doku Auswah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zentrEing"/>
      <sheetName val="ICV_GesErtr"/>
      <sheetName val="ICV_MatA"/>
      <sheetName val="ICV_SBA"/>
      <sheetName val="Bau_AG"/>
      <sheetName val="Gesamterträge"/>
      <sheetName val="EBIT"/>
      <sheetName val="EGT"/>
      <sheetName val="Mitarbeiter"/>
      <sheetName val="PV_AG"/>
      <sheetName val="TR_GmbH"/>
      <sheetName val="Postbus_GmbH"/>
      <sheetName val="RCA_AG"/>
      <sheetName val="TS_GmbH"/>
      <sheetName val="AgroFreight"/>
      <sheetName val="BRNO_Trans"/>
      <sheetName val="Express_Interfracht"/>
      <sheetName val="IWAG"/>
      <sheetName val="ICA"/>
      <sheetName val="OEKOMBI_GmbH"/>
      <sheetName val="OEKOMBI_Waggon"/>
      <sheetName val="ProRail"/>
      <sheetName val="RaaberSped_GmbH"/>
      <sheetName val="RaaberSped_Kft"/>
      <sheetName val="Schier_Otten"/>
      <sheetName val="Schwarzinger"/>
      <sheetName val="Betrieb_AG"/>
      <sheetName val="Rail_Equipment_GmbH"/>
      <sheetName val="Rail_Equipment_COKG"/>
      <sheetName val="Mungos_GmbH_CO_KEG"/>
      <sheetName val="Bau_AG_EGT_op"/>
      <sheetName val="IMMO_GmbH"/>
      <sheetName val="DLG"/>
      <sheetName val="Holding_AG"/>
      <sheetName val="restl_Gesellschaften"/>
      <sheetName val="TU_Postbus_AG"/>
      <sheetName val="TU_CSAD"/>
      <sheetName val="TU_KOEBB"/>
      <sheetName val="TU_BALCON"/>
      <sheetName val="TU_CSK_Intrans"/>
      <sheetName val="TU_Dolphin"/>
      <sheetName val="TU_EC_L"/>
      <sheetName val="TU_EuroCargo_Gdansk"/>
      <sheetName val="TU_EuroCarg_Szczecin"/>
      <sheetName val="TU_ELA"/>
      <sheetName val="TU_Epsylon_GmbH"/>
      <sheetName val="TU_EuroCargo_Katowice"/>
      <sheetName val="TU_LIECHT"/>
      <sheetName val="TU_ExprItalia_Milano"/>
      <sheetName val="TU_ExprPolska"/>
      <sheetName val="TU_ExprRomania"/>
      <sheetName val="TU_Expr_Scandinavia"/>
      <sheetName val="TU_ExprInterf_Schwergut_DE"/>
      <sheetName val="TU_Pannocont_Kft"/>
      <sheetName val="TU_PapLog"/>
      <sheetName val="TU_SpedHold_GmbH"/>
      <sheetName val="TU_STEEL_L"/>
      <sheetName val="TU_TranSped_SOC"/>
      <sheetName val="TU_ARCC"/>
      <sheetName val="TU_ARCC_COKG"/>
      <sheetName val="TU_Mungos_GmbH"/>
      <sheetName val="TU_BEG"/>
      <sheetName val="TU_OEBB_Telekom_GmbH"/>
      <sheetName val="TU_OEBB_Netting"/>
      <sheetName val="TU_OEBB_Fin"/>
      <sheetName val="TU_OEBB_Versich"/>
      <sheetName val="TU_OEBB_Werbecenter"/>
      <sheetName val="TU_CIM"/>
      <sheetName val="TK_RCA_GuV"/>
      <sheetName val="TK_RCA_Bilanz"/>
      <sheetName val="TK_RCA_Bilanzpos"/>
      <sheetName val="TK_PV_GuV"/>
      <sheetName val="TK_PV_Bilanz"/>
      <sheetName val="TK_PV_Bilanzpos"/>
      <sheetName val="TK_BET_GuV"/>
      <sheetName val="TK_BET_Bilanz"/>
      <sheetName val="TK_BET_Bilanzpos"/>
      <sheetName val="TK_BAU_GuV"/>
      <sheetName val="TK_BAU_Bilanz"/>
      <sheetName val="TK_BAU_Bilanzpos"/>
      <sheetName val="Rest_ÖBB_GuV"/>
      <sheetName val="Rest_ÖBB_Bilanz"/>
      <sheetName val="Rest_ÖBB_Bilanzpos"/>
      <sheetName val="TK_DLG_GuV"/>
      <sheetName val="TK_DLG_Bilanz"/>
      <sheetName val="TK_DLG_Bilanzpos"/>
      <sheetName val="TK_Net_GuV"/>
      <sheetName val="TK_Net_Bilanz"/>
      <sheetName val="TK_Net_Bilanzpos"/>
      <sheetName val="Vorlage3"/>
    </sheetNames>
    <sheetDataSet>
      <sheetData sheetId="0"/>
      <sheetData sheetId="1"/>
      <sheetData sheetId="2">
        <row r="22">
          <cell r="B22">
            <v>1.3333333333333333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zentrEing"/>
      <sheetName val="ICV_GesErtr"/>
      <sheetName val="ICV_MatA"/>
      <sheetName val="ICV_SBA"/>
      <sheetName val="Bau_AG"/>
      <sheetName val="Gesamterträge"/>
      <sheetName val="EBIT"/>
      <sheetName val="EGT"/>
      <sheetName val="Mitarbeiter"/>
      <sheetName val="PV_AG"/>
      <sheetName val="TR_GmbH"/>
      <sheetName val="Postbus_GmbH"/>
      <sheetName val="RCA_AG"/>
      <sheetName val="TS_GmbH"/>
      <sheetName val="AgroFreight"/>
      <sheetName val="BRNO_Trans"/>
      <sheetName val="Express_Interfracht"/>
      <sheetName val="IWAG"/>
      <sheetName val="ICA"/>
      <sheetName val="OEKOMBI_GmbH"/>
      <sheetName val="OEKOMBI_Waggon"/>
      <sheetName val="ProRail"/>
      <sheetName val="RaaberSped_GmbH"/>
      <sheetName val="RaaberSped_Kft"/>
      <sheetName val="Schier_Otten"/>
      <sheetName val="Schwarzinger"/>
      <sheetName val="Betrieb_AG"/>
      <sheetName val="Rail_Equipment_GmbH"/>
      <sheetName val="Rail_Equipment_COKG"/>
      <sheetName val="Mungos_GmbH_CO_KEG"/>
      <sheetName val="Bau_AG_EGT_op"/>
      <sheetName val="IMMO_GmbH"/>
      <sheetName val="DLG"/>
      <sheetName val="Holding_AG"/>
      <sheetName val="restl_Gesellschaften"/>
      <sheetName val="TU_Postbus_AG"/>
      <sheetName val="TU_CSAD"/>
      <sheetName val="TU_KOEBB"/>
      <sheetName val="TU_BALCON"/>
      <sheetName val="TU_CSK_Intrans"/>
      <sheetName val="TU_Dolphin"/>
      <sheetName val="TU_EC_L"/>
      <sheetName val="TU_EuroCargo_Gdansk"/>
      <sheetName val="TU_EuroCarg_Szczecin"/>
      <sheetName val="TU_ELA"/>
      <sheetName val="TU_Epsylon_GmbH"/>
      <sheetName val="TU_EuroCargo_Katowice"/>
      <sheetName val="TU_LIECHT"/>
      <sheetName val="TU_ExprItalia_Milano"/>
      <sheetName val="TU_ExprPolska"/>
      <sheetName val="TU_ExprRomania"/>
      <sheetName val="TU_Expr_Scandinavia"/>
      <sheetName val="TU_ExprInterf_Schwergut_DE"/>
      <sheetName val="TU_Pannocont_Kft"/>
      <sheetName val="TU_PapLog"/>
      <sheetName val="TU_SpedHold_GmbH"/>
      <sheetName val="TU_STEEL_L"/>
      <sheetName val="TU_TranSped_SOC"/>
      <sheetName val="TU_ARCC"/>
      <sheetName val="TU_ARCC_COKG"/>
      <sheetName val="TU_Mungos_GmbH"/>
      <sheetName val="TU_BEG"/>
      <sheetName val="TU_OEBB_Telekom_GmbH"/>
      <sheetName val="TU_OEBB_Netting"/>
      <sheetName val="TU_OEBB_Fin"/>
      <sheetName val="TU_OEBB_Versich"/>
      <sheetName val="TU_OEBB_Werbecenter"/>
      <sheetName val="TU_CIM"/>
      <sheetName val="TK_RCA_GuV"/>
      <sheetName val="TK_RCA_Bilanz"/>
      <sheetName val="TK_RCA_Bilanzpos"/>
      <sheetName val="TK_PV_GuV"/>
      <sheetName val="TK_PV_Bilanz"/>
      <sheetName val="TK_PV_Bilanzpos"/>
      <sheetName val="TK_BET_GuV"/>
      <sheetName val="TK_BET_Bilanz"/>
      <sheetName val="TK_BET_Bilanzpos"/>
      <sheetName val="TK_BAU_GuV"/>
      <sheetName val="TK_BAU_Bilanz"/>
      <sheetName val="TK_BAU_Bilanzpos"/>
      <sheetName val="Rest_ÖBB_GuV"/>
      <sheetName val="Rest_ÖBB_Bilanz"/>
      <sheetName val="Rest_ÖBB_Bilanzpos"/>
      <sheetName val="TK_DLG_GuV"/>
      <sheetName val="TK_DLG_Bilanz"/>
      <sheetName val="TK_DLG_Bilanzpos"/>
      <sheetName val="TK_Net_GuV"/>
      <sheetName val="TK_Net_Bilanz"/>
      <sheetName val="TK_Net_Bilanzpos"/>
      <sheetName val="Vorlage3"/>
    </sheetNames>
    <sheetDataSet>
      <sheetData sheetId="0"/>
      <sheetData sheetId="1"/>
      <sheetData sheetId="2">
        <row r="22">
          <cell r="B22">
            <v>1.3333333333333333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z und Erläuterungen"/>
      <sheetName val="Gewinn- und Verlustrechnung"/>
      <sheetName val="Anlagenspiegel"/>
      <sheetName val="Wirtschaftliche Verhältnisse"/>
      <sheetName val="WirtVerh - Kennzahlen"/>
      <sheetName val="CashFlow"/>
      <sheetName val="Forderungsspiegel"/>
      <sheetName val="Verbindlichkeitenspiegel"/>
      <sheetName val="Salden"/>
      <sheetName val="UBU"/>
      <sheetName val="Anhang"/>
    </sheetNames>
    <sheetDataSet>
      <sheetData sheetId="0">
        <row r="2346">
          <cell r="H2346">
            <v>0</v>
          </cell>
        </row>
        <row r="2372">
          <cell r="H2372">
            <v>18522105</v>
          </cell>
          <cell r="L2372">
            <v>1</v>
          </cell>
        </row>
        <row r="2374">
          <cell r="H2374">
            <v>3659490.37</v>
          </cell>
        </row>
        <row r="2376">
          <cell r="H2376">
            <v>22181595.370000001</v>
          </cell>
          <cell r="L2376">
            <v>2</v>
          </cell>
        </row>
        <row r="2377">
          <cell r="L2377">
            <v>2</v>
          </cell>
        </row>
        <row r="2378">
          <cell r="H2378" t="str">
            <v xml:space="preserve">Stand am  </v>
          </cell>
        </row>
        <row r="2379">
          <cell r="H2379" t="str">
            <v>31.12.2008</v>
          </cell>
        </row>
        <row r="2382">
          <cell r="H2382" t="str">
            <v>EUR</v>
          </cell>
        </row>
        <row r="2383">
          <cell r="H2383">
            <v>22181595.370000001</v>
          </cell>
          <cell r="L2383">
            <v>2</v>
          </cell>
        </row>
        <row r="2384">
          <cell r="L2384">
            <v>2</v>
          </cell>
        </row>
        <row r="2385">
          <cell r="H2385">
            <v>13920897.58</v>
          </cell>
        </row>
        <row r="2387">
          <cell r="H2387">
            <v>3275885.14</v>
          </cell>
        </row>
        <row r="2389">
          <cell r="H2389">
            <v>39378378.090000004</v>
          </cell>
          <cell r="L2389">
            <v>2</v>
          </cell>
        </row>
        <row r="2390">
          <cell r="L2390">
            <v>2</v>
          </cell>
        </row>
        <row r="2391">
          <cell r="H2391" t="str">
            <v xml:space="preserve">Stand am  </v>
          </cell>
          <cell r="L2391">
            <v>2</v>
          </cell>
        </row>
        <row r="2392">
          <cell r="H2392" t="str">
            <v>31.12.2008</v>
          </cell>
          <cell r="L2392">
            <v>2</v>
          </cell>
        </row>
        <row r="2395">
          <cell r="H2395" t="str">
            <v>EUR</v>
          </cell>
          <cell r="L2395">
            <v>2</v>
          </cell>
        </row>
        <row r="2397">
          <cell r="H2397">
            <v>79673411.870000005</v>
          </cell>
        </row>
        <row r="2399">
          <cell r="H2399">
            <v>0</v>
          </cell>
        </row>
        <row r="2401">
          <cell r="H2401">
            <v>3655303</v>
          </cell>
        </row>
        <row r="2403">
          <cell r="H2403">
            <v>10413012.970000001</v>
          </cell>
        </row>
        <row r="2405">
          <cell r="H2405">
            <v>7580860.2199999997</v>
          </cell>
          <cell r="L2405">
            <v>1</v>
          </cell>
        </row>
        <row r="2407">
          <cell r="H2407">
            <v>14221829.26</v>
          </cell>
        </row>
        <row r="2409">
          <cell r="H2409">
            <v>217263343</v>
          </cell>
        </row>
        <row r="2411">
          <cell r="H2411">
            <v>16986487.140000001</v>
          </cell>
        </row>
        <row r="2413">
          <cell r="H2413">
            <v>349794247.45999998</v>
          </cell>
          <cell r="L2413">
            <v>2</v>
          </cell>
        </row>
        <row r="2414">
          <cell r="L2414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z und Erläuterungen"/>
      <sheetName val="Gewinn- und Verlustrechnung"/>
      <sheetName val="Anlagenspiegel"/>
      <sheetName val="Wirtschaftliche Verhältnisse"/>
      <sheetName val="WirtVerh - Kennzahlen"/>
      <sheetName val="CashFlow"/>
      <sheetName val="Forderungsspiegel"/>
      <sheetName val="Verbindlichkeitenspiegel"/>
      <sheetName val="Salden"/>
      <sheetName val="UBU"/>
      <sheetName val="Anhang"/>
    </sheetNames>
    <sheetDataSet>
      <sheetData sheetId="0">
        <row r="2346">
          <cell r="H2346">
            <v>0</v>
          </cell>
        </row>
        <row r="2372">
          <cell r="H2372">
            <v>18522105</v>
          </cell>
          <cell r="L2372">
            <v>1</v>
          </cell>
        </row>
        <row r="2374">
          <cell r="H2374">
            <v>3659490.37</v>
          </cell>
        </row>
        <row r="2376">
          <cell r="H2376">
            <v>22181595.370000001</v>
          </cell>
          <cell r="L2376">
            <v>2</v>
          </cell>
        </row>
        <row r="2377">
          <cell r="L2377">
            <v>2</v>
          </cell>
        </row>
        <row r="2378">
          <cell r="H2378" t="str">
            <v xml:space="preserve">Stand am  </v>
          </cell>
        </row>
        <row r="2379">
          <cell r="H2379" t="str">
            <v>31.12.2008</v>
          </cell>
        </row>
        <row r="2382">
          <cell r="H2382" t="str">
            <v>EUR</v>
          </cell>
        </row>
        <row r="2383">
          <cell r="H2383">
            <v>22181595.370000001</v>
          </cell>
          <cell r="L2383">
            <v>2</v>
          </cell>
        </row>
        <row r="2384">
          <cell r="L2384">
            <v>2</v>
          </cell>
        </row>
        <row r="2385">
          <cell r="H2385">
            <v>13920897.58</v>
          </cell>
        </row>
        <row r="2387">
          <cell r="H2387">
            <v>3275885.14</v>
          </cell>
        </row>
        <row r="2389">
          <cell r="H2389">
            <v>39378378.090000004</v>
          </cell>
          <cell r="L2389">
            <v>2</v>
          </cell>
        </row>
        <row r="2390">
          <cell r="L2390">
            <v>2</v>
          </cell>
        </row>
        <row r="2391">
          <cell r="H2391" t="str">
            <v xml:space="preserve">Stand am  </v>
          </cell>
          <cell r="L2391">
            <v>2</v>
          </cell>
        </row>
        <row r="2392">
          <cell r="H2392" t="str">
            <v>31.12.2008</v>
          </cell>
          <cell r="L2392">
            <v>2</v>
          </cell>
        </row>
        <row r="2395">
          <cell r="H2395" t="str">
            <v>EUR</v>
          </cell>
          <cell r="L2395">
            <v>2</v>
          </cell>
        </row>
        <row r="2397">
          <cell r="H2397">
            <v>79673411.870000005</v>
          </cell>
        </row>
        <row r="2399">
          <cell r="H2399">
            <v>0</v>
          </cell>
        </row>
        <row r="2401">
          <cell r="H2401">
            <v>3655303</v>
          </cell>
        </row>
        <row r="2403">
          <cell r="H2403">
            <v>10413012.970000001</v>
          </cell>
        </row>
        <row r="2405">
          <cell r="H2405">
            <v>7580860.2199999997</v>
          </cell>
          <cell r="L2405">
            <v>1</v>
          </cell>
        </row>
        <row r="2407">
          <cell r="H2407">
            <v>14221829.26</v>
          </cell>
        </row>
        <row r="2409">
          <cell r="H2409">
            <v>217263343</v>
          </cell>
        </row>
        <row r="2411">
          <cell r="H2411">
            <v>16986487.140000001</v>
          </cell>
        </row>
        <row r="2413">
          <cell r="H2413">
            <v>349794247.45999998</v>
          </cell>
          <cell r="L2413">
            <v>2</v>
          </cell>
        </row>
        <row r="2414">
          <cell r="L2414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Invest RP"/>
      <sheetName val="GuV"/>
      <sheetName val="Bilanz"/>
      <sheetName val="Infra"/>
      <sheetName val="§43"/>
      <sheetName val="Invest"/>
      <sheetName val="EBIT"/>
      <sheetName val="EBT"/>
      <sheetName val="Eigenkapital"/>
      <sheetName val="Verbindlichkeiten"/>
      <sheetName val="Verbindlichkeiten (2)"/>
      <sheetName val="Übersicht"/>
    </sheetNames>
    <sheetDataSet>
      <sheetData sheetId="0" refreshError="1">
        <row r="21">
          <cell r="H21">
            <v>4.02E-2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Invest RP"/>
      <sheetName val="GuV"/>
      <sheetName val="Bilanz"/>
      <sheetName val="Infra"/>
      <sheetName val="§43"/>
      <sheetName val="Invest"/>
      <sheetName val="EBIT"/>
      <sheetName val="EBT"/>
      <sheetName val="Eigenkapital"/>
      <sheetName val="Verbindlichkeiten"/>
      <sheetName val="Verbindlichkeiten (2)"/>
      <sheetName val="Übersicht"/>
    </sheetNames>
    <sheetDataSet>
      <sheetData sheetId="0" refreshError="1">
        <row r="21">
          <cell r="H21">
            <v>4.02E-2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Bilanzen"/>
      <sheetName val="ALV, KB"/>
      <sheetName val="Roh-,Hilfs-,Betriebsstoffe"/>
      <sheetName val="NAL BB"/>
      <sheetName val="NAL NT"/>
      <sheetName val="Erh.Anz.auf Bestellungen"/>
      <sheetName val="unf. Erzeugnisse"/>
      <sheetName val="ÜT Personal"/>
      <sheetName val="Haftpflicht"/>
      <sheetName val="RST§36 STOK-B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Bilanzen"/>
      <sheetName val="ALV, KB"/>
      <sheetName val="Roh-,Hilfs-,Betriebsstoffe"/>
      <sheetName val="NAL BB"/>
      <sheetName val="NAL NT"/>
      <sheetName val="Erh.Anz.auf Bestellungen"/>
      <sheetName val="unf. Erzeugnisse"/>
      <sheetName val="ÜT Personal"/>
      <sheetName val="Haftpflicht"/>
      <sheetName val="RST§36 STOK-B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insrisiko"/>
      <sheetName val="_Hidden2"/>
      <sheetName val="_Hidden3"/>
      <sheetName val="Zinsrisiko-Detail"/>
    </sheetNames>
    <sheetDataSet>
      <sheetData sheetId="0"/>
      <sheetData sheetId="1"/>
      <sheetData sheetId="2"/>
      <sheetData sheetId="3">
        <row r="1">
          <cell r="A1" t="str">
            <v>Zinsrisiko Detail ohne Intercompany per</v>
          </cell>
          <cell r="D1" t="str">
            <v>31.03.2009</v>
          </cell>
        </row>
        <row r="3">
          <cell r="A3" t="str">
            <v>Datum</v>
          </cell>
          <cell r="C3" t="str">
            <v>31.03.2009</v>
          </cell>
          <cell r="L3" t="str">
            <v xml:space="preserve"> </v>
          </cell>
        </row>
        <row r="4">
          <cell r="A4" t="str">
            <v>Firmengruppe</v>
          </cell>
          <cell r="C4" t="str">
            <v>TK INFRA.bau</v>
          </cell>
        </row>
        <row r="5">
          <cell r="A5" t="str">
            <v>Firma</v>
          </cell>
          <cell r="C5" t="str">
            <v>Alle</v>
          </cell>
        </row>
        <row r="6">
          <cell r="A6" t="str">
            <v>Berichtswährung</v>
          </cell>
          <cell r="C6" t="str">
            <v>in .000 EUR</v>
          </cell>
        </row>
        <row r="8">
          <cell r="A8" t="str">
            <v>Aktiva-Passiva</v>
          </cell>
          <cell r="B8" t="str">
            <v>fix-var</v>
          </cell>
          <cell r="C8" t="str">
            <v>Firmenname</v>
          </cell>
          <cell r="D8" t="str">
            <v>Kontonnummer</v>
          </cell>
          <cell r="E8" t="str">
            <v>Zinssatz</v>
          </cell>
          <cell r="F8" t="str">
            <v>Saldo Grundposition (Stichtag)</v>
          </cell>
          <cell r="G8" t="str">
            <v>Saldo Swap (Stichtag)</v>
          </cell>
          <cell r="H8" t="str">
            <v>Saldo Derivate (Stichtag)</v>
          </cell>
          <cell r="I8" t="str">
            <v>Summe Saldo (Stichtag)</v>
          </cell>
          <cell r="J8" t="str">
            <v>Summe Saldo (+1 Jahr)</v>
          </cell>
          <cell r="K8" t="str">
            <v>Summe Saldo (+5 Jahre)</v>
          </cell>
          <cell r="L8" t="str">
            <v>Zinsrisiko Restlaufzeit 
&lt; 1Jahr</v>
          </cell>
          <cell r="M8" t="str">
            <v>Zinsrisiko Restlaufzeit
1 - 5 Jahre</v>
          </cell>
          <cell r="O8" t="str">
            <v>Zinsrisiko Restlaufzeit
&gt; 5 Jahre</v>
          </cell>
        </row>
        <row r="9">
          <cell r="A9" t="str">
            <v>Veranlagungen</v>
          </cell>
          <cell r="B9" t="str">
            <v>var</v>
          </cell>
          <cell r="C9" t="str">
            <v xml:space="preserve">ÖBB-Infrastruktur Bau AG </v>
          </cell>
          <cell r="D9" t="str">
            <v>AT0000857008</v>
          </cell>
          <cell r="E9">
            <v>1.9499948034261548E-2</v>
          </cell>
          <cell r="F9">
            <v>111.61199999999999</v>
          </cell>
          <cell r="I9">
            <v>111.61199999999999</v>
          </cell>
          <cell r="L9">
            <v>111.61199999999999</v>
          </cell>
        </row>
        <row r="10">
          <cell r="B10" t="str">
            <v>var</v>
          </cell>
          <cell r="E10">
            <v>1.9499948034261548E-2</v>
          </cell>
          <cell r="F10">
            <v>111.61199999999999</v>
          </cell>
          <cell r="I10">
            <v>111.61199999999999</v>
          </cell>
          <cell r="L10">
            <v>111.61199999999999</v>
          </cell>
        </row>
        <row r="11">
          <cell r="A11" t="str">
            <v>Veranlagungen</v>
          </cell>
          <cell r="E11">
            <v>1.9499948034261548E-2</v>
          </cell>
          <cell r="F11">
            <v>111.61199999999999</v>
          </cell>
          <cell r="I11">
            <v>111.61199999999999</v>
          </cell>
          <cell r="L11">
            <v>111.61199999999999</v>
          </cell>
        </row>
        <row r="13">
          <cell r="A13" t="str">
            <v>Verbindlichkeiten</v>
          </cell>
          <cell r="B13" t="str">
            <v>fix</v>
          </cell>
          <cell r="C13" t="str">
            <v xml:space="preserve">ÖBB-Infrastruktur Bau AG </v>
          </cell>
          <cell r="D13" t="str">
            <v>8300100000</v>
          </cell>
          <cell r="E13">
            <v>4.7899999999999998E-2</v>
          </cell>
          <cell r="F13">
            <v>-9296.2160000000003</v>
          </cell>
          <cell r="I13">
            <v>-9296.2160000000003</v>
          </cell>
          <cell r="J13">
            <v>-4648.1080000000002</v>
          </cell>
          <cell r="L13">
            <v>-4648.1080000000002</v>
          </cell>
          <cell r="M13">
            <v>-4648.1080000000002</v>
          </cell>
        </row>
        <row r="14">
          <cell r="C14" t="str">
            <v xml:space="preserve">ÖBB-Infrastruktur Bau AG </v>
          </cell>
          <cell r="D14" t="str">
            <v>8300100005</v>
          </cell>
          <cell r="E14">
            <v>6.0100000165123596E-2</v>
          </cell>
          <cell r="F14">
            <v>-72672.834000000003</v>
          </cell>
          <cell r="I14">
            <v>-72672.834000000003</v>
          </cell>
          <cell r="L14">
            <v>-72672.834000000003</v>
          </cell>
        </row>
        <row r="15">
          <cell r="C15" t="str">
            <v xml:space="preserve">ÖBB-Infrastruktur Bau AG </v>
          </cell>
          <cell r="D15" t="str">
            <v>8300100020</v>
          </cell>
          <cell r="E15">
            <v>4.7499999978244306E-2</v>
          </cell>
          <cell r="F15">
            <v>-432070.935</v>
          </cell>
          <cell r="I15">
            <v>-432070.935</v>
          </cell>
          <cell r="J15">
            <v>-406820.43300000002</v>
          </cell>
          <cell r="L15">
            <v>-25250.501999999979</v>
          </cell>
          <cell r="M15">
            <v>-406820.43300000002</v>
          </cell>
        </row>
        <row r="16">
          <cell r="C16" t="str">
            <v xml:space="preserve">ÖBB-Infrastruktur Bau AG </v>
          </cell>
          <cell r="D16" t="str">
            <v>8300100032</v>
          </cell>
          <cell r="E16">
            <v>3.06099998780264E-2</v>
          </cell>
          <cell r="F16">
            <v>-79197.466</v>
          </cell>
          <cell r="I16">
            <v>-79197.466</v>
          </cell>
          <cell r="J16">
            <v>-78611.202000000005</v>
          </cell>
          <cell r="L16">
            <v>-586.26399999999558</v>
          </cell>
          <cell r="M16">
            <v>-78611.202000000005</v>
          </cell>
        </row>
        <row r="17">
          <cell r="C17" t="str">
            <v xml:space="preserve">ÖBB-Infrastruktur Bau AG </v>
          </cell>
          <cell r="D17" t="str">
            <v>8300100036</v>
          </cell>
          <cell r="E17">
            <v>6.0800000167875658E-2</v>
          </cell>
          <cell r="F17">
            <v>-72672.834000000003</v>
          </cell>
          <cell r="I17">
            <v>-72672.834000000003</v>
          </cell>
          <cell r="L17">
            <v>-72672.834000000003</v>
          </cell>
        </row>
        <row r="18">
          <cell r="C18" t="str">
            <v xml:space="preserve">ÖBB-Infrastruktur Bau AG </v>
          </cell>
          <cell r="D18" t="str">
            <v>8300100040</v>
          </cell>
          <cell r="E18">
            <v>6.050000055958555E-2</v>
          </cell>
          <cell r="F18">
            <v>-10900.924999999999</v>
          </cell>
          <cell r="I18">
            <v>-10900.924999999999</v>
          </cell>
          <cell r="L18">
            <v>-10900.924999999999</v>
          </cell>
        </row>
        <row r="19">
          <cell r="C19" t="str">
            <v xml:space="preserve">ÖBB-Infrastruktur Bau AG </v>
          </cell>
          <cell r="D19" t="str">
            <v>8300100043</v>
          </cell>
          <cell r="E19">
            <v>7.3750005412385217E-2</v>
          </cell>
          <cell r="F19">
            <v>-2725.2310000000002</v>
          </cell>
          <cell r="I19">
            <v>-2725.2310000000002</v>
          </cell>
          <cell r="L19">
            <v>-2725.2310000000002</v>
          </cell>
        </row>
        <row r="20">
          <cell r="C20" t="str">
            <v xml:space="preserve">ÖBB-Infrastruktur Bau AG </v>
          </cell>
          <cell r="D20" t="str">
            <v>8300100045</v>
          </cell>
          <cell r="E20">
            <v>7.7999959751145112E-2</v>
          </cell>
          <cell r="F20">
            <v>-581.38300000000004</v>
          </cell>
          <cell r="I20">
            <v>-581.38300000000004</v>
          </cell>
          <cell r="L20">
            <v>-581.38300000000004</v>
          </cell>
        </row>
        <row r="21">
          <cell r="C21" t="str">
            <v xml:space="preserve">ÖBB-Infrastruktur Bau AG </v>
          </cell>
          <cell r="D21" t="str">
            <v>8300100046</v>
          </cell>
          <cell r="E21">
            <v>7.8000080497848234E-2</v>
          </cell>
          <cell r="F21">
            <v>-290.69099999999997</v>
          </cell>
          <cell r="I21">
            <v>-290.69099999999997</v>
          </cell>
          <cell r="L21">
            <v>-290.69099999999997</v>
          </cell>
        </row>
        <row r="22">
          <cell r="C22" t="str">
            <v xml:space="preserve">ÖBB-Infrastruktur Bau AG </v>
          </cell>
          <cell r="D22" t="str">
            <v>8300100047</v>
          </cell>
          <cell r="E22">
            <v>7.8000042932156191E-2</v>
          </cell>
          <cell r="F22">
            <v>-726.72799999999995</v>
          </cell>
          <cell r="I22">
            <v>-726.72799999999995</v>
          </cell>
          <cell r="L22">
            <v>-726.72799999999995</v>
          </cell>
        </row>
        <row r="23">
          <cell r="C23" t="str">
            <v xml:space="preserve">ÖBB-Infrastruktur Bau AG </v>
          </cell>
          <cell r="D23" t="str">
            <v>8300100048</v>
          </cell>
          <cell r="E23">
            <v>7.7999821116508189E-2</v>
          </cell>
          <cell r="F23">
            <v>-218.01900000000001</v>
          </cell>
          <cell r="I23">
            <v>-218.01900000000001</v>
          </cell>
          <cell r="L23">
            <v>-218.01900000000001</v>
          </cell>
        </row>
        <row r="24">
          <cell r="C24" t="str">
            <v xml:space="preserve">ÖBB-Infrastruktur Bau AG </v>
          </cell>
          <cell r="D24" t="str">
            <v>8300100049</v>
          </cell>
          <cell r="E24">
            <v>7.8000042932156191E-2</v>
          </cell>
          <cell r="F24">
            <v>-363.36399999999998</v>
          </cell>
          <cell r="I24">
            <v>-363.36399999999998</v>
          </cell>
          <cell r="L24">
            <v>-363.36399999999998</v>
          </cell>
        </row>
        <row r="25">
          <cell r="C25" t="str">
            <v xml:space="preserve">ÖBB-Infrastruktur Bau AG </v>
          </cell>
          <cell r="D25" t="str">
            <v>8300100068</v>
          </cell>
          <cell r="E25">
            <v>5.1250000038607746E-2</v>
          </cell>
          <cell r="F25">
            <v>-266785.78000000003</v>
          </cell>
          <cell r="I25">
            <v>-266785.78000000003</v>
          </cell>
          <cell r="J25">
            <v>-266785.78000000003</v>
          </cell>
          <cell r="L25">
            <v>0</v>
          </cell>
          <cell r="M25">
            <v>-266785.78000000003</v>
          </cell>
        </row>
        <row r="26">
          <cell r="C26" t="str">
            <v xml:space="preserve">ÖBB-Infrastruktur Bau AG </v>
          </cell>
          <cell r="D26" t="str">
            <v>8300100069</v>
          </cell>
          <cell r="E26">
            <v>3.6249999999999998E-2</v>
          </cell>
          <cell r="F26">
            <v>-500000</v>
          </cell>
          <cell r="I26">
            <v>-500000</v>
          </cell>
          <cell r="L26">
            <v>-500000</v>
          </cell>
        </row>
        <row r="27">
          <cell r="C27" t="str">
            <v xml:space="preserve">ÖBB-Infrastruktur Bau AG </v>
          </cell>
          <cell r="D27" t="str">
            <v>8300100073</v>
          </cell>
          <cell r="E27">
            <v>4.6249999960963198E-2</v>
          </cell>
          <cell r="F27">
            <v>-450856.62800000003</v>
          </cell>
          <cell r="I27">
            <v>-450856.62800000003</v>
          </cell>
          <cell r="J27">
            <v>-424508.27799999999</v>
          </cell>
          <cell r="L27">
            <v>-26348.35</v>
          </cell>
          <cell r="M27">
            <v>-424508.27799999999</v>
          </cell>
        </row>
        <row r="28">
          <cell r="C28" t="str">
            <v xml:space="preserve">ÖBB-Infrastruktur Bau AG </v>
          </cell>
          <cell r="D28" t="str">
            <v>8300100074</v>
          </cell>
          <cell r="E28">
            <v>3.875E-2</v>
          </cell>
          <cell r="F28">
            <v>-650000</v>
          </cell>
          <cell r="I28">
            <v>-650000</v>
          </cell>
          <cell r="J28">
            <v>-650000</v>
          </cell>
          <cell r="K28">
            <v>-650000</v>
          </cell>
          <cell r="L28">
            <v>0</v>
          </cell>
          <cell r="M28">
            <v>0</v>
          </cell>
          <cell r="O28">
            <v>-650000</v>
          </cell>
        </row>
        <row r="29">
          <cell r="C29" t="str">
            <v xml:space="preserve">ÖBB-Infrastruktur Bau AG </v>
          </cell>
          <cell r="D29" t="str">
            <v>8300100078</v>
          </cell>
          <cell r="E29">
            <v>5.1562999999999998E-2</v>
          </cell>
          <cell r="F29">
            <v>-75000</v>
          </cell>
          <cell r="I29">
            <v>-75000</v>
          </cell>
          <cell r="J29">
            <v>-75000</v>
          </cell>
          <cell r="K29">
            <v>-75000</v>
          </cell>
          <cell r="L29">
            <v>0</v>
          </cell>
          <cell r="M29">
            <v>0</v>
          </cell>
          <cell r="O29">
            <v>-75000</v>
          </cell>
        </row>
        <row r="30">
          <cell r="C30" t="str">
            <v xml:space="preserve">ÖBB-Infrastruktur Bau AG </v>
          </cell>
          <cell r="D30" t="str">
            <v>8300100079</v>
          </cell>
          <cell r="E30">
            <v>4.1799999999999997E-2</v>
          </cell>
          <cell r="F30">
            <v>-21400</v>
          </cell>
          <cell r="I30">
            <v>-21400</v>
          </cell>
          <cell r="J30">
            <v>-21400</v>
          </cell>
          <cell r="K30">
            <v>-21400</v>
          </cell>
          <cell r="L30">
            <v>0</v>
          </cell>
          <cell r="M30">
            <v>0</v>
          </cell>
          <cell r="O30">
            <v>-21400</v>
          </cell>
        </row>
        <row r="31">
          <cell r="C31" t="str">
            <v xml:space="preserve">ÖBB-Infrastruktur Bau AG </v>
          </cell>
          <cell r="D31" t="str">
            <v>8300100080</v>
          </cell>
          <cell r="E31">
            <v>3.9399999999999998E-2</v>
          </cell>
          <cell r="F31">
            <v>-48950</v>
          </cell>
          <cell r="I31">
            <v>-48950</v>
          </cell>
          <cell r="J31">
            <v>-48950</v>
          </cell>
          <cell r="K31">
            <v>-48950</v>
          </cell>
          <cell r="L31">
            <v>0</v>
          </cell>
          <cell r="M31">
            <v>0</v>
          </cell>
          <cell r="O31">
            <v>-48950</v>
          </cell>
        </row>
        <row r="32">
          <cell r="C32" t="str">
            <v xml:space="preserve">ÖBB-Infrastruktur Bau AG </v>
          </cell>
          <cell r="D32" t="str">
            <v>8300100081</v>
          </cell>
          <cell r="E32">
            <v>3.5000000000000003E-2</v>
          </cell>
          <cell r="F32">
            <v>-1000000</v>
          </cell>
          <cell r="I32">
            <v>-1000000</v>
          </cell>
          <cell r="J32">
            <v>-1000000</v>
          </cell>
          <cell r="K32">
            <v>-1000000</v>
          </cell>
          <cell r="L32">
            <v>0</v>
          </cell>
          <cell r="M32">
            <v>0</v>
          </cell>
          <cell r="O32">
            <v>-1000000</v>
          </cell>
        </row>
        <row r="33">
          <cell r="C33" t="str">
            <v xml:space="preserve">ÖBB-Infrastruktur Bau AG </v>
          </cell>
          <cell r="D33" t="str">
            <v>8300100083</v>
          </cell>
          <cell r="E33">
            <v>3.4200000000000001E-2</v>
          </cell>
          <cell r="F33">
            <v>-100000</v>
          </cell>
          <cell r="I33">
            <v>-100000</v>
          </cell>
          <cell r="J33">
            <v>-100000</v>
          </cell>
          <cell r="K33">
            <v>-100000</v>
          </cell>
          <cell r="L33">
            <v>0</v>
          </cell>
          <cell r="M33">
            <v>0</v>
          </cell>
          <cell r="O33">
            <v>-100000</v>
          </cell>
        </row>
        <row r="34">
          <cell r="C34" t="str">
            <v xml:space="preserve">ÖBB-Infrastruktur Bau AG </v>
          </cell>
          <cell r="D34" t="str">
            <v>8300100084</v>
          </cell>
          <cell r="E34">
            <v>3.4799999999999998E-2</v>
          </cell>
          <cell r="F34">
            <v>-100000</v>
          </cell>
          <cell r="I34">
            <v>-100000</v>
          </cell>
          <cell r="J34">
            <v>-100000</v>
          </cell>
          <cell r="K34">
            <v>-100000</v>
          </cell>
          <cell r="L34">
            <v>0</v>
          </cell>
          <cell r="M34">
            <v>0</v>
          </cell>
          <cell r="O34">
            <v>-100000</v>
          </cell>
        </row>
        <row r="35">
          <cell r="C35" t="str">
            <v xml:space="preserve">ÖBB-Infrastruktur Bau AG </v>
          </cell>
          <cell r="D35" t="str">
            <v>8300100086</v>
          </cell>
          <cell r="E35">
            <v>3.4089999999999995E-2</v>
          </cell>
          <cell r="F35">
            <v>-50000</v>
          </cell>
          <cell r="I35">
            <v>-50000</v>
          </cell>
          <cell r="J35">
            <v>-50000</v>
          </cell>
          <cell r="K35">
            <v>-50000</v>
          </cell>
          <cell r="L35">
            <v>0</v>
          </cell>
          <cell r="M35">
            <v>0</v>
          </cell>
          <cell r="O35">
            <v>-50000</v>
          </cell>
        </row>
        <row r="36">
          <cell r="C36" t="str">
            <v xml:space="preserve">ÖBB-Infrastruktur Bau AG </v>
          </cell>
          <cell r="D36" t="str">
            <v>8300100087</v>
          </cell>
          <cell r="E36">
            <v>3.4089999999999995E-2</v>
          </cell>
          <cell r="F36">
            <v>-100000</v>
          </cell>
          <cell r="I36">
            <v>-100000</v>
          </cell>
          <cell r="J36">
            <v>-100000</v>
          </cell>
          <cell r="K36">
            <v>-100000</v>
          </cell>
          <cell r="L36">
            <v>0</v>
          </cell>
          <cell r="M36">
            <v>0</v>
          </cell>
          <cell r="O36">
            <v>-100000</v>
          </cell>
        </row>
        <row r="37">
          <cell r="C37" t="str">
            <v xml:space="preserve">ÖBB-Infrastruktur Bau AG </v>
          </cell>
          <cell r="D37" t="str">
            <v>8300100088</v>
          </cell>
          <cell r="E37">
            <v>4.2470000000000001E-2</v>
          </cell>
          <cell r="F37">
            <v>-140000</v>
          </cell>
          <cell r="I37">
            <v>-140000</v>
          </cell>
          <cell r="J37">
            <v>-140000</v>
          </cell>
          <cell r="K37">
            <v>-140000</v>
          </cell>
          <cell r="L37">
            <v>0</v>
          </cell>
          <cell r="M37">
            <v>0</v>
          </cell>
          <cell r="O37">
            <v>-140000</v>
          </cell>
        </row>
        <row r="38">
          <cell r="C38" t="str">
            <v xml:space="preserve">ÖBB-Infrastruktur Bau AG </v>
          </cell>
          <cell r="D38" t="str">
            <v>8300100089</v>
          </cell>
          <cell r="E38">
            <v>3.875E-2</v>
          </cell>
          <cell r="F38">
            <v>-1000000</v>
          </cell>
          <cell r="I38">
            <v>-1000000</v>
          </cell>
          <cell r="J38">
            <v>-1000000</v>
          </cell>
          <cell r="K38">
            <v>-1000000</v>
          </cell>
          <cell r="L38">
            <v>0</v>
          </cell>
          <cell r="M38">
            <v>0</v>
          </cell>
          <cell r="O38">
            <v>-1000000</v>
          </cell>
        </row>
        <row r="39">
          <cell r="C39" t="str">
            <v xml:space="preserve">ÖBB-Infrastruktur Bau AG </v>
          </cell>
          <cell r="D39" t="str">
            <v>8300100090</v>
          </cell>
          <cell r="E39">
            <v>3.49E-2</v>
          </cell>
          <cell r="F39">
            <v>-100000</v>
          </cell>
          <cell r="I39">
            <v>-100000</v>
          </cell>
          <cell r="J39">
            <v>-100000</v>
          </cell>
          <cell r="K39">
            <v>-100000</v>
          </cell>
          <cell r="L39">
            <v>0</v>
          </cell>
          <cell r="M39">
            <v>0</v>
          </cell>
          <cell r="O39">
            <v>-100000</v>
          </cell>
        </row>
        <row r="40">
          <cell r="C40" t="str">
            <v xml:space="preserve">ÖBB-Infrastruktur Bau AG </v>
          </cell>
          <cell r="D40" t="str">
            <v>8300100091</v>
          </cell>
          <cell r="E40">
            <v>3.49E-2</v>
          </cell>
          <cell r="F40">
            <v>-80000</v>
          </cell>
          <cell r="I40">
            <v>-80000</v>
          </cell>
          <cell r="J40">
            <v>-80000</v>
          </cell>
          <cell r="K40">
            <v>-80000</v>
          </cell>
          <cell r="L40">
            <v>0</v>
          </cell>
          <cell r="M40">
            <v>0</v>
          </cell>
          <cell r="O40">
            <v>-80000</v>
          </cell>
        </row>
        <row r="41">
          <cell r="C41" t="str">
            <v xml:space="preserve">ÖBB-Infrastruktur Bau AG </v>
          </cell>
          <cell r="D41" t="str">
            <v>8300100094</v>
          </cell>
          <cell r="E41">
            <v>4.8750000000000002E-2</v>
          </cell>
          <cell r="F41">
            <v>-1300000</v>
          </cell>
          <cell r="I41">
            <v>-1300000</v>
          </cell>
          <cell r="J41">
            <v>-1300000</v>
          </cell>
          <cell r="K41">
            <v>-1300000</v>
          </cell>
          <cell r="L41">
            <v>0</v>
          </cell>
          <cell r="M41">
            <v>0</v>
          </cell>
          <cell r="O41">
            <v>-1300000</v>
          </cell>
        </row>
        <row r="42">
          <cell r="C42" t="str">
            <v xml:space="preserve">ÖBB-Infrastruktur Bau AG </v>
          </cell>
          <cell r="D42" t="str">
            <v>8300100095</v>
          </cell>
          <cell r="E42">
            <v>4.172E-2</v>
          </cell>
          <cell r="F42">
            <v>-100000</v>
          </cell>
          <cell r="I42">
            <v>-100000</v>
          </cell>
          <cell r="J42">
            <v>-100000</v>
          </cell>
          <cell r="K42">
            <v>-100000</v>
          </cell>
          <cell r="L42">
            <v>0</v>
          </cell>
          <cell r="M42">
            <v>0</v>
          </cell>
          <cell r="O42">
            <v>-100000</v>
          </cell>
        </row>
        <row r="43">
          <cell r="C43" t="str">
            <v xml:space="preserve">ÖBB-Infrastruktur Bau AG </v>
          </cell>
          <cell r="D43" t="str">
            <v>8300100096</v>
          </cell>
          <cell r="E43">
            <v>4.3979999999999998E-2</v>
          </cell>
          <cell r="F43">
            <v>-100000</v>
          </cell>
          <cell r="I43">
            <v>-100000</v>
          </cell>
          <cell r="J43">
            <v>-100000</v>
          </cell>
          <cell r="K43">
            <v>-100000</v>
          </cell>
          <cell r="L43">
            <v>0</v>
          </cell>
          <cell r="M43">
            <v>0</v>
          </cell>
          <cell r="O43">
            <v>-100000</v>
          </cell>
        </row>
        <row r="44">
          <cell r="C44" t="str">
            <v xml:space="preserve">ÖBB-Infrastruktur Bau AG </v>
          </cell>
          <cell r="D44" t="str">
            <v>8300100097</v>
          </cell>
          <cell r="E44">
            <v>4.3979999999999998E-2</v>
          </cell>
          <cell r="F44">
            <v>-50000</v>
          </cell>
          <cell r="I44">
            <v>-50000</v>
          </cell>
          <cell r="J44">
            <v>-50000</v>
          </cell>
          <cell r="K44">
            <v>-50000</v>
          </cell>
          <cell r="L44">
            <v>0</v>
          </cell>
          <cell r="M44">
            <v>0</v>
          </cell>
          <cell r="O44">
            <v>-50000</v>
          </cell>
        </row>
        <row r="45">
          <cell r="C45" t="str">
            <v xml:space="preserve">ÖBB-Infrastruktur Bau AG </v>
          </cell>
          <cell r="D45" t="str">
            <v>8300100098</v>
          </cell>
          <cell r="E45">
            <v>4.2270000000000002E-2</v>
          </cell>
          <cell r="F45">
            <v>-100000</v>
          </cell>
          <cell r="I45">
            <v>-100000</v>
          </cell>
          <cell r="J45">
            <v>-100000</v>
          </cell>
          <cell r="K45">
            <v>-100000</v>
          </cell>
          <cell r="L45">
            <v>0</v>
          </cell>
          <cell r="M45">
            <v>0</v>
          </cell>
          <cell r="O45">
            <v>-100000</v>
          </cell>
        </row>
        <row r="46">
          <cell r="C46" t="str">
            <v xml:space="preserve">ÖBB-Infrastruktur Bau AG </v>
          </cell>
          <cell r="D46" t="str">
            <v>8300100099</v>
          </cell>
          <cell r="E46">
            <v>0</v>
          </cell>
          <cell r="F46">
            <v>-50000</v>
          </cell>
          <cell r="I46">
            <v>-50000</v>
          </cell>
          <cell r="J46">
            <v>-50000</v>
          </cell>
          <cell r="K46">
            <v>-50000</v>
          </cell>
          <cell r="L46">
            <v>0</v>
          </cell>
          <cell r="M46">
            <v>0</v>
          </cell>
          <cell r="O46">
            <v>-50000</v>
          </cell>
        </row>
        <row r="47">
          <cell r="C47" t="str">
            <v xml:space="preserve">ÖBB-Infrastruktur Bau AG </v>
          </cell>
          <cell r="D47" t="str">
            <v>8300100100</v>
          </cell>
          <cell r="E47">
            <v>4.8129999999999999E-2</v>
          </cell>
          <cell r="F47">
            <v>-200000</v>
          </cell>
          <cell r="I47">
            <v>-200000</v>
          </cell>
          <cell r="J47">
            <v>-200000</v>
          </cell>
          <cell r="K47">
            <v>-200000</v>
          </cell>
          <cell r="L47">
            <v>0</v>
          </cell>
          <cell r="M47">
            <v>0</v>
          </cell>
          <cell r="O47">
            <v>-200000</v>
          </cell>
        </row>
        <row r="48">
          <cell r="C48" t="str">
            <v xml:space="preserve">ÖBB-Infrastruktur Bau AG </v>
          </cell>
          <cell r="D48" t="str">
            <v>8300100101</v>
          </cell>
          <cell r="E48">
            <v>3.9849999999999997E-2</v>
          </cell>
          <cell r="F48">
            <v>-50000</v>
          </cell>
          <cell r="I48">
            <v>-50000</v>
          </cell>
          <cell r="J48">
            <v>-50000</v>
          </cell>
          <cell r="K48">
            <v>-50000</v>
          </cell>
          <cell r="L48">
            <v>0</v>
          </cell>
          <cell r="M48">
            <v>0</v>
          </cell>
          <cell r="O48">
            <v>-50000</v>
          </cell>
        </row>
        <row r="49">
          <cell r="C49" t="str">
            <v xml:space="preserve">ÖBB-Infrastruktur Bau AG </v>
          </cell>
          <cell r="D49" t="str">
            <v>8300100102</v>
          </cell>
          <cell r="E49">
            <v>4.6820000000000001E-2</v>
          </cell>
          <cell r="F49">
            <v>-200000</v>
          </cell>
          <cell r="I49">
            <v>-200000</v>
          </cell>
          <cell r="J49">
            <v>-200000</v>
          </cell>
          <cell r="K49">
            <v>-200000</v>
          </cell>
          <cell r="L49">
            <v>0</v>
          </cell>
          <cell r="M49">
            <v>0</v>
          </cell>
          <cell r="O49">
            <v>-200000</v>
          </cell>
        </row>
        <row r="50">
          <cell r="C50" t="str">
            <v xml:space="preserve">ÖBB-Infrastruktur Bau AG </v>
          </cell>
          <cell r="D50" t="str">
            <v>8300100103</v>
          </cell>
          <cell r="E50">
            <v>3.875E-2</v>
          </cell>
          <cell r="F50">
            <v>-1000000</v>
          </cell>
          <cell r="I50">
            <v>-1000000</v>
          </cell>
          <cell r="J50">
            <v>-1000000</v>
          </cell>
          <cell r="L50">
            <v>0</v>
          </cell>
          <cell r="M50">
            <v>-1000000</v>
          </cell>
        </row>
        <row r="51">
          <cell r="C51" t="str">
            <v xml:space="preserve">ÖBB-Infrastruktur Bau AG </v>
          </cell>
          <cell r="D51" t="str">
            <v>8300100104</v>
          </cell>
          <cell r="E51">
            <v>2.2500000023637119E-2</v>
          </cell>
          <cell r="F51">
            <v>-164994.72</v>
          </cell>
          <cell r="I51">
            <v>-164994.72</v>
          </cell>
          <cell r="L51">
            <v>-164994.72</v>
          </cell>
        </row>
        <row r="52">
          <cell r="C52" t="str">
            <v xml:space="preserve">ÖBB-Infrastruktur Bau AG </v>
          </cell>
          <cell r="D52" t="str">
            <v>8300100105</v>
          </cell>
          <cell r="E52">
            <v>2.7500000079892364E-2</v>
          </cell>
          <cell r="F52">
            <v>-108896.515</v>
          </cell>
          <cell r="I52">
            <v>-108896.515</v>
          </cell>
          <cell r="J52">
            <v>-108090.40300000001</v>
          </cell>
          <cell r="L52">
            <v>-806.11199999999371</v>
          </cell>
          <cell r="M52">
            <v>-108090.40300000001</v>
          </cell>
        </row>
        <row r="53">
          <cell r="C53" t="str">
            <v xml:space="preserve">ÖBB-Infrastruktur Bau AG </v>
          </cell>
          <cell r="D53" t="str">
            <v>8300100106</v>
          </cell>
          <cell r="E53">
            <v>2.1199999915401332E-2</v>
          </cell>
          <cell r="F53">
            <v>-79197.466</v>
          </cell>
          <cell r="I53">
            <v>-79197.466</v>
          </cell>
          <cell r="J53">
            <v>-78611.202000000005</v>
          </cell>
          <cell r="L53">
            <v>-586.26399999999558</v>
          </cell>
          <cell r="M53">
            <v>-78611.202000000005</v>
          </cell>
        </row>
        <row r="54">
          <cell r="C54" t="str">
            <v xml:space="preserve">ÖBB-Infrastruktur Bau AG </v>
          </cell>
          <cell r="D54" t="str">
            <v>8300100107</v>
          </cell>
          <cell r="E54">
            <v>4.8750000000000002E-2</v>
          </cell>
          <cell r="F54">
            <v>-200000</v>
          </cell>
          <cell r="I54">
            <v>-200000</v>
          </cell>
          <cell r="J54">
            <v>-200000</v>
          </cell>
          <cell r="K54">
            <v>-200000</v>
          </cell>
          <cell r="L54">
            <v>0</v>
          </cell>
          <cell r="M54">
            <v>0</v>
          </cell>
          <cell r="O54">
            <v>-200000</v>
          </cell>
        </row>
        <row r="55">
          <cell r="C55" t="str">
            <v xml:space="preserve">ÖBB-Infrastruktur Bau AG </v>
          </cell>
          <cell r="D55" t="str">
            <v>8300100108</v>
          </cell>
          <cell r="E55">
            <v>3.5799999999999998E-2</v>
          </cell>
          <cell r="F55">
            <v>-200000</v>
          </cell>
          <cell r="I55">
            <v>-200000</v>
          </cell>
          <cell r="J55">
            <v>-200000</v>
          </cell>
          <cell r="K55">
            <v>-200000</v>
          </cell>
          <cell r="L55">
            <v>0</v>
          </cell>
          <cell r="M55">
            <v>0</v>
          </cell>
          <cell r="O55">
            <v>-200000</v>
          </cell>
        </row>
        <row r="56">
          <cell r="C56" t="str">
            <v xml:space="preserve">ÖBB-Infrastruktur Bau AG </v>
          </cell>
          <cell r="D56" t="str">
            <v>8300200444</v>
          </cell>
          <cell r="E56">
            <v>2.4940000483253497E-2</v>
          </cell>
          <cell r="F56">
            <v>-5090.4960000000001</v>
          </cell>
          <cell r="I56">
            <v>-5090.4960000000001</v>
          </cell>
          <cell r="L56">
            <v>-5090.4960000000001</v>
          </cell>
        </row>
        <row r="57">
          <cell r="C57" t="str">
            <v xml:space="preserve">ÖBB-Infrastruktur Bau AG </v>
          </cell>
          <cell r="D57" t="str">
            <v>8300400000</v>
          </cell>
          <cell r="E57">
            <v>4.7499999978244306E-2</v>
          </cell>
          <cell r="G57">
            <v>432070.935</v>
          </cell>
          <cell r="I57">
            <v>432070.935</v>
          </cell>
          <cell r="J57">
            <v>406820.43300000002</v>
          </cell>
          <cell r="L57">
            <v>25250.501999999979</v>
          </cell>
          <cell r="M57">
            <v>406820.43300000002</v>
          </cell>
        </row>
        <row r="58">
          <cell r="C58" t="str">
            <v xml:space="preserve">ÖBB-Infrastruktur Bau AG </v>
          </cell>
          <cell r="D58" t="str">
            <v>8300400001</v>
          </cell>
          <cell r="E58">
            <v>4.53E-2</v>
          </cell>
          <cell r="G58">
            <v>-50000</v>
          </cell>
          <cell r="I58">
            <v>-50000</v>
          </cell>
          <cell r="J58">
            <v>-50000</v>
          </cell>
          <cell r="L58">
            <v>0</v>
          </cell>
          <cell r="M58">
            <v>-50000</v>
          </cell>
        </row>
        <row r="59">
          <cell r="C59" t="str">
            <v xml:space="preserve">ÖBB-Infrastruktur Bau AG </v>
          </cell>
          <cell r="D59" t="str">
            <v>8300400002</v>
          </cell>
          <cell r="E59">
            <v>4.53E-2</v>
          </cell>
          <cell r="G59">
            <v>-50000</v>
          </cell>
          <cell r="I59">
            <v>-50000</v>
          </cell>
          <cell r="J59">
            <v>-50000</v>
          </cell>
          <cell r="L59">
            <v>0</v>
          </cell>
          <cell r="M59">
            <v>-50000</v>
          </cell>
        </row>
        <row r="60">
          <cell r="C60" t="str">
            <v xml:space="preserve">ÖBB-Infrastruktur Bau AG </v>
          </cell>
          <cell r="D60" t="str">
            <v>8300400003</v>
          </cell>
          <cell r="E60">
            <v>4.2500000000000003E-2</v>
          </cell>
          <cell r="G60">
            <v>-50000</v>
          </cell>
          <cell r="I60">
            <v>-50000</v>
          </cell>
          <cell r="J60">
            <v>-50000</v>
          </cell>
          <cell r="L60">
            <v>0</v>
          </cell>
          <cell r="M60">
            <v>-50000</v>
          </cell>
        </row>
        <row r="61">
          <cell r="C61" t="str">
            <v xml:space="preserve">ÖBB-Infrastruktur Bau AG </v>
          </cell>
          <cell r="D61" t="str">
            <v>8300400007</v>
          </cell>
          <cell r="E61">
            <v>5.135E-2</v>
          </cell>
          <cell r="G61">
            <v>-25000</v>
          </cell>
          <cell r="I61">
            <v>-25000</v>
          </cell>
          <cell r="J61">
            <v>-25000</v>
          </cell>
          <cell r="L61">
            <v>0</v>
          </cell>
          <cell r="M61">
            <v>-25000</v>
          </cell>
        </row>
        <row r="62">
          <cell r="C62" t="str">
            <v xml:space="preserve">ÖBB-Infrastruktur Bau AG </v>
          </cell>
          <cell r="D62" t="str">
            <v>8300400009</v>
          </cell>
          <cell r="E62">
            <v>3.9399999999999998E-2</v>
          </cell>
          <cell r="G62">
            <v>-10000</v>
          </cell>
          <cell r="I62">
            <v>-10000</v>
          </cell>
          <cell r="J62">
            <v>-10000</v>
          </cell>
          <cell r="L62">
            <v>0</v>
          </cell>
          <cell r="M62">
            <v>-10000</v>
          </cell>
        </row>
        <row r="63">
          <cell r="C63" t="str">
            <v xml:space="preserve">ÖBB-Infrastruktur Bau AG </v>
          </cell>
          <cell r="D63" t="str">
            <v>8300400010</v>
          </cell>
          <cell r="E63">
            <v>5.21E-2</v>
          </cell>
          <cell r="G63">
            <v>-20000</v>
          </cell>
          <cell r="I63">
            <v>-20000</v>
          </cell>
          <cell r="J63">
            <v>-20000</v>
          </cell>
          <cell r="L63">
            <v>0</v>
          </cell>
          <cell r="M63">
            <v>-20000</v>
          </cell>
        </row>
        <row r="64">
          <cell r="C64" t="str">
            <v xml:space="preserve">ÖBB-Infrastruktur Bau AG </v>
          </cell>
          <cell r="D64" t="str">
            <v>8300400011</v>
          </cell>
          <cell r="E64">
            <v>4.9249999999999995E-2</v>
          </cell>
          <cell r="G64">
            <v>-15000</v>
          </cell>
          <cell r="I64">
            <v>-15000</v>
          </cell>
          <cell r="J64">
            <v>-15000</v>
          </cell>
          <cell r="L64">
            <v>0</v>
          </cell>
          <cell r="M64">
            <v>-15000</v>
          </cell>
        </row>
        <row r="65">
          <cell r="C65" t="str">
            <v xml:space="preserve">ÖBB-Infrastruktur Bau AG </v>
          </cell>
          <cell r="D65" t="str">
            <v>8300400013</v>
          </cell>
          <cell r="E65">
            <v>4.4500000000000005E-2</v>
          </cell>
          <cell r="G65">
            <v>-35000</v>
          </cell>
          <cell r="I65">
            <v>-35000</v>
          </cell>
          <cell r="J65">
            <v>-35000</v>
          </cell>
          <cell r="L65">
            <v>0</v>
          </cell>
          <cell r="M65">
            <v>-35000</v>
          </cell>
        </row>
        <row r="66">
          <cell r="C66" t="str">
            <v xml:space="preserve">ÖBB-Infrastruktur Bau AG </v>
          </cell>
          <cell r="D66" t="str">
            <v>8300400014</v>
          </cell>
          <cell r="E66">
            <v>4.2050000000000004E-2</v>
          </cell>
          <cell r="G66">
            <v>-30000</v>
          </cell>
          <cell r="I66">
            <v>-30000</v>
          </cell>
          <cell r="J66">
            <v>-30000</v>
          </cell>
          <cell r="L66">
            <v>0</v>
          </cell>
          <cell r="M66">
            <v>-30000</v>
          </cell>
        </row>
        <row r="67">
          <cell r="C67" t="str">
            <v xml:space="preserve">ÖBB-Infrastruktur Bau AG </v>
          </cell>
          <cell r="D67" t="str">
            <v>8300400019</v>
          </cell>
          <cell r="E67">
            <v>0.04</v>
          </cell>
          <cell r="G67">
            <v>-15000</v>
          </cell>
          <cell r="I67">
            <v>-15000</v>
          </cell>
          <cell r="J67">
            <v>-15000</v>
          </cell>
          <cell r="L67">
            <v>0</v>
          </cell>
          <cell r="M67">
            <v>-15000</v>
          </cell>
        </row>
        <row r="68">
          <cell r="C68" t="str">
            <v xml:space="preserve">ÖBB-Infrastruktur Bau AG </v>
          </cell>
          <cell r="D68" t="str">
            <v>8300400020</v>
          </cell>
          <cell r="E68">
            <v>3.9E-2</v>
          </cell>
          <cell r="G68">
            <v>-15000</v>
          </cell>
          <cell r="I68">
            <v>-15000</v>
          </cell>
          <cell r="J68">
            <v>-15000</v>
          </cell>
          <cell r="L68">
            <v>0</v>
          </cell>
          <cell r="M68">
            <v>-15000</v>
          </cell>
        </row>
        <row r="69">
          <cell r="C69" t="str">
            <v xml:space="preserve">ÖBB-Infrastruktur Bau AG </v>
          </cell>
          <cell r="D69" t="str">
            <v>8300400023</v>
          </cell>
          <cell r="E69">
            <v>4.1299999999999996E-2</v>
          </cell>
          <cell r="G69">
            <v>-6500</v>
          </cell>
          <cell r="I69">
            <v>-6500</v>
          </cell>
          <cell r="J69">
            <v>-5500</v>
          </cell>
          <cell r="K69">
            <v>-1500</v>
          </cell>
          <cell r="L69">
            <v>-1000</v>
          </cell>
          <cell r="M69">
            <v>-4000</v>
          </cell>
          <cell r="O69">
            <v>-1500</v>
          </cell>
        </row>
        <row r="70">
          <cell r="C70" t="str">
            <v xml:space="preserve">ÖBB-Infrastruktur Bau AG </v>
          </cell>
          <cell r="D70" t="str">
            <v>8300400025</v>
          </cell>
          <cell r="E70">
            <v>3.95E-2</v>
          </cell>
          <cell r="G70">
            <v>-15000</v>
          </cell>
          <cell r="I70">
            <v>-15000</v>
          </cell>
          <cell r="J70">
            <v>-15000</v>
          </cell>
          <cell r="L70">
            <v>0</v>
          </cell>
          <cell r="M70">
            <v>-15000</v>
          </cell>
        </row>
        <row r="71">
          <cell r="C71" t="str">
            <v xml:space="preserve">ÖBB-Infrastruktur Bau AG </v>
          </cell>
          <cell r="D71" t="str">
            <v>8300400026</v>
          </cell>
          <cell r="E71">
            <v>4.1500000000000002E-2</v>
          </cell>
          <cell r="G71">
            <v>-15000</v>
          </cell>
          <cell r="I71">
            <v>-15000</v>
          </cell>
          <cell r="J71">
            <v>-15000</v>
          </cell>
          <cell r="L71">
            <v>0</v>
          </cell>
          <cell r="M71">
            <v>-15000</v>
          </cell>
        </row>
        <row r="72">
          <cell r="C72" t="str">
            <v xml:space="preserve">ÖBB-Infrastruktur Bau AG </v>
          </cell>
          <cell r="D72" t="str">
            <v>8300400030</v>
          </cell>
          <cell r="E72">
            <v>4.4800000000000006E-2</v>
          </cell>
          <cell r="G72">
            <v>-524000</v>
          </cell>
          <cell r="I72">
            <v>-524000</v>
          </cell>
          <cell r="J72">
            <v>-524000</v>
          </cell>
          <cell r="L72">
            <v>0</v>
          </cell>
          <cell r="M72">
            <v>-524000</v>
          </cell>
        </row>
        <row r="73">
          <cell r="C73" t="str">
            <v xml:space="preserve">ÖBB-Infrastruktur Bau AG </v>
          </cell>
          <cell r="D73" t="str">
            <v>8300400031</v>
          </cell>
          <cell r="E73">
            <v>4.6249999960963198E-2</v>
          </cell>
          <cell r="G73">
            <v>450856.62800000003</v>
          </cell>
          <cell r="I73">
            <v>450856.62800000003</v>
          </cell>
          <cell r="J73">
            <v>424508.27799999999</v>
          </cell>
          <cell r="L73">
            <v>26348.35</v>
          </cell>
          <cell r="M73">
            <v>424508.27799999999</v>
          </cell>
        </row>
        <row r="74">
          <cell r="C74" t="str">
            <v xml:space="preserve">ÖBB-Infrastruktur Bau AG </v>
          </cell>
          <cell r="D74" t="str">
            <v>8300400063</v>
          </cell>
          <cell r="E74">
            <v>3.9450000000000006E-2</v>
          </cell>
          <cell r="G74">
            <v>-5090.4960000000001</v>
          </cell>
          <cell r="I74">
            <v>-5090.4960000000001</v>
          </cell>
          <cell r="J74">
            <v>-4753.652</v>
          </cell>
          <cell r="K74">
            <v>-3262.386</v>
          </cell>
          <cell r="L74">
            <v>-336.84400000000005</v>
          </cell>
          <cell r="M74">
            <v>-1491.2660000000001</v>
          </cell>
          <cell r="O74">
            <v>-3262.386</v>
          </cell>
        </row>
        <row r="75">
          <cell r="C75" t="str">
            <v xml:space="preserve">ÖBB-Infrastruktur Bau AG </v>
          </cell>
          <cell r="D75" t="str">
            <v>8300400067</v>
          </cell>
          <cell r="E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O75">
            <v>0</v>
          </cell>
        </row>
        <row r="76">
          <cell r="C76" t="str">
            <v xml:space="preserve">ÖBB-Infrastruktur Bau AG </v>
          </cell>
          <cell r="D76" t="str">
            <v>8300400074</v>
          </cell>
          <cell r="E76">
            <v>4.36E-2</v>
          </cell>
          <cell r="G76">
            <v>-10000</v>
          </cell>
          <cell r="I76">
            <v>-10000</v>
          </cell>
          <cell r="J76">
            <v>-10000</v>
          </cell>
          <cell r="L76">
            <v>0</v>
          </cell>
          <cell r="M76">
            <v>-10000</v>
          </cell>
        </row>
        <row r="77">
          <cell r="C77" t="str">
            <v xml:space="preserve">ÖBB-Infrastruktur Bau AG </v>
          </cell>
          <cell r="D77" t="str">
            <v>8300400075</v>
          </cell>
          <cell r="E77">
            <v>4.36E-2</v>
          </cell>
          <cell r="G77">
            <v>-10000</v>
          </cell>
          <cell r="I77">
            <v>-10000</v>
          </cell>
          <cell r="J77">
            <v>-10000</v>
          </cell>
          <cell r="L77">
            <v>0</v>
          </cell>
          <cell r="M77">
            <v>-10000</v>
          </cell>
        </row>
        <row r="78">
          <cell r="C78" t="str">
            <v xml:space="preserve">ÖBB-Infrastruktur Bau AG </v>
          </cell>
          <cell r="D78" t="str">
            <v>8300400076</v>
          </cell>
          <cell r="E78">
            <v>4.8750000000000002E-2</v>
          </cell>
          <cell r="G78">
            <v>20000</v>
          </cell>
          <cell r="I78">
            <v>20000</v>
          </cell>
          <cell r="J78">
            <v>20000</v>
          </cell>
          <cell r="K78">
            <v>20000</v>
          </cell>
          <cell r="L78">
            <v>0</v>
          </cell>
          <cell r="M78">
            <v>0</v>
          </cell>
          <cell r="O78">
            <v>20000</v>
          </cell>
        </row>
        <row r="79">
          <cell r="C79" t="str">
            <v xml:space="preserve">ÖBB-Infrastruktur Bau AG </v>
          </cell>
          <cell r="D79" t="str">
            <v>8300400077</v>
          </cell>
          <cell r="E79">
            <v>3.875E-2</v>
          </cell>
          <cell r="G79">
            <v>-15000</v>
          </cell>
          <cell r="I79">
            <v>-15000</v>
          </cell>
          <cell r="J79">
            <v>-15000</v>
          </cell>
          <cell r="L79">
            <v>0</v>
          </cell>
          <cell r="M79">
            <v>-15000</v>
          </cell>
        </row>
        <row r="80">
          <cell r="C80" t="str">
            <v xml:space="preserve">ÖBB-Infrastruktur Bau AG </v>
          </cell>
          <cell r="D80" t="str">
            <v>8300400078</v>
          </cell>
          <cell r="E80">
            <v>3.875E-2</v>
          </cell>
          <cell r="G80">
            <v>-15000</v>
          </cell>
          <cell r="I80">
            <v>-15000</v>
          </cell>
          <cell r="J80">
            <v>-15000</v>
          </cell>
          <cell r="L80">
            <v>0</v>
          </cell>
          <cell r="M80">
            <v>-15000</v>
          </cell>
        </row>
        <row r="81">
          <cell r="C81" t="str">
            <v xml:space="preserve">ÖBB-Infrastruktur Bau AG </v>
          </cell>
          <cell r="D81" t="str">
            <v>8300400079</v>
          </cell>
          <cell r="E81">
            <v>0.76478984928368787</v>
          </cell>
          <cell r="G81">
            <v>-1556.2349999999999</v>
          </cell>
          <cell r="I81">
            <v>-1556.2349999999999</v>
          </cell>
          <cell r="J81">
            <v>-2142.4989999999998</v>
          </cell>
          <cell r="L81">
            <v>586.2639999999999</v>
          </cell>
          <cell r="M81">
            <v>-2142.4989999999998</v>
          </cell>
        </row>
        <row r="82">
          <cell r="C82" t="str">
            <v xml:space="preserve">ÖBB-Infrastruktur Bau AG </v>
          </cell>
          <cell r="D82" t="str">
            <v>8300400080</v>
          </cell>
          <cell r="E82">
            <v>0.28915667532977901</v>
          </cell>
          <cell r="G82">
            <v>-2605.6840000000002</v>
          </cell>
          <cell r="I82">
            <v>-2605.6840000000002</v>
          </cell>
          <cell r="J82">
            <v>-3008.741</v>
          </cell>
          <cell r="L82">
            <v>403.05699999999979</v>
          </cell>
          <cell r="M82">
            <v>-3008.741</v>
          </cell>
        </row>
        <row r="83">
          <cell r="C83" t="str">
            <v xml:space="preserve">ÖBB-Infrastruktur Bau AG </v>
          </cell>
          <cell r="D83" t="str">
            <v>8300400081</v>
          </cell>
          <cell r="E83">
            <v>0.28915667532977901</v>
          </cell>
          <cell r="G83">
            <v>-2605.6840000000002</v>
          </cell>
          <cell r="I83">
            <v>-2605.6840000000002</v>
          </cell>
          <cell r="J83">
            <v>-3008.741</v>
          </cell>
          <cell r="L83">
            <v>403.05699999999979</v>
          </cell>
          <cell r="M83">
            <v>-3008.741</v>
          </cell>
        </row>
        <row r="84">
          <cell r="C84" t="str">
            <v xml:space="preserve">ÖBB-Infrastruktur Bau AG </v>
          </cell>
          <cell r="D84" t="str">
            <v>8300400082</v>
          </cell>
          <cell r="E84">
            <v>0.32705369836982251</v>
          </cell>
          <cell r="G84">
            <v>-3316.326</v>
          </cell>
          <cell r="I84">
            <v>-3316.326</v>
          </cell>
          <cell r="L84">
            <v>-3316.326</v>
          </cell>
        </row>
        <row r="85">
          <cell r="C85" t="str">
            <v xml:space="preserve">ÖBB-Infrastruktur Bau AG </v>
          </cell>
          <cell r="D85" t="str">
            <v>8300400083</v>
          </cell>
          <cell r="E85">
            <v>0.32705369836982251</v>
          </cell>
          <cell r="G85">
            <v>-3316.326</v>
          </cell>
          <cell r="I85">
            <v>-3316.326</v>
          </cell>
          <cell r="L85">
            <v>-3316.326</v>
          </cell>
        </row>
        <row r="86">
          <cell r="C86" t="str">
            <v xml:space="preserve">ÖBB-Infrastruktur Bau AG </v>
          </cell>
          <cell r="D86" t="str">
            <v>8300400084</v>
          </cell>
          <cell r="E86">
            <v>82.549902640642941</v>
          </cell>
          <cell r="G86">
            <v>-1.742</v>
          </cell>
          <cell r="I86">
            <v>-1.742</v>
          </cell>
          <cell r="L86">
            <v>-1.742</v>
          </cell>
        </row>
        <row r="87">
          <cell r="C87" t="str">
            <v xml:space="preserve">ÖBB-Infrastruktur Bau AG </v>
          </cell>
          <cell r="D87" t="str">
            <v>8300400085</v>
          </cell>
          <cell r="E87">
            <v>82.549902640642941</v>
          </cell>
          <cell r="G87">
            <v>-1.742</v>
          </cell>
          <cell r="I87">
            <v>-1.742</v>
          </cell>
          <cell r="L87">
            <v>-1.742</v>
          </cell>
        </row>
        <row r="88">
          <cell r="B88" t="str">
            <v>fix</v>
          </cell>
          <cell r="E88">
            <v>4.1103918340423588E-2</v>
          </cell>
          <cell r="F88">
            <v>-9272888.2310000006</v>
          </cell>
          <cell r="G88">
            <v>-41066.671999999962</v>
          </cell>
          <cell r="I88">
            <v>-9313954.9030000009</v>
          </cell>
          <cell r="J88">
            <v>-8469510.3279999997</v>
          </cell>
          <cell r="K88">
            <v>-6000112.3859999999</v>
          </cell>
          <cell r="L88">
            <v>-844444.57500000112</v>
          </cell>
          <cell r="M88">
            <v>-2469397.9419999998</v>
          </cell>
          <cell r="O88">
            <v>-6000112.3859999999</v>
          </cell>
        </row>
        <row r="89">
          <cell r="B89" t="str">
            <v>var</v>
          </cell>
          <cell r="C89" t="str">
            <v xml:space="preserve">ÖBB-Infrastruktur Bau AG </v>
          </cell>
          <cell r="D89" t="str">
            <v>8300100022</v>
          </cell>
          <cell r="E89">
            <v>1.7599999401179942E-2</v>
          </cell>
          <cell r="F89">
            <v>-13526.601000000001</v>
          </cell>
          <cell r="I89">
            <v>-13526.601000000001</v>
          </cell>
          <cell r="J89">
            <v>-10916.655000000001</v>
          </cell>
          <cell r="K89">
            <v>-3638.8850000000002</v>
          </cell>
          <cell r="L89">
            <v>-2609.9459999999999</v>
          </cell>
          <cell r="M89">
            <v>-7277.77</v>
          </cell>
          <cell r="O89">
            <v>-3638.8850000000002</v>
          </cell>
        </row>
        <row r="90">
          <cell r="C90" t="str">
            <v xml:space="preserve">ÖBB-Infrastruktur Bau AG </v>
          </cell>
          <cell r="D90" t="str">
            <v>8300100023</v>
          </cell>
          <cell r="E90">
            <v>1.7499999408572782E-2</v>
          </cell>
          <cell r="F90">
            <v>-13526.601000000001</v>
          </cell>
          <cell r="I90">
            <v>-13526.601000000001</v>
          </cell>
          <cell r="J90">
            <v>-10916.655000000001</v>
          </cell>
          <cell r="K90">
            <v>-3638.8850000000002</v>
          </cell>
          <cell r="L90">
            <v>-2609.9459999999999</v>
          </cell>
          <cell r="M90">
            <v>-7277.77</v>
          </cell>
          <cell r="O90">
            <v>-3638.8850000000002</v>
          </cell>
        </row>
        <row r="91">
          <cell r="C91" t="str">
            <v xml:space="preserve">ÖBB-Infrastruktur Bau AG </v>
          </cell>
          <cell r="D91" t="str">
            <v>8300100025</v>
          </cell>
          <cell r="E91">
            <v>2.0299999999999999E-2</v>
          </cell>
          <cell r="F91">
            <v>-17550</v>
          </cell>
          <cell r="I91">
            <v>-17550</v>
          </cell>
          <cell r="J91">
            <v>-14850</v>
          </cell>
          <cell r="K91">
            <v>-4050</v>
          </cell>
          <cell r="L91">
            <v>-2700</v>
          </cell>
          <cell r="M91">
            <v>-10800</v>
          </cell>
          <cell r="O91">
            <v>-4050</v>
          </cell>
        </row>
        <row r="92">
          <cell r="C92" t="str">
            <v xml:space="preserve">ÖBB-Infrastruktur Bau AG </v>
          </cell>
          <cell r="D92" t="str">
            <v>8300100026</v>
          </cell>
          <cell r="E92">
            <v>2.0299999999999999E-2</v>
          </cell>
          <cell r="F92">
            <v>-6500</v>
          </cell>
          <cell r="I92">
            <v>-6500</v>
          </cell>
          <cell r="J92">
            <v>-5500</v>
          </cell>
          <cell r="K92">
            <v>-1500</v>
          </cell>
          <cell r="L92">
            <v>-1000</v>
          </cell>
          <cell r="M92">
            <v>-4000</v>
          </cell>
          <cell r="O92">
            <v>-1500</v>
          </cell>
        </row>
        <row r="93">
          <cell r="C93" t="str">
            <v xml:space="preserve">ÖBB-Infrastruktur Bau AG </v>
          </cell>
          <cell r="D93" t="str">
            <v>8300100027</v>
          </cell>
          <cell r="E93">
            <v>2.6940801956715089E-2</v>
          </cell>
          <cell r="F93">
            <v>-13.492000000000001</v>
          </cell>
          <cell r="I93">
            <v>-13.492000000000001</v>
          </cell>
          <cell r="L93">
            <v>-13.492000000000001</v>
          </cell>
        </row>
        <row r="94">
          <cell r="C94" t="str">
            <v xml:space="preserve">ÖBB-Infrastruktur Bau AG </v>
          </cell>
          <cell r="D94" t="str">
            <v>8300100029</v>
          </cell>
          <cell r="E94">
            <v>2.146E-2</v>
          </cell>
          <cell r="F94">
            <v>-54500</v>
          </cell>
          <cell r="I94">
            <v>-54500</v>
          </cell>
          <cell r="J94">
            <v>-54500</v>
          </cell>
          <cell r="L94">
            <v>0</v>
          </cell>
          <cell r="M94">
            <v>-54500</v>
          </cell>
        </row>
        <row r="95">
          <cell r="C95" t="str">
            <v xml:space="preserve">ÖBB-Infrastruktur Bau AG </v>
          </cell>
          <cell r="D95" t="str">
            <v>8300100030</v>
          </cell>
          <cell r="E95">
            <v>4.0129999999999999E-2</v>
          </cell>
          <cell r="F95">
            <v>-125400</v>
          </cell>
          <cell r="I95">
            <v>-125400</v>
          </cell>
          <cell r="J95">
            <v>-125400</v>
          </cell>
          <cell r="L95">
            <v>0</v>
          </cell>
          <cell r="M95">
            <v>-125400</v>
          </cell>
        </row>
        <row r="96">
          <cell r="C96" t="str">
            <v xml:space="preserve">ÖBB-Infrastruktur Bau AG </v>
          </cell>
          <cell r="D96" t="str">
            <v>8300100031</v>
          </cell>
          <cell r="E96">
            <v>4.0439999999999997E-2</v>
          </cell>
          <cell r="F96">
            <v>-96000</v>
          </cell>
          <cell r="I96">
            <v>-96000</v>
          </cell>
          <cell r="J96">
            <v>-96000</v>
          </cell>
          <cell r="L96">
            <v>0</v>
          </cell>
          <cell r="M96">
            <v>-96000</v>
          </cell>
        </row>
        <row r="97">
          <cell r="C97" t="str">
            <v xml:space="preserve">ÖBB-Infrastruktur Bau AG </v>
          </cell>
          <cell r="D97" t="str">
            <v>8300100033</v>
          </cell>
          <cell r="E97">
            <v>2.112E-2</v>
          </cell>
          <cell r="F97">
            <v>-90000</v>
          </cell>
          <cell r="I97">
            <v>-90000</v>
          </cell>
          <cell r="J97">
            <v>-90000</v>
          </cell>
          <cell r="L97">
            <v>0</v>
          </cell>
          <cell r="M97">
            <v>-90000</v>
          </cell>
        </row>
        <row r="98">
          <cell r="C98" t="str">
            <v xml:space="preserve">ÖBB-Infrastruktur Bau AG </v>
          </cell>
          <cell r="D98" t="str">
            <v>8300100052</v>
          </cell>
          <cell r="E98">
            <v>3.8750000406554325E-2</v>
          </cell>
          <cell r="F98">
            <v>-9592.8140000000003</v>
          </cell>
          <cell r="I98">
            <v>-9592.8140000000003</v>
          </cell>
          <cell r="J98">
            <v>-7194.6109999999999</v>
          </cell>
          <cell r="L98">
            <v>-2398.2030000000004</v>
          </cell>
          <cell r="M98">
            <v>-7194.6109999999999</v>
          </cell>
        </row>
        <row r="99">
          <cell r="C99" t="str">
            <v xml:space="preserve">ÖBB-Infrastruktur Bau AG </v>
          </cell>
          <cell r="D99" t="str">
            <v>8300100053</v>
          </cell>
          <cell r="E99">
            <v>3.874997996157438E-2</v>
          </cell>
          <cell r="F99">
            <v>-581.38300000000004</v>
          </cell>
          <cell r="I99">
            <v>-581.38300000000004</v>
          </cell>
          <cell r="J99">
            <v>-436.03699999999998</v>
          </cell>
          <cell r="L99">
            <v>-145.34600000000006</v>
          </cell>
          <cell r="M99">
            <v>-436.03699999999998</v>
          </cell>
        </row>
        <row r="100">
          <cell r="C100" t="str">
            <v xml:space="preserve">ÖBB-Infrastruktur Bau AG </v>
          </cell>
          <cell r="D100" t="str">
            <v>8300100054</v>
          </cell>
          <cell r="E100">
            <v>3.8750004114859349E-2</v>
          </cell>
          <cell r="F100">
            <v>-3778.9870000000001</v>
          </cell>
          <cell r="I100">
            <v>-3778.9870000000001</v>
          </cell>
          <cell r="J100">
            <v>-2834.241</v>
          </cell>
          <cell r="L100">
            <v>-944.74600000000009</v>
          </cell>
          <cell r="M100">
            <v>-2834.241</v>
          </cell>
        </row>
        <row r="101">
          <cell r="C101" t="str">
            <v xml:space="preserve">ÖBB-Infrastruktur Bau AG </v>
          </cell>
          <cell r="D101" t="str">
            <v>8300100065</v>
          </cell>
          <cell r="E101">
            <v>4.1249998580969123E-2</v>
          </cell>
          <cell r="F101">
            <v>-5813.8270000000002</v>
          </cell>
          <cell r="I101">
            <v>-5813.8270000000002</v>
          </cell>
          <cell r="J101">
            <v>-4360.37</v>
          </cell>
          <cell r="L101">
            <v>-1453.4570000000003</v>
          </cell>
          <cell r="M101">
            <v>-4360.37</v>
          </cell>
        </row>
        <row r="102">
          <cell r="C102" t="str">
            <v xml:space="preserve">ÖBB-Infrastruktur Bau AG </v>
          </cell>
          <cell r="D102" t="str">
            <v>8300400000</v>
          </cell>
          <cell r="E102">
            <v>4.9329999999999999E-2</v>
          </cell>
          <cell r="G102">
            <v>-493600</v>
          </cell>
          <cell r="I102">
            <v>-493600</v>
          </cell>
          <cell r="J102">
            <v>-493600</v>
          </cell>
          <cell r="L102">
            <v>0</v>
          </cell>
          <cell r="M102">
            <v>-493600</v>
          </cell>
        </row>
        <row r="103">
          <cell r="C103" t="str">
            <v xml:space="preserve">ÖBB-Infrastruktur Bau AG </v>
          </cell>
          <cell r="D103" t="str">
            <v>8300400001</v>
          </cell>
          <cell r="E103">
            <v>4.9329999999999999E-2</v>
          </cell>
          <cell r="G103">
            <v>50000</v>
          </cell>
          <cell r="I103">
            <v>50000</v>
          </cell>
          <cell r="J103">
            <v>50000</v>
          </cell>
          <cell r="L103">
            <v>0</v>
          </cell>
          <cell r="M103">
            <v>50000</v>
          </cell>
        </row>
        <row r="104">
          <cell r="C104" t="str">
            <v xml:space="preserve">ÖBB-Infrastruktur Bau AG </v>
          </cell>
          <cell r="D104" t="str">
            <v>8300400002</v>
          </cell>
          <cell r="E104">
            <v>4.9329999999999999E-2</v>
          </cell>
          <cell r="G104">
            <v>50000</v>
          </cell>
          <cell r="I104">
            <v>50000</v>
          </cell>
          <cell r="J104">
            <v>50000</v>
          </cell>
          <cell r="L104">
            <v>0</v>
          </cell>
          <cell r="M104">
            <v>50000</v>
          </cell>
        </row>
        <row r="105">
          <cell r="C105" t="str">
            <v xml:space="preserve">ÖBB-Infrastruktur Bau AG </v>
          </cell>
          <cell r="D105" t="str">
            <v>8300400003</v>
          </cell>
          <cell r="E105">
            <v>4.9329999999999999E-2</v>
          </cell>
          <cell r="G105">
            <v>50000</v>
          </cell>
          <cell r="I105">
            <v>50000</v>
          </cell>
          <cell r="J105">
            <v>50000</v>
          </cell>
          <cell r="L105">
            <v>0</v>
          </cell>
          <cell r="M105">
            <v>50000</v>
          </cell>
        </row>
        <row r="106">
          <cell r="C106" t="str">
            <v xml:space="preserve">ÖBB-Infrastruktur Bau AG </v>
          </cell>
          <cell r="D106" t="str">
            <v>8300400007</v>
          </cell>
          <cell r="E106">
            <v>1.9210000000000001E-2</v>
          </cell>
          <cell r="G106">
            <v>25000</v>
          </cell>
          <cell r="I106">
            <v>25000</v>
          </cell>
          <cell r="J106">
            <v>25000</v>
          </cell>
          <cell r="L106">
            <v>0</v>
          </cell>
          <cell r="M106">
            <v>25000</v>
          </cell>
        </row>
        <row r="107">
          <cell r="C107" t="str">
            <v xml:space="preserve">ÖBB-Infrastruktur Bau AG </v>
          </cell>
          <cell r="D107" t="str">
            <v>8300400009</v>
          </cell>
          <cell r="E107">
            <v>4.3520000000000003E-2</v>
          </cell>
          <cell r="G107">
            <v>10000</v>
          </cell>
          <cell r="I107">
            <v>10000</v>
          </cell>
          <cell r="J107">
            <v>10000</v>
          </cell>
          <cell r="L107">
            <v>0</v>
          </cell>
          <cell r="M107">
            <v>10000</v>
          </cell>
        </row>
        <row r="108">
          <cell r="C108" t="str">
            <v xml:space="preserve">ÖBB-Infrastruktur Bau AG </v>
          </cell>
          <cell r="D108" t="str">
            <v>8300400010</v>
          </cell>
          <cell r="E108">
            <v>3.7879999999999997E-2</v>
          </cell>
          <cell r="G108">
            <v>20000</v>
          </cell>
          <cell r="I108">
            <v>20000</v>
          </cell>
          <cell r="J108">
            <v>20000</v>
          </cell>
          <cell r="L108">
            <v>0</v>
          </cell>
          <cell r="M108">
            <v>20000</v>
          </cell>
        </row>
        <row r="109">
          <cell r="C109" t="str">
            <v xml:space="preserve">ÖBB-Infrastruktur Bau AG </v>
          </cell>
          <cell r="D109" t="str">
            <v>8300400011</v>
          </cell>
          <cell r="E109">
            <v>3.7879999999999997E-2</v>
          </cell>
          <cell r="G109">
            <v>15000</v>
          </cell>
          <cell r="I109">
            <v>15000</v>
          </cell>
          <cell r="J109">
            <v>15000</v>
          </cell>
          <cell r="L109">
            <v>0</v>
          </cell>
          <cell r="M109">
            <v>15000</v>
          </cell>
        </row>
        <row r="110">
          <cell r="C110" t="str">
            <v xml:space="preserve">ÖBB-Infrastruktur Bau AG </v>
          </cell>
          <cell r="D110" t="str">
            <v>8300400013</v>
          </cell>
          <cell r="E110">
            <v>3.7879999999999997E-2</v>
          </cell>
          <cell r="G110">
            <v>35000</v>
          </cell>
          <cell r="I110">
            <v>35000</v>
          </cell>
          <cell r="J110">
            <v>35000</v>
          </cell>
          <cell r="L110">
            <v>0</v>
          </cell>
          <cell r="M110">
            <v>35000</v>
          </cell>
        </row>
        <row r="111">
          <cell r="C111" t="str">
            <v xml:space="preserve">ÖBB-Infrastruktur Bau AG </v>
          </cell>
          <cell r="D111" t="str">
            <v>8300400014</v>
          </cell>
          <cell r="E111">
            <v>3.7879999999999997E-2</v>
          </cell>
          <cell r="G111">
            <v>30000</v>
          </cell>
          <cell r="I111">
            <v>30000</v>
          </cell>
          <cell r="J111">
            <v>30000</v>
          </cell>
          <cell r="L111">
            <v>0</v>
          </cell>
          <cell r="M111">
            <v>30000</v>
          </cell>
        </row>
        <row r="112">
          <cell r="C112" t="str">
            <v xml:space="preserve">ÖBB-Infrastruktur Bau AG </v>
          </cell>
          <cell r="D112" t="str">
            <v>8300400019</v>
          </cell>
          <cell r="E112">
            <v>3.7379999999999997E-2</v>
          </cell>
          <cell r="G112">
            <v>15000</v>
          </cell>
          <cell r="I112">
            <v>15000</v>
          </cell>
          <cell r="J112">
            <v>15000</v>
          </cell>
          <cell r="L112">
            <v>0</v>
          </cell>
          <cell r="M112">
            <v>15000</v>
          </cell>
        </row>
        <row r="113">
          <cell r="C113" t="str">
            <v xml:space="preserve">ÖBB-Infrastruktur Bau AG </v>
          </cell>
          <cell r="D113" t="str">
            <v>8300400020</v>
          </cell>
          <cell r="E113">
            <v>3.7379999999999997E-2</v>
          </cell>
          <cell r="G113">
            <v>15000</v>
          </cell>
          <cell r="I113">
            <v>15000</v>
          </cell>
          <cell r="J113">
            <v>15000</v>
          </cell>
          <cell r="L113">
            <v>0</v>
          </cell>
          <cell r="M113">
            <v>15000</v>
          </cell>
        </row>
        <row r="114">
          <cell r="C114" t="str">
            <v xml:space="preserve">ÖBB-Infrastruktur Bau AG </v>
          </cell>
          <cell r="D114" t="str">
            <v>8300400023</v>
          </cell>
          <cell r="E114">
            <v>1.6500000000000001E-2</v>
          </cell>
          <cell r="G114">
            <v>6500</v>
          </cell>
          <cell r="I114">
            <v>6500</v>
          </cell>
          <cell r="J114">
            <v>5500</v>
          </cell>
          <cell r="K114">
            <v>1500</v>
          </cell>
          <cell r="L114">
            <v>1000</v>
          </cell>
          <cell r="M114">
            <v>4000</v>
          </cell>
          <cell r="O114">
            <v>1500</v>
          </cell>
        </row>
        <row r="115">
          <cell r="C115" t="str">
            <v xml:space="preserve">ÖBB-Infrastruktur Bau AG </v>
          </cell>
          <cell r="D115" t="str">
            <v>8300400025</v>
          </cell>
          <cell r="E115">
            <v>2.112E-2</v>
          </cell>
          <cell r="G115">
            <v>15000</v>
          </cell>
          <cell r="I115">
            <v>15000</v>
          </cell>
          <cell r="J115">
            <v>15000</v>
          </cell>
          <cell r="L115">
            <v>0</v>
          </cell>
          <cell r="M115">
            <v>15000</v>
          </cell>
        </row>
        <row r="116">
          <cell r="C116" t="str">
            <v xml:space="preserve">ÖBB-Infrastruktur Bau AG </v>
          </cell>
          <cell r="D116" t="str">
            <v>8300400026</v>
          </cell>
          <cell r="E116">
            <v>2.112E-2</v>
          </cell>
          <cell r="G116">
            <v>15000</v>
          </cell>
          <cell r="I116">
            <v>15000</v>
          </cell>
          <cell r="J116">
            <v>15000</v>
          </cell>
          <cell r="L116">
            <v>0</v>
          </cell>
          <cell r="M116">
            <v>15000</v>
          </cell>
        </row>
        <row r="117">
          <cell r="C117" t="str">
            <v xml:space="preserve">ÖBB-Infrastruktur Bau AG </v>
          </cell>
          <cell r="D117" t="str">
            <v>8300400027</v>
          </cell>
          <cell r="E117">
            <v>8.819757591604277E-2</v>
          </cell>
          <cell r="G117">
            <v>-1395.95</v>
          </cell>
          <cell r="I117">
            <v>-1395.95</v>
          </cell>
          <cell r="J117">
            <v>-2551.6759999999995</v>
          </cell>
          <cell r="K117">
            <v>-850.55899999999929</v>
          </cell>
          <cell r="L117">
            <v>1155.7259999999987</v>
          </cell>
          <cell r="M117">
            <v>-1701.1170000000002</v>
          </cell>
          <cell r="O117">
            <v>-850.55899999999929</v>
          </cell>
        </row>
        <row r="118">
          <cell r="C118" t="str">
            <v xml:space="preserve">ÖBB-Infrastruktur Bau AG </v>
          </cell>
          <cell r="D118" t="str">
            <v>8300400030</v>
          </cell>
          <cell r="E118">
            <v>9.2999999922370007E-3</v>
          </cell>
          <cell r="G118">
            <v>450856.62800000003</v>
          </cell>
          <cell r="I118">
            <v>450856.62800000003</v>
          </cell>
          <cell r="J118">
            <v>424508.27799999999</v>
          </cell>
          <cell r="L118">
            <v>26348.35</v>
          </cell>
          <cell r="M118">
            <v>424508.27799999999</v>
          </cell>
        </row>
        <row r="119">
          <cell r="C119" t="str">
            <v xml:space="preserve">ÖBB-Infrastruktur Bau AG </v>
          </cell>
          <cell r="D119" t="str">
            <v>8300400031</v>
          </cell>
          <cell r="E119">
            <v>9.2999999922370007E-3</v>
          </cell>
          <cell r="G119">
            <v>-450856.62800000003</v>
          </cell>
          <cell r="I119">
            <v>-450856.62800000003</v>
          </cell>
          <cell r="J119">
            <v>-424508.27799999999</v>
          </cell>
          <cell r="L119">
            <v>-26348.35</v>
          </cell>
          <cell r="M119">
            <v>-424508.27799999999</v>
          </cell>
        </row>
        <row r="120">
          <cell r="C120" t="str">
            <v xml:space="preserve">ÖBB-Infrastruktur Bau AG </v>
          </cell>
          <cell r="D120" t="str">
            <v>8300400063</v>
          </cell>
          <cell r="E120">
            <v>5.3689999992142218E-2</v>
          </cell>
          <cell r="G120">
            <v>5090.4960000000001</v>
          </cell>
          <cell r="I120">
            <v>5090.4960000000001</v>
          </cell>
          <cell r="J120">
            <v>4753.652</v>
          </cell>
          <cell r="K120">
            <v>3262.386</v>
          </cell>
          <cell r="L120">
            <v>336.84400000000005</v>
          </cell>
          <cell r="M120">
            <v>1491.2660000000001</v>
          </cell>
          <cell r="O120">
            <v>3262.386</v>
          </cell>
        </row>
        <row r="121">
          <cell r="C121" t="str">
            <v xml:space="preserve">ÖBB-Infrastruktur Bau AG </v>
          </cell>
          <cell r="D121" t="str">
            <v>8300400074</v>
          </cell>
          <cell r="E121">
            <v>2.112E-2</v>
          </cell>
          <cell r="G121">
            <v>10000</v>
          </cell>
          <cell r="I121">
            <v>10000</v>
          </cell>
          <cell r="J121">
            <v>10000</v>
          </cell>
          <cell r="L121">
            <v>0</v>
          </cell>
          <cell r="M121">
            <v>10000</v>
          </cell>
        </row>
        <row r="122">
          <cell r="C122" t="str">
            <v xml:space="preserve">ÖBB-Infrastruktur Bau AG </v>
          </cell>
          <cell r="D122" t="str">
            <v>8300400075</v>
          </cell>
          <cell r="E122">
            <v>2.112E-2</v>
          </cell>
          <cell r="G122">
            <v>10000</v>
          </cell>
          <cell r="I122">
            <v>10000</v>
          </cell>
          <cell r="J122">
            <v>10000</v>
          </cell>
          <cell r="L122">
            <v>0</v>
          </cell>
          <cell r="M122">
            <v>10000</v>
          </cell>
        </row>
        <row r="123">
          <cell r="C123" t="str">
            <v xml:space="preserve">ÖBB-Infrastruktur Bau AG </v>
          </cell>
          <cell r="D123" t="str">
            <v>8300400076</v>
          </cell>
          <cell r="E123">
            <v>4.1250000000000002E-2</v>
          </cell>
          <cell r="G123">
            <v>-20000</v>
          </cell>
          <cell r="I123">
            <v>-20000</v>
          </cell>
          <cell r="J123">
            <v>-20000</v>
          </cell>
          <cell r="K123">
            <v>-20000</v>
          </cell>
          <cell r="L123">
            <v>0</v>
          </cell>
          <cell r="M123">
            <v>0</v>
          </cell>
          <cell r="O123">
            <v>-20000</v>
          </cell>
        </row>
        <row r="124">
          <cell r="C124" t="str">
            <v xml:space="preserve">ÖBB-Infrastruktur Bau AG </v>
          </cell>
          <cell r="D124" t="str">
            <v>8300400077</v>
          </cell>
          <cell r="E124">
            <v>3.7379999999999997E-2</v>
          </cell>
          <cell r="G124">
            <v>15000</v>
          </cell>
          <cell r="I124">
            <v>15000</v>
          </cell>
          <cell r="J124">
            <v>15000</v>
          </cell>
          <cell r="L124">
            <v>0</v>
          </cell>
          <cell r="M124">
            <v>15000</v>
          </cell>
        </row>
        <row r="125">
          <cell r="C125" t="str">
            <v xml:space="preserve">ÖBB-Infrastruktur Bau AG </v>
          </cell>
          <cell r="D125" t="str">
            <v>8300400078</v>
          </cell>
          <cell r="E125">
            <v>3.7379999999999997E-2</v>
          </cell>
          <cell r="G125">
            <v>15000</v>
          </cell>
          <cell r="I125">
            <v>15000</v>
          </cell>
          <cell r="J125">
            <v>15000</v>
          </cell>
          <cell r="L125">
            <v>0</v>
          </cell>
          <cell r="M125">
            <v>15000</v>
          </cell>
        </row>
        <row r="126">
          <cell r="B126" t="str">
            <v>var</v>
          </cell>
          <cell r="E126">
            <v>4.2634521798148944E-2</v>
          </cell>
          <cell r="F126">
            <v>-436783.70500000002</v>
          </cell>
          <cell r="G126">
            <v>-108405.45400000009</v>
          </cell>
          <cell r="I126">
            <v>-545189.1590000001</v>
          </cell>
          <cell r="J126">
            <v>-533806.59300000011</v>
          </cell>
          <cell r="K126">
            <v>-28915.942999999999</v>
          </cell>
          <cell r="L126">
            <v>-11382.565999999992</v>
          </cell>
          <cell r="M126">
            <v>-504890.65</v>
          </cell>
          <cell r="O126">
            <v>-28915.942999999999</v>
          </cell>
        </row>
        <row r="127">
          <cell r="A127" t="str">
            <v>Verbindlichkeiten</v>
          </cell>
          <cell r="E127">
            <v>4.118855737263899E-2</v>
          </cell>
          <cell r="F127">
            <v>-9709671.9359999988</v>
          </cell>
          <cell r="G127">
            <v>-149472.12599999993</v>
          </cell>
          <cell r="I127">
            <v>-9859144.061999999</v>
          </cell>
          <cell r="J127">
            <v>-9003316.9209999982</v>
          </cell>
          <cell r="K127">
            <v>-6029028.3289999999</v>
          </cell>
          <cell r="L127">
            <v>-855827.14100000076</v>
          </cell>
          <cell r="M127">
            <v>-2974288.5919999983</v>
          </cell>
          <cell r="O127">
            <v>-6029028.3289999999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insrisiko"/>
      <sheetName val="_Hidden2"/>
      <sheetName val="_Hidden3"/>
      <sheetName val="Zinsrisiko-Detail"/>
    </sheetNames>
    <sheetDataSet>
      <sheetData sheetId="0"/>
      <sheetData sheetId="1"/>
      <sheetData sheetId="2"/>
      <sheetData sheetId="3">
        <row r="1">
          <cell r="A1" t="str">
            <v>Zinsrisiko Detail ohne Intercompany per</v>
          </cell>
          <cell r="D1" t="str">
            <v>31.03.2009</v>
          </cell>
        </row>
        <row r="3">
          <cell r="A3" t="str">
            <v>Datum</v>
          </cell>
          <cell r="C3" t="str">
            <v>31.03.2009</v>
          </cell>
          <cell r="L3" t="str">
            <v xml:space="preserve"> </v>
          </cell>
        </row>
        <row r="4">
          <cell r="A4" t="str">
            <v>Firmengruppe</v>
          </cell>
          <cell r="C4" t="str">
            <v>TK INFRA.bau</v>
          </cell>
        </row>
        <row r="5">
          <cell r="A5" t="str">
            <v>Firma</v>
          </cell>
          <cell r="C5" t="str">
            <v>Alle</v>
          </cell>
        </row>
        <row r="6">
          <cell r="A6" t="str">
            <v>Berichtswährung</v>
          </cell>
          <cell r="C6" t="str">
            <v>in .000 EUR</v>
          </cell>
        </row>
        <row r="8">
          <cell r="A8" t="str">
            <v>Aktiva-Passiva</v>
          </cell>
          <cell r="B8" t="str">
            <v>fix-var</v>
          </cell>
          <cell r="C8" t="str">
            <v>Firmenname</v>
          </cell>
          <cell r="D8" t="str">
            <v>Kontonnummer</v>
          </cell>
          <cell r="E8" t="str">
            <v>Zinssatz</v>
          </cell>
          <cell r="F8" t="str">
            <v>Saldo Grundposition (Stichtag)</v>
          </cell>
          <cell r="G8" t="str">
            <v>Saldo Swap (Stichtag)</v>
          </cell>
          <cell r="H8" t="str">
            <v>Saldo Derivate (Stichtag)</v>
          </cell>
          <cell r="I8" t="str">
            <v>Summe Saldo (Stichtag)</v>
          </cell>
          <cell r="J8" t="str">
            <v>Summe Saldo (+1 Jahr)</v>
          </cell>
          <cell r="K8" t="str">
            <v>Summe Saldo (+5 Jahre)</v>
          </cell>
          <cell r="L8" t="str">
            <v>Zinsrisiko Restlaufzeit 
&lt; 1Jahr</v>
          </cell>
          <cell r="M8" t="str">
            <v>Zinsrisiko Restlaufzeit
1 - 5 Jahre</v>
          </cell>
          <cell r="O8" t="str">
            <v>Zinsrisiko Restlaufzeit
&gt; 5 Jahre</v>
          </cell>
        </row>
        <row r="9">
          <cell r="A9" t="str">
            <v>Veranlagungen</v>
          </cell>
          <cell r="B9" t="str">
            <v>var</v>
          </cell>
          <cell r="C9" t="str">
            <v xml:space="preserve">ÖBB-Infrastruktur Bau AG </v>
          </cell>
          <cell r="D9" t="str">
            <v>AT0000857008</v>
          </cell>
          <cell r="E9">
            <v>1.9499948034261548E-2</v>
          </cell>
          <cell r="F9">
            <v>111.61199999999999</v>
          </cell>
          <cell r="I9">
            <v>111.61199999999999</v>
          </cell>
          <cell r="L9">
            <v>111.61199999999999</v>
          </cell>
        </row>
        <row r="10">
          <cell r="B10" t="str">
            <v>var</v>
          </cell>
          <cell r="E10">
            <v>1.9499948034261548E-2</v>
          </cell>
          <cell r="F10">
            <v>111.61199999999999</v>
          </cell>
          <cell r="I10">
            <v>111.61199999999999</v>
          </cell>
          <cell r="L10">
            <v>111.61199999999999</v>
          </cell>
        </row>
        <row r="11">
          <cell r="A11" t="str">
            <v>Veranlagungen</v>
          </cell>
          <cell r="E11">
            <v>1.9499948034261548E-2</v>
          </cell>
          <cell r="F11">
            <v>111.61199999999999</v>
          </cell>
          <cell r="I11">
            <v>111.61199999999999</v>
          </cell>
          <cell r="L11">
            <v>111.61199999999999</v>
          </cell>
        </row>
        <row r="13">
          <cell r="A13" t="str">
            <v>Verbindlichkeiten</v>
          </cell>
          <cell r="B13" t="str">
            <v>fix</v>
          </cell>
          <cell r="C13" t="str">
            <v xml:space="preserve">ÖBB-Infrastruktur Bau AG </v>
          </cell>
          <cell r="D13" t="str">
            <v>8300100000</v>
          </cell>
          <cell r="E13">
            <v>4.7899999999999998E-2</v>
          </cell>
          <cell r="F13">
            <v>-9296.2160000000003</v>
          </cell>
          <cell r="I13">
            <v>-9296.2160000000003</v>
          </cell>
          <cell r="J13">
            <v>-4648.1080000000002</v>
          </cell>
          <cell r="L13">
            <v>-4648.1080000000002</v>
          </cell>
          <cell r="M13">
            <v>-4648.1080000000002</v>
          </cell>
        </row>
        <row r="14">
          <cell r="C14" t="str">
            <v xml:space="preserve">ÖBB-Infrastruktur Bau AG </v>
          </cell>
          <cell r="D14" t="str">
            <v>8300100005</v>
          </cell>
          <cell r="E14">
            <v>6.0100000165123596E-2</v>
          </cell>
          <cell r="F14">
            <v>-72672.834000000003</v>
          </cell>
          <cell r="I14">
            <v>-72672.834000000003</v>
          </cell>
          <cell r="L14">
            <v>-72672.834000000003</v>
          </cell>
        </row>
        <row r="15">
          <cell r="C15" t="str">
            <v xml:space="preserve">ÖBB-Infrastruktur Bau AG </v>
          </cell>
          <cell r="D15" t="str">
            <v>8300100020</v>
          </cell>
          <cell r="E15">
            <v>4.7499999978244306E-2</v>
          </cell>
          <cell r="F15">
            <v>-432070.935</v>
          </cell>
          <cell r="I15">
            <v>-432070.935</v>
          </cell>
          <cell r="J15">
            <v>-406820.43300000002</v>
          </cell>
          <cell r="L15">
            <v>-25250.501999999979</v>
          </cell>
          <cell r="M15">
            <v>-406820.43300000002</v>
          </cell>
        </row>
        <row r="16">
          <cell r="C16" t="str">
            <v xml:space="preserve">ÖBB-Infrastruktur Bau AG </v>
          </cell>
          <cell r="D16" t="str">
            <v>8300100032</v>
          </cell>
          <cell r="E16">
            <v>3.06099998780264E-2</v>
          </cell>
          <cell r="F16">
            <v>-79197.466</v>
          </cell>
          <cell r="I16">
            <v>-79197.466</v>
          </cell>
          <cell r="J16">
            <v>-78611.202000000005</v>
          </cell>
          <cell r="L16">
            <v>-586.26399999999558</v>
          </cell>
          <cell r="M16">
            <v>-78611.202000000005</v>
          </cell>
        </row>
        <row r="17">
          <cell r="C17" t="str">
            <v xml:space="preserve">ÖBB-Infrastruktur Bau AG </v>
          </cell>
          <cell r="D17" t="str">
            <v>8300100036</v>
          </cell>
          <cell r="E17">
            <v>6.0800000167875658E-2</v>
          </cell>
          <cell r="F17">
            <v>-72672.834000000003</v>
          </cell>
          <cell r="I17">
            <v>-72672.834000000003</v>
          </cell>
          <cell r="L17">
            <v>-72672.834000000003</v>
          </cell>
        </row>
        <row r="18">
          <cell r="C18" t="str">
            <v xml:space="preserve">ÖBB-Infrastruktur Bau AG </v>
          </cell>
          <cell r="D18" t="str">
            <v>8300100040</v>
          </cell>
          <cell r="E18">
            <v>6.050000055958555E-2</v>
          </cell>
          <cell r="F18">
            <v>-10900.924999999999</v>
          </cell>
          <cell r="I18">
            <v>-10900.924999999999</v>
          </cell>
          <cell r="L18">
            <v>-10900.924999999999</v>
          </cell>
        </row>
        <row r="19">
          <cell r="C19" t="str">
            <v xml:space="preserve">ÖBB-Infrastruktur Bau AG </v>
          </cell>
          <cell r="D19" t="str">
            <v>8300100043</v>
          </cell>
          <cell r="E19">
            <v>7.3750005412385217E-2</v>
          </cell>
          <cell r="F19">
            <v>-2725.2310000000002</v>
          </cell>
          <cell r="I19">
            <v>-2725.2310000000002</v>
          </cell>
          <cell r="L19">
            <v>-2725.2310000000002</v>
          </cell>
        </row>
        <row r="20">
          <cell r="C20" t="str">
            <v xml:space="preserve">ÖBB-Infrastruktur Bau AG </v>
          </cell>
          <cell r="D20" t="str">
            <v>8300100045</v>
          </cell>
          <cell r="E20">
            <v>7.7999959751145112E-2</v>
          </cell>
          <cell r="F20">
            <v>-581.38300000000004</v>
          </cell>
          <cell r="I20">
            <v>-581.38300000000004</v>
          </cell>
          <cell r="L20">
            <v>-581.38300000000004</v>
          </cell>
        </row>
        <row r="21">
          <cell r="C21" t="str">
            <v xml:space="preserve">ÖBB-Infrastruktur Bau AG </v>
          </cell>
          <cell r="D21" t="str">
            <v>8300100046</v>
          </cell>
          <cell r="E21">
            <v>7.8000080497848234E-2</v>
          </cell>
          <cell r="F21">
            <v>-290.69099999999997</v>
          </cell>
          <cell r="I21">
            <v>-290.69099999999997</v>
          </cell>
          <cell r="L21">
            <v>-290.69099999999997</v>
          </cell>
        </row>
        <row r="22">
          <cell r="C22" t="str">
            <v xml:space="preserve">ÖBB-Infrastruktur Bau AG </v>
          </cell>
          <cell r="D22" t="str">
            <v>8300100047</v>
          </cell>
          <cell r="E22">
            <v>7.8000042932156191E-2</v>
          </cell>
          <cell r="F22">
            <v>-726.72799999999995</v>
          </cell>
          <cell r="I22">
            <v>-726.72799999999995</v>
          </cell>
          <cell r="L22">
            <v>-726.72799999999995</v>
          </cell>
        </row>
        <row r="23">
          <cell r="C23" t="str">
            <v xml:space="preserve">ÖBB-Infrastruktur Bau AG </v>
          </cell>
          <cell r="D23" t="str">
            <v>8300100048</v>
          </cell>
          <cell r="E23">
            <v>7.7999821116508189E-2</v>
          </cell>
          <cell r="F23">
            <v>-218.01900000000001</v>
          </cell>
          <cell r="I23">
            <v>-218.01900000000001</v>
          </cell>
          <cell r="L23">
            <v>-218.01900000000001</v>
          </cell>
        </row>
        <row r="24">
          <cell r="C24" t="str">
            <v xml:space="preserve">ÖBB-Infrastruktur Bau AG </v>
          </cell>
          <cell r="D24" t="str">
            <v>8300100049</v>
          </cell>
          <cell r="E24">
            <v>7.8000042932156191E-2</v>
          </cell>
          <cell r="F24">
            <v>-363.36399999999998</v>
          </cell>
          <cell r="I24">
            <v>-363.36399999999998</v>
          </cell>
          <cell r="L24">
            <v>-363.36399999999998</v>
          </cell>
        </row>
        <row r="25">
          <cell r="C25" t="str">
            <v xml:space="preserve">ÖBB-Infrastruktur Bau AG </v>
          </cell>
          <cell r="D25" t="str">
            <v>8300100068</v>
          </cell>
          <cell r="E25">
            <v>5.1250000038607746E-2</v>
          </cell>
          <cell r="F25">
            <v>-266785.78000000003</v>
          </cell>
          <cell r="I25">
            <v>-266785.78000000003</v>
          </cell>
          <cell r="J25">
            <v>-266785.78000000003</v>
          </cell>
          <cell r="L25">
            <v>0</v>
          </cell>
          <cell r="M25">
            <v>-266785.78000000003</v>
          </cell>
        </row>
        <row r="26">
          <cell r="C26" t="str">
            <v xml:space="preserve">ÖBB-Infrastruktur Bau AG </v>
          </cell>
          <cell r="D26" t="str">
            <v>8300100069</v>
          </cell>
          <cell r="E26">
            <v>3.6249999999999998E-2</v>
          </cell>
          <cell r="F26">
            <v>-500000</v>
          </cell>
          <cell r="I26">
            <v>-500000</v>
          </cell>
          <cell r="L26">
            <v>-500000</v>
          </cell>
        </row>
        <row r="27">
          <cell r="C27" t="str">
            <v xml:space="preserve">ÖBB-Infrastruktur Bau AG </v>
          </cell>
          <cell r="D27" t="str">
            <v>8300100073</v>
          </cell>
          <cell r="E27">
            <v>4.6249999960963198E-2</v>
          </cell>
          <cell r="F27">
            <v>-450856.62800000003</v>
          </cell>
          <cell r="I27">
            <v>-450856.62800000003</v>
          </cell>
          <cell r="J27">
            <v>-424508.27799999999</v>
          </cell>
          <cell r="L27">
            <v>-26348.35</v>
          </cell>
          <cell r="M27">
            <v>-424508.27799999999</v>
          </cell>
        </row>
        <row r="28">
          <cell r="C28" t="str">
            <v xml:space="preserve">ÖBB-Infrastruktur Bau AG </v>
          </cell>
          <cell r="D28" t="str">
            <v>8300100074</v>
          </cell>
          <cell r="E28">
            <v>3.875E-2</v>
          </cell>
          <cell r="F28">
            <v>-650000</v>
          </cell>
          <cell r="I28">
            <v>-650000</v>
          </cell>
          <cell r="J28">
            <v>-650000</v>
          </cell>
          <cell r="K28">
            <v>-650000</v>
          </cell>
          <cell r="L28">
            <v>0</v>
          </cell>
          <cell r="M28">
            <v>0</v>
          </cell>
          <cell r="O28">
            <v>-650000</v>
          </cell>
        </row>
        <row r="29">
          <cell r="C29" t="str">
            <v xml:space="preserve">ÖBB-Infrastruktur Bau AG </v>
          </cell>
          <cell r="D29" t="str">
            <v>8300100078</v>
          </cell>
          <cell r="E29">
            <v>5.1562999999999998E-2</v>
          </cell>
          <cell r="F29">
            <v>-75000</v>
          </cell>
          <cell r="I29">
            <v>-75000</v>
          </cell>
          <cell r="J29">
            <v>-75000</v>
          </cell>
          <cell r="K29">
            <v>-75000</v>
          </cell>
          <cell r="L29">
            <v>0</v>
          </cell>
          <cell r="M29">
            <v>0</v>
          </cell>
          <cell r="O29">
            <v>-75000</v>
          </cell>
        </row>
        <row r="30">
          <cell r="C30" t="str">
            <v xml:space="preserve">ÖBB-Infrastruktur Bau AG </v>
          </cell>
          <cell r="D30" t="str">
            <v>8300100079</v>
          </cell>
          <cell r="E30">
            <v>4.1799999999999997E-2</v>
          </cell>
          <cell r="F30">
            <v>-21400</v>
          </cell>
          <cell r="I30">
            <v>-21400</v>
          </cell>
          <cell r="J30">
            <v>-21400</v>
          </cell>
          <cell r="K30">
            <v>-21400</v>
          </cell>
          <cell r="L30">
            <v>0</v>
          </cell>
          <cell r="M30">
            <v>0</v>
          </cell>
          <cell r="O30">
            <v>-21400</v>
          </cell>
        </row>
        <row r="31">
          <cell r="C31" t="str">
            <v xml:space="preserve">ÖBB-Infrastruktur Bau AG </v>
          </cell>
          <cell r="D31" t="str">
            <v>8300100080</v>
          </cell>
          <cell r="E31">
            <v>3.9399999999999998E-2</v>
          </cell>
          <cell r="F31">
            <v>-48950</v>
          </cell>
          <cell r="I31">
            <v>-48950</v>
          </cell>
          <cell r="J31">
            <v>-48950</v>
          </cell>
          <cell r="K31">
            <v>-48950</v>
          </cell>
          <cell r="L31">
            <v>0</v>
          </cell>
          <cell r="M31">
            <v>0</v>
          </cell>
          <cell r="O31">
            <v>-48950</v>
          </cell>
        </row>
        <row r="32">
          <cell r="C32" t="str">
            <v xml:space="preserve">ÖBB-Infrastruktur Bau AG </v>
          </cell>
          <cell r="D32" t="str">
            <v>8300100081</v>
          </cell>
          <cell r="E32">
            <v>3.5000000000000003E-2</v>
          </cell>
          <cell r="F32">
            <v>-1000000</v>
          </cell>
          <cell r="I32">
            <v>-1000000</v>
          </cell>
          <cell r="J32">
            <v>-1000000</v>
          </cell>
          <cell r="K32">
            <v>-1000000</v>
          </cell>
          <cell r="L32">
            <v>0</v>
          </cell>
          <cell r="M32">
            <v>0</v>
          </cell>
          <cell r="O32">
            <v>-1000000</v>
          </cell>
        </row>
        <row r="33">
          <cell r="C33" t="str">
            <v xml:space="preserve">ÖBB-Infrastruktur Bau AG </v>
          </cell>
          <cell r="D33" t="str">
            <v>8300100083</v>
          </cell>
          <cell r="E33">
            <v>3.4200000000000001E-2</v>
          </cell>
          <cell r="F33">
            <v>-100000</v>
          </cell>
          <cell r="I33">
            <v>-100000</v>
          </cell>
          <cell r="J33">
            <v>-100000</v>
          </cell>
          <cell r="K33">
            <v>-100000</v>
          </cell>
          <cell r="L33">
            <v>0</v>
          </cell>
          <cell r="M33">
            <v>0</v>
          </cell>
          <cell r="O33">
            <v>-100000</v>
          </cell>
        </row>
        <row r="34">
          <cell r="C34" t="str">
            <v xml:space="preserve">ÖBB-Infrastruktur Bau AG </v>
          </cell>
          <cell r="D34" t="str">
            <v>8300100084</v>
          </cell>
          <cell r="E34">
            <v>3.4799999999999998E-2</v>
          </cell>
          <cell r="F34">
            <v>-100000</v>
          </cell>
          <cell r="I34">
            <v>-100000</v>
          </cell>
          <cell r="J34">
            <v>-100000</v>
          </cell>
          <cell r="K34">
            <v>-100000</v>
          </cell>
          <cell r="L34">
            <v>0</v>
          </cell>
          <cell r="M34">
            <v>0</v>
          </cell>
          <cell r="O34">
            <v>-100000</v>
          </cell>
        </row>
        <row r="35">
          <cell r="C35" t="str">
            <v xml:space="preserve">ÖBB-Infrastruktur Bau AG </v>
          </cell>
          <cell r="D35" t="str">
            <v>8300100086</v>
          </cell>
          <cell r="E35">
            <v>3.4089999999999995E-2</v>
          </cell>
          <cell r="F35">
            <v>-50000</v>
          </cell>
          <cell r="I35">
            <v>-50000</v>
          </cell>
          <cell r="J35">
            <v>-50000</v>
          </cell>
          <cell r="K35">
            <v>-50000</v>
          </cell>
          <cell r="L35">
            <v>0</v>
          </cell>
          <cell r="M35">
            <v>0</v>
          </cell>
          <cell r="O35">
            <v>-50000</v>
          </cell>
        </row>
        <row r="36">
          <cell r="C36" t="str">
            <v xml:space="preserve">ÖBB-Infrastruktur Bau AG </v>
          </cell>
          <cell r="D36" t="str">
            <v>8300100087</v>
          </cell>
          <cell r="E36">
            <v>3.4089999999999995E-2</v>
          </cell>
          <cell r="F36">
            <v>-100000</v>
          </cell>
          <cell r="I36">
            <v>-100000</v>
          </cell>
          <cell r="J36">
            <v>-100000</v>
          </cell>
          <cell r="K36">
            <v>-100000</v>
          </cell>
          <cell r="L36">
            <v>0</v>
          </cell>
          <cell r="M36">
            <v>0</v>
          </cell>
          <cell r="O36">
            <v>-100000</v>
          </cell>
        </row>
        <row r="37">
          <cell r="C37" t="str">
            <v xml:space="preserve">ÖBB-Infrastruktur Bau AG </v>
          </cell>
          <cell r="D37" t="str">
            <v>8300100088</v>
          </cell>
          <cell r="E37">
            <v>4.2470000000000001E-2</v>
          </cell>
          <cell r="F37">
            <v>-140000</v>
          </cell>
          <cell r="I37">
            <v>-140000</v>
          </cell>
          <cell r="J37">
            <v>-140000</v>
          </cell>
          <cell r="K37">
            <v>-140000</v>
          </cell>
          <cell r="L37">
            <v>0</v>
          </cell>
          <cell r="M37">
            <v>0</v>
          </cell>
          <cell r="O37">
            <v>-140000</v>
          </cell>
        </row>
        <row r="38">
          <cell r="C38" t="str">
            <v xml:space="preserve">ÖBB-Infrastruktur Bau AG </v>
          </cell>
          <cell r="D38" t="str">
            <v>8300100089</v>
          </cell>
          <cell r="E38">
            <v>3.875E-2</v>
          </cell>
          <cell r="F38">
            <v>-1000000</v>
          </cell>
          <cell r="I38">
            <v>-1000000</v>
          </cell>
          <cell r="J38">
            <v>-1000000</v>
          </cell>
          <cell r="K38">
            <v>-1000000</v>
          </cell>
          <cell r="L38">
            <v>0</v>
          </cell>
          <cell r="M38">
            <v>0</v>
          </cell>
          <cell r="O38">
            <v>-1000000</v>
          </cell>
        </row>
        <row r="39">
          <cell r="C39" t="str">
            <v xml:space="preserve">ÖBB-Infrastruktur Bau AG </v>
          </cell>
          <cell r="D39" t="str">
            <v>8300100090</v>
          </cell>
          <cell r="E39">
            <v>3.49E-2</v>
          </cell>
          <cell r="F39">
            <v>-100000</v>
          </cell>
          <cell r="I39">
            <v>-100000</v>
          </cell>
          <cell r="J39">
            <v>-100000</v>
          </cell>
          <cell r="K39">
            <v>-100000</v>
          </cell>
          <cell r="L39">
            <v>0</v>
          </cell>
          <cell r="M39">
            <v>0</v>
          </cell>
          <cell r="O39">
            <v>-100000</v>
          </cell>
        </row>
        <row r="40">
          <cell r="C40" t="str">
            <v xml:space="preserve">ÖBB-Infrastruktur Bau AG </v>
          </cell>
          <cell r="D40" t="str">
            <v>8300100091</v>
          </cell>
          <cell r="E40">
            <v>3.49E-2</v>
          </cell>
          <cell r="F40">
            <v>-80000</v>
          </cell>
          <cell r="I40">
            <v>-80000</v>
          </cell>
          <cell r="J40">
            <v>-80000</v>
          </cell>
          <cell r="K40">
            <v>-80000</v>
          </cell>
          <cell r="L40">
            <v>0</v>
          </cell>
          <cell r="M40">
            <v>0</v>
          </cell>
          <cell r="O40">
            <v>-80000</v>
          </cell>
        </row>
        <row r="41">
          <cell r="C41" t="str">
            <v xml:space="preserve">ÖBB-Infrastruktur Bau AG </v>
          </cell>
          <cell r="D41" t="str">
            <v>8300100094</v>
          </cell>
          <cell r="E41">
            <v>4.8750000000000002E-2</v>
          </cell>
          <cell r="F41">
            <v>-1300000</v>
          </cell>
          <cell r="I41">
            <v>-1300000</v>
          </cell>
          <cell r="J41">
            <v>-1300000</v>
          </cell>
          <cell r="K41">
            <v>-1300000</v>
          </cell>
          <cell r="L41">
            <v>0</v>
          </cell>
          <cell r="M41">
            <v>0</v>
          </cell>
          <cell r="O41">
            <v>-1300000</v>
          </cell>
        </row>
        <row r="42">
          <cell r="C42" t="str">
            <v xml:space="preserve">ÖBB-Infrastruktur Bau AG </v>
          </cell>
          <cell r="D42" t="str">
            <v>8300100095</v>
          </cell>
          <cell r="E42">
            <v>4.172E-2</v>
          </cell>
          <cell r="F42">
            <v>-100000</v>
          </cell>
          <cell r="I42">
            <v>-100000</v>
          </cell>
          <cell r="J42">
            <v>-100000</v>
          </cell>
          <cell r="K42">
            <v>-100000</v>
          </cell>
          <cell r="L42">
            <v>0</v>
          </cell>
          <cell r="M42">
            <v>0</v>
          </cell>
          <cell r="O42">
            <v>-100000</v>
          </cell>
        </row>
        <row r="43">
          <cell r="C43" t="str">
            <v xml:space="preserve">ÖBB-Infrastruktur Bau AG </v>
          </cell>
          <cell r="D43" t="str">
            <v>8300100096</v>
          </cell>
          <cell r="E43">
            <v>4.3979999999999998E-2</v>
          </cell>
          <cell r="F43">
            <v>-100000</v>
          </cell>
          <cell r="I43">
            <v>-100000</v>
          </cell>
          <cell r="J43">
            <v>-100000</v>
          </cell>
          <cell r="K43">
            <v>-100000</v>
          </cell>
          <cell r="L43">
            <v>0</v>
          </cell>
          <cell r="M43">
            <v>0</v>
          </cell>
          <cell r="O43">
            <v>-100000</v>
          </cell>
        </row>
        <row r="44">
          <cell r="C44" t="str">
            <v xml:space="preserve">ÖBB-Infrastruktur Bau AG </v>
          </cell>
          <cell r="D44" t="str">
            <v>8300100097</v>
          </cell>
          <cell r="E44">
            <v>4.3979999999999998E-2</v>
          </cell>
          <cell r="F44">
            <v>-50000</v>
          </cell>
          <cell r="I44">
            <v>-50000</v>
          </cell>
          <cell r="J44">
            <v>-50000</v>
          </cell>
          <cell r="K44">
            <v>-50000</v>
          </cell>
          <cell r="L44">
            <v>0</v>
          </cell>
          <cell r="M44">
            <v>0</v>
          </cell>
          <cell r="O44">
            <v>-50000</v>
          </cell>
        </row>
        <row r="45">
          <cell r="C45" t="str">
            <v xml:space="preserve">ÖBB-Infrastruktur Bau AG </v>
          </cell>
          <cell r="D45" t="str">
            <v>8300100098</v>
          </cell>
          <cell r="E45">
            <v>4.2270000000000002E-2</v>
          </cell>
          <cell r="F45">
            <v>-100000</v>
          </cell>
          <cell r="I45">
            <v>-100000</v>
          </cell>
          <cell r="J45">
            <v>-100000</v>
          </cell>
          <cell r="K45">
            <v>-100000</v>
          </cell>
          <cell r="L45">
            <v>0</v>
          </cell>
          <cell r="M45">
            <v>0</v>
          </cell>
          <cell r="O45">
            <v>-100000</v>
          </cell>
        </row>
        <row r="46">
          <cell r="C46" t="str">
            <v xml:space="preserve">ÖBB-Infrastruktur Bau AG </v>
          </cell>
          <cell r="D46" t="str">
            <v>8300100099</v>
          </cell>
          <cell r="E46">
            <v>0</v>
          </cell>
          <cell r="F46">
            <v>-50000</v>
          </cell>
          <cell r="I46">
            <v>-50000</v>
          </cell>
          <cell r="J46">
            <v>-50000</v>
          </cell>
          <cell r="K46">
            <v>-50000</v>
          </cell>
          <cell r="L46">
            <v>0</v>
          </cell>
          <cell r="M46">
            <v>0</v>
          </cell>
          <cell r="O46">
            <v>-50000</v>
          </cell>
        </row>
        <row r="47">
          <cell r="C47" t="str">
            <v xml:space="preserve">ÖBB-Infrastruktur Bau AG </v>
          </cell>
          <cell r="D47" t="str">
            <v>8300100100</v>
          </cell>
          <cell r="E47">
            <v>4.8129999999999999E-2</v>
          </cell>
          <cell r="F47">
            <v>-200000</v>
          </cell>
          <cell r="I47">
            <v>-200000</v>
          </cell>
          <cell r="J47">
            <v>-200000</v>
          </cell>
          <cell r="K47">
            <v>-200000</v>
          </cell>
          <cell r="L47">
            <v>0</v>
          </cell>
          <cell r="M47">
            <v>0</v>
          </cell>
          <cell r="O47">
            <v>-200000</v>
          </cell>
        </row>
        <row r="48">
          <cell r="C48" t="str">
            <v xml:space="preserve">ÖBB-Infrastruktur Bau AG </v>
          </cell>
          <cell r="D48" t="str">
            <v>8300100101</v>
          </cell>
          <cell r="E48">
            <v>3.9849999999999997E-2</v>
          </cell>
          <cell r="F48">
            <v>-50000</v>
          </cell>
          <cell r="I48">
            <v>-50000</v>
          </cell>
          <cell r="J48">
            <v>-50000</v>
          </cell>
          <cell r="K48">
            <v>-50000</v>
          </cell>
          <cell r="L48">
            <v>0</v>
          </cell>
          <cell r="M48">
            <v>0</v>
          </cell>
          <cell r="O48">
            <v>-50000</v>
          </cell>
        </row>
        <row r="49">
          <cell r="C49" t="str">
            <v xml:space="preserve">ÖBB-Infrastruktur Bau AG </v>
          </cell>
          <cell r="D49" t="str">
            <v>8300100102</v>
          </cell>
          <cell r="E49">
            <v>4.6820000000000001E-2</v>
          </cell>
          <cell r="F49">
            <v>-200000</v>
          </cell>
          <cell r="I49">
            <v>-200000</v>
          </cell>
          <cell r="J49">
            <v>-200000</v>
          </cell>
          <cell r="K49">
            <v>-200000</v>
          </cell>
          <cell r="L49">
            <v>0</v>
          </cell>
          <cell r="M49">
            <v>0</v>
          </cell>
          <cell r="O49">
            <v>-200000</v>
          </cell>
        </row>
        <row r="50">
          <cell r="C50" t="str">
            <v xml:space="preserve">ÖBB-Infrastruktur Bau AG </v>
          </cell>
          <cell r="D50" t="str">
            <v>8300100103</v>
          </cell>
          <cell r="E50">
            <v>3.875E-2</v>
          </cell>
          <cell r="F50">
            <v>-1000000</v>
          </cell>
          <cell r="I50">
            <v>-1000000</v>
          </cell>
          <cell r="J50">
            <v>-1000000</v>
          </cell>
          <cell r="L50">
            <v>0</v>
          </cell>
          <cell r="M50">
            <v>-1000000</v>
          </cell>
        </row>
        <row r="51">
          <cell r="C51" t="str">
            <v xml:space="preserve">ÖBB-Infrastruktur Bau AG </v>
          </cell>
          <cell r="D51" t="str">
            <v>8300100104</v>
          </cell>
          <cell r="E51">
            <v>2.2500000023637119E-2</v>
          </cell>
          <cell r="F51">
            <v>-164994.72</v>
          </cell>
          <cell r="I51">
            <v>-164994.72</v>
          </cell>
          <cell r="L51">
            <v>-164994.72</v>
          </cell>
        </row>
        <row r="52">
          <cell r="C52" t="str">
            <v xml:space="preserve">ÖBB-Infrastruktur Bau AG </v>
          </cell>
          <cell r="D52" t="str">
            <v>8300100105</v>
          </cell>
          <cell r="E52">
            <v>2.7500000079892364E-2</v>
          </cell>
          <cell r="F52">
            <v>-108896.515</v>
          </cell>
          <cell r="I52">
            <v>-108896.515</v>
          </cell>
          <cell r="J52">
            <v>-108090.40300000001</v>
          </cell>
          <cell r="L52">
            <v>-806.11199999999371</v>
          </cell>
          <cell r="M52">
            <v>-108090.40300000001</v>
          </cell>
        </row>
        <row r="53">
          <cell r="C53" t="str">
            <v xml:space="preserve">ÖBB-Infrastruktur Bau AG </v>
          </cell>
          <cell r="D53" t="str">
            <v>8300100106</v>
          </cell>
          <cell r="E53">
            <v>2.1199999915401332E-2</v>
          </cell>
          <cell r="F53">
            <v>-79197.466</v>
          </cell>
          <cell r="I53">
            <v>-79197.466</v>
          </cell>
          <cell r="J53">
            <v>-78611.202000000005</v>
          </cell>
          <cell r="L53">
            <v>-586.26399999999558</v>
          </cell>
          <cell r="M53">
            <v>-78611.202000000005</v>
          </cell>
        </row>
        <row r="54">
          <cell r="C54" t="str">
            <v xml:space="preserve">ÖBB-Infrastruktur Bau AG </v>
          </cell>
          <cell r="D54" t="str">
            <v>8300100107</v>
          </cell>
          <cell r="E54">
            <v>4.8750000000000002E-2</v>
          </cell>
          <cell r="F54">
            <v>-200000</v>
          </cell>
          <cell r="I54">
            <v>-200000</v>
          </cell>
          <cell r="J54">
            <v>-200000</v>
          </cell>
          <cell r="K54">
            <v>-200000</v>
          </cell>
          <cell r="L54">
            <v>0</v>
          </cell>
          <cell r="M54">
            <v>0</v>
          </cell>
          <cell r="O54">
            <v>-200000</v>
          </cell>
        </row>
        <row r="55">
          <cell r="C55" t="str">
            <v xml:space="preserve">ÖBB-Infrastruktur Bau AG </v>
          </cell>
          <cell r="D55" t="str">
            <v>8300100108</v>
          </cell>
          <cell r="E55">
            <v>3.5799999999999998E-2</v>
          </cell>
          <cell r="F55">
            <v>-200000</v>
          </cell>
          <cell r="I55">
            <v>-200000</v>
          </cell>
          <cell r="J55">
            <v>-200000</v>
          </cell>
          <cell r="K55">
            <v>-200000</v>
          </cell>
          <cell r="L55">
            <v>0</v>
          </cell>
          <cell r="M55">
            <v>0</v>
          </cell>
          <cell r="O55">
            <v>-200000</v>
          </cell>
        </row>
        <row r="56">
          <cell r="C56" t="str">
            <v xml:space="preserve">ÖBB-Infrastruktur Bau AG </v>
          </cell>
          <cell r="D56" t="str">
            <v>8300200444</v>
          </cell>
          <cell r="E56">
            <v>2.4940000483253497E-2</v>
          </cell>
          <cell r="F56">
            <v>-5090.4960000000001</v>
          </cell>
          <cell r="I56">
            <v>-5090.4960000000001</v>
          </cell>
          <cell r="L56">
            <v>-5090.4960000000001</v>
          </cell>
        </row>
        <row r="57">
          <cell r="C57" t="str">
            <v xml:space="preserve">ÖBB-Infrastruktur Bau AG </v>
          </cell>
          <cell r="D57" t="str">
            <v>8300400000</v>
          </cell>
          <cell r="E57">
            <v>4.7499999978244306E-2</v>
          </cell>
          <cell r="G57">
            <v>432070.935</v>
          </cell>
          <cell r="I57">
            <v>432070.935</v>
          </cell>
          <cell r="J57">
            <v>406820.43300000002</v>
          </cell>
          <cell r="L57">
            <v>25250.501999999979</v>
          </cell>
          <cell r="M57">
            <v>406820.43300000002</v>
          </cell>
        </row>
        <row r="58">
          <cell r="C58" t="str">
            <v xml:space="preserve">ÖBB-Infrastruktur Bau AG </v>
          </cell>
          <cell r="D58" t="str">
            <v>8300400001</v>
          </cell>
          <cell r="E58">
            <v>4.53E-2</v>
          </cell>
          <cell r="G58">
            <v>-50000</v>
          </cell>
          <cell r="I58">
            <v>-50000</v>
          </cell>
          <cell r="J58">
            <v>-50000</v>
          </cell>
          <cell r="L58">
            <v>0</v>
          </cell>
          <cell r="M58">
            <v>-50000</v>
          </cell>
        </row>
        <row r="59">
          <cell r="C59" t="str">
            <v xml:space="preserve">ÖBB-Infrastruktur Bau AG </v>
          </cell>
          <cell r="D59" t="str">
            <v>8300400002</v>
          </cell>
          <cell r="E59">
            <v>4.53E-2</v>
          </cell>
          <cell r="G59">
            <v>-50000</v>
          </cell>
          <cell r="I59">
            <v>-50000</v>
          </cell>
          <cell r="J59">
            <v>-50000</v>
          </cell>
          <cell r="L59">
            <v>0</v>
          </cell>
          <cell r="M59">
            <v>-50000</v>
          </cell>
        </row>
        <row r="60">
          <cell r="C60" t="str">
            <v xml:space="preserve">ÖBB-Infrastruktur Bau AG </v>
          </cell>
          <cell r="D60" t="str">
            <v>8300400003</v>
          </cell>
          <cell r="E60">
            <v>4.2500000000000003E-2</v>
          </cell>
          <cell r="G60">
            <v>-50000</v>
          </cell>
          <cell r="I60">
            <v>-50000</v>
          </cell>
          <cell r="J60">
            <v>-50000</v>
          </cell>
          <cell r="L60">
            <v>0</v>
          </cell>
          <cell r="M60">
            <v>-50000</v>
          </cell>
        </row>
        <row r="61">
          <cell r="C61" t="str">
            <v xml:space="preserve">ÖBB-Infrastruktur Bau AG </v>
          </cell>
          <cell r="D61" t="str">
            <v>8300400007</v>
          </cell>
          <cell r="E61">
            <v>5.135E-2</v>
          </cell>
          <cell r="G61">
            <v>-25000</v>
          </cell>
          <cell r="I61">
            <v>-25000</v>
          </cell>
          <cell r="J61">
            <v>-25000</v>
          </cell>
          <cell r="L61">
            <v>0</v>
          </cell>
          <cell r="M61">
            <v>-25000</v>
          </cell>
        </row>
        <row r="62">
          <cell r="C62" t="str">
            <v xml:space="preserve">ÖBB-Infrastruktur Bau AG </v>
          </cell>
          <cell r="D62" t="str">
            <v>8300400009</v>
          </cell>
          <cell r="E62">
            <v>3.9399999999999998E-2</v>
          </cell>
          <cell r="G62">
            <v>-10000</v>
          </cell>
          <cell r="I62">
            <v>-10000</v>
          </cell>
          <cell r="J62">
            <v>-10000</v>
          </cell>
          <cell r="L62">
            <v>0</v>
          </cell>
          <cell r="M62">
            <v>-10000</v>
          </cell>
        </row>
        <row r="63">
          <cell r="C63" t="str">
            <v xml:space="preserve">ÖBB-Infrastruktur Bau AG </v>
          </cell>
          <cell r="D63" t="str">
            <v>8300400010</v>
          </cell>
          <cell r="E63">
            <v>5.21E-2</v>
          </cell>
          <cell r="G63">
            <v>-20000</v>
          </cell>
          <cell r="I63">
            <v>-20000</v>
          </cell>
          <cell r="J63">
            <v>-20000</v>
          </cell>
          <cell r="L63">
            <v>0</v>
          </cell>
          <cell r="M63">
            <v>-20000</v>
          </cell>
        </row>
        <row r="64">
          <cell r="C64" t="str">
            <v xml:space="preserve">ÖBB-Infrastruktur Bau AG </v>
          </cell>
          <cell r="D64" t="str">
            <v>8300400011</v>
          </cell>
          <cell r="E64">
            <v>4.9249999999999995E-2</v>
          </cell>
          <cell r="G64">
            <v>-15000</v>
          </cell>
          <cell r="I64">
            <v>-15000</v>
          </cell>
          <cell r="J64">
            <v>-15000</v>
          </cell>
          <cell r="L64">
            <v>0</v>
          </cell>
          <cell r="M64">
            <v>-15000</v>
          </cell>
        </row>
        <row r="65">
          <cell r="C65" t="str">
            <v xml:space="preserve">ÖBB-Infrastruktur Bau AG </v>
          </cell>
          <cell r="D65" t="str">
            <v>8300400013</v>
          </cell>
          <cell r="E65">
            <v>4.4500000000000005E-2</v>
          </cell>
          <cell r="G65">
            <v>-35000</v>
          </cell>
          <cell r="I65">
            <v>-35000</v>
          </cell>
          <cell r="J65">
            <v>-35000</v>
          </cell>
          <cell r="L65">
            <v>0</v>
          </cell>
          <cell r="M65">
            <v>-35000</v>
          </cell>
        </row>
        <row r="66">
          <cell r="C66" t="str">
            <v xml:space="preserve">ÖBB-Infrastruktur Bau AG </v>
          </cell>
          <cell r="D66" t="str">
            <v>8300400014</v>
          </cell>
          <cell r="E66">
            <v>4.2050000000000004E-2</v>
          </cell>
          <cell r="G66">
            <v>-30000</v>
          </cell>
          <cell r="I66">
            <v>-30000</v>
          </cell>
          <cell r="J66">
            <v>-30000</v>
          </cell>
          <cell r="L66">
            <v>0</v>
          </cell>
          <cell r="M66">
            <v>-30000</v>
          </cell>
        </row>
        <row r="67">
          <cell r="C67" t="str">
            <v xml:space="preserve">ÖBB-Infrastruktur Bau AG </v>
          </cell>
          <cell r="D67" t="str">
            <v>8300400019</v>
          </cell>
          <cell r="E67">
            <v>0.04</v>
          </cell>
          <cell r="G67">
            <v>-15000</v>
          </cell>
          <cell r="I67">
            <v>-15000</v>
          </cell>
          <cell r="J67">
            <v>-15000</v>
          </cell>
          <cell r="L67">
            <v>0</v>
          </cell>
          <cell r="M67">
            <v>-15000</v>
          </cell>
        </row>
        <row r="68">
          <cell r="C68" t="str">
            <v xml:space="preserve">ÖBB-Infrastruktur Bau AG </v>
          </cell>
          <cell r="D68" t="str">
            <v>8300400020</v>
          </cell>
          <cell r="E68">
            <v>3.9E-2</v>
          </cell>
          <cell r="G68">
            <v>-15000</v>
          </cell>
          <cell r="I68">
            <v>-15000</v>
          </cell>
          <cell r="J68">
            <v>-15000</v>
          </cell>
          <cell r="L68">
            <v>0</v>
          </cell>
          <cell r="M68">
            <v>-15000</v>
          </cell>
        </row>
        <row r="69">
          <cell r="C69" t="str">
            <v xml:space="preserve">ÖBB-Infrastruktur Bau AG </v>
          </cell>
          <cell r="D69" t="str">
            <v>8300400023</v>
          </cell>
          <cell r="E69">
            <v>4.1299999999999996E-2</v>
          </cell>
          <cell r="G69">
            <v>-6500</v>
          </cell>
          <cell r="I69">
            <v>-6500</v>
          </cell>
          <cell r="J69">
            <v>-5500</v>
          </cell>
          <cell r="K69">
            <v>-1500</v>
          </cell>
          <cell r="L69">
            <v>-1000</v>
          </cell>
          <cell r="M69">
            <v>-4000</v>
          </cell>
          <cell r="O69">
            <v>-1500</v>
          </cell>
        </row>
        <row r="70">
          <cell r="C70" t="str">
            <v xml:space="preserve">ÖBB-Infrastruktur Bau AG </v>
          </cell>
          <cell r="D70" t="str">
            <v>8300400025</v>
          </cell>
          <cell r="E70">
            <v>3.95E-2</v>
          </cell>
          <cell r="G70">
            <v>-15000</v>
          </cell>
          <cell r="I70">
            <v>-15000</v>
          </cell>
          <cell r="J70">
            <v>-15000</v>
          </cell>
          <cell r="L70">
            <v>0</v>
          </cell>
          <cell r="M70">
            <v>-15000</v>
          </cell>
        </row>
        <row r="71">
          <cell r="C71" t="str">
            <v xml:space="preserve">ÖBB-Infrastruktur Bau AG </v>
          </cell>
          <cell r="D71" t="str">
            <v>8300400026</v>
          </cell>
          <cell r="E71">
            <v>4.1500000000000002E-2</v>
          </cell>
          <cell r="G71">
            <v>-15000</v>
          </cell>
          <cell r="I71">
            <v>-15000</v>
          </cell>
          <cell r="J71">
            <v>-15000</v>
          </cell>
          <cell r="L71">
            <v>0</v>
          </cell>
          <cell r="M71">
            <v>-15000</v>
          </cell>
        </row>
        <row r="72">
          <cell r="C72" t="str">
            <v xml:space="preserve">ÖBB-Infrastruktur Bau AG </v>
          </cell>
          <cell r="D72" t="str">
            <v>8300400030</v>
          </cell>
          <cell r="E72">
            <v>4.4800000000000006E-2</v>
          </cell>
          <cell r="G72">
            <v>-524000</v>
          </cell>
          <cell r="I72">
            <v>-524000</v>
          </cell>
          <cell r="J72">
            <v>-524000</v>
          </cell>
          <cell r="L72">
            <v>0</v>
          </cell>
          <cell r="M72">
            <v>-524000</v>
          </cell>
        </row>
        <row r="73">
          <cell r="C73" t="str">
            <v xml:space="preserve">ÖBB-Infrastruktur Bau AG </v>
          </cell>
          <cell r="D73" t="str">
            <v>8300400031</v>
          </cell>
          <cell r="E73">
            <v>4.6249999960963198E-2</v>
          </cell>
          <cell r="G73">
            <v>450856.62800000003</v>
          </cell>
          <cell r="I73">
            <v>450856.62800000003</v>
          </cell>
          <cell r="J73">
            <v>424508.27799999999</v>
          </cell>
          <cell r="L73">
            <v>26348.35</v>
          </cell>
          <cell r="M73">
            <v>424508.27799999999</v>
          </cell>
        </row>
        <row r="74">
          <cell r="C74" t="str">
            <v xml:space="preserve">ÖBB-Infrastruktur Bau AG </v>
          </cell>
          <cell r="D74" t="str">
            <v>8300400063</v>
          </cell>
          <cell r="E74">
            <v>3.9450000000000006E-2</v>
          </cell>
          <cell r="G74">
            <v>-5090.4960000000001</v>
          </cell>
          <cell r="I74">
            <v>-5090.4960000000001</v>
          </cell>
          <cell r="J74">
            <v>-4753.652</v>
          </cell>
          <cell r="K74">
            <v>-3262.386</v>
          </cell>
          <cell r="L74">
            <v>-336.84400000000005</v>
          </cell>
          <cell r="M74">
            <v>-1491.2660000000001</v>
          </cell>
          <cell r="O74">
            <v>-3262.386</v>
          </cell>
        </row>
        <row r="75">
          <cell r="C75" t="str">
            <v xml:space="preserve">ÖBB-Infrastruktur Bau AG </v>
          </cell>
          <cell r="D75" t="str">
            <v>8300400067</v>
          </cell>
          <cell r="E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O75">
            <v>0</v>
          </cell>
        </row>
        <row r="76">
          <cell r="C76" t="str">
            <v xml:space="preserve">ÖBB-Infrastruktur Bau AG </v>
          </cell>
          <cell r="D76" t="str">
            <v>8300400074</v>
          </cell>
          <cell r="E76">
            <v>4.36E-2</v>
          </cell>
          <cell r="G76">
            <v>-10000</v>
          </cell>
          <cell r="I76">
            <v>-10000</v>
          </cell>
          <cell r="J76">
            <v>-10000</v>
          </cell>
          <cell r="L76">
            <v>0</v>
          </cell>
          <cell r="M76">
            <v>-10000</v>
          </cell>
        </row>
        <row r="77">
          <cell r="C77" t="str">
            <v xml:space="preserve">ÖBB-Infrastruktur Bau AG </v>
          </cell>
          <cell r="D77" t="str">
            <v>8300400075</v>
          </cell>
          <cell r="E77">
            <v>4.36E-2</v>
          </cell>
          <cell r="G77">
            <v>-10000</v>
          </cell>
          <cell r="I77">
            <v>-10000</v>
          </cell>
          <cell r="J77">
            <v>-10000</v>
          </cell>
          <cell r="L77">
            <v>0</v>
          </cell>
          <cell r="M77">
            <v>-10000</v>
          </cell>
        </row>
        <row r="78">
          <cell r="C78" t="str">
            <v xml:space="preserve">ÖBB-Infrastruktur Bau AG </v>
          </cell>
          <cell r="D78" t="str">
            <v>8300400076</v>
          </cell>
          <cell r="E78">
            <v>4.8750000000000002E-2</v>
          </cell>
          <cell r="G78">
            <v>20000</v>
          </cell>
          <cell r="I78">
            <v>20000</v>
          </cell>
          <cell r="J78">
            <v>20000</v>
          </cell>
          <cell r="K78">
            <v>20000</v>
          </cell>
          <cell r="L78">
            <v>0</v>
          </cell>
          <cell r="M78">
            <v>0</v>
          </cell>
          <cell r="O78">
            <v>20000</v>
          </cell>
        </row>
        <row r="79">
          <cell r="C79" t="str">
            <v xml:space="preserve">ÖBB-Infrastruktur Bau AG </v>
          </cell>
          <cell r="D79" t="str">
            <v>8300400077</v>
          </cell>
          <cell r="E79">
            <v>3.875E-2</v>
          </cell>
          <cell r="G79">
            <v>-15000</v>
          </cell>
          <cell r="I79">
            <v>-15000</v>
          </cell>
          <cell r="J79">
            <v>-15000</v>
          </cell>
          <cell r="L79">
            <v>0</v>
          </cell>
          <cell r="M79">
            <v>-15000</v>
          </cell>
        </row>
        <row r="80">
          <cell r="C80" t="str">
            <v xml:space="preserve">ÖBB-Infrastruktur Bau AG </v>
          </cell>
          <cell r="D80" t="str">
            <v>8300400078</v>
          </cell>
          <cell r="E80">
            <v>3.875E-2</v>
          </cell>
          <cell r="G80">
            <v>-15000</v>
          </cell>
          <cell r="I80">
            <v>-15000</v>
          </cell>
          <cell r="J80">
            <v>-15000</v>
          </cell>
          <cell r="L80">
            <v>0</v>
          </cell>
          <cell r="M80">
            <v>-15000</v>
          </cell>
        </row>
        <row r="81">
          <cell r="C81" t="str">
            <v xml:space="preserve">ÖBB-Infrastruktur Bau AG </v>
          </cell>
          <cell r="D81" t="str">
            <v>8300400079</v>
          </cell>
          <cell r="E81">
            <v>0.76478984928368787</v>
          </cell>
          <cell r="G81">
            <v>-1556.2349999999999</v>
          </cell>
          <cell r="I81">
            <v>-1556.2349999999999</v>
          </cell>
          <cell r="J81">
            <v>-2142.4989999999998</v>
          </cell>
          <cell r="L81">
            <v>586.2639999999999</v>
          </cell>
          <cell r="M81">
            <v>-2142.4989999999998</v>
          </cell>
        </row>
        <row r="82">
          <cell r="C82" t="str">
            <v xml:space="preserve">ÖBB-Infrastruktur Bau AG </v>
          </cell>
          <cell r="D82" t="str">
            <v>8300400080</v>
          </cell>
          <cell r="E82">
            <v>0.28915667532977901</v>
          </cell>
          <cell r="G82">
            <v>-2605.6840000000002</v>
          </cell>
          <cell r="I82">
            <v>-2605.6840000000002</v>
          </cell>
          <cell r="J82">
            <v>-3008.741</v>
          </cell>
          <cell r="L82">
            <v>403.05699999999979</v>
          </cell>
          <cell r="M82">
            <v>-3008.741</v>
          </cell>
        </row>
        <row r="83">
          <cell r="C83" t="str">
            <v xml:space="preserve">ÖBB-Infrastruktur Bau AG </v>
          </cell>
          <cell r="D83" t="str">
            <v>8300400081</v>
          </cell>
          <cell r="E83">
            <v>0.28915667532977901</v>
          </cell>
          <cell r="G83">
            <v>-2605.6840000000002</v>
          </cell>
          <cell r="I83">
            <v>-2605.6840000000002</v>
          </cell>
          <cell r="J83">
            <v>-3008.741</v>
          </cell>
          <cell r="L83">
            <v>403.05699999999979</v>
          </cell>
          <cell r="M83">
            <v>-3008.741</v>
          </cell>
        </row>
        <row r="84">
          <cell r="C84" t="str">
            <v xml:space="preserve">ÖBB-Infrastruktur Bau AG </v>
          </cell>
          <cell r="D84" t="str">
            <v>8300400082</v>
          </cell>
          <cell r="E84">
            <v>0.32705369836982251</v>
          </cell>
          <cell r="G84">
            <v>-3316.326</v>
          </cell>
          <cell r="I84">
            <v>-3316.326</v>
          </cell>
          <cell r="L84">
            <v>-3316.326</v>
          </cell>
        </row>
        <row r="85">
          <cell r="C85" t="str">
            <v xml:space="preserve">ÖBB-Infrastruktur Bau AG </v>
          </cell>
          <cell r="D85" t="str">
            <v>8300400083</v>
          </cell>
          <cell r="E85">
            <v>0.32705369836982251</v>
          </cell>
          <cell r="G85">
            <v>-3316.326</v>
          </cell>
          <cell r="I85">
            <v>-3316.326</v>
          </cell>
          <cell r="L85">
            <v>-3316.326</v>
          </cell>
        </row>
        <row r="86">
          <cell r="C86" t="str">
            <v xml:space="preserve">ÖBB-Infrastruktur Bau AG </v>
          </cell>
          <cell r="D86" t="str">
            <v>8300400084</v>
          </cell>
          <cell r="E86">
            <v>82.549902640642941</v>
          </cell>
          <cell r="G86">
            <v>-1.742</v>
          </cell>
          <cell r="I86">
            <v>-1.742</v>
          </cell>
          <cell r="L86">
            <v>-1.742</v>
          </cell>
        </row>
        <row r="87">
          <cell r="C87" t="str">
            <v xml:space="preserve">ÖBB-Infrastruktur Bau AG </v>
          </cell>
          <cell r="D87" t="str">
            <v>8300400085</v>
          </cell>
          <cell r="E87">
            <v>82.549902640642941</v>
          </cell>
          <cell r="G87">
            <v>-1.742</v>
          </cell>
          <cell r="I87">
            <v>-1.742</v>
          </cell>
          <cell r="L87">
            <v>-1.742</v>
          </cell>
        </row>
        <row r="88">
          <cell r="B88" t="str">
            <v>fix</v>
          </cell>
          <cell r="E88">
            <v>4.1103918340423588E-2</v>
          </cell>
          <cell r="F88">
            <v>-9272888.2310000006</v>
          </cell>
          <cell r="G88">
            <v>-41066.671999999962</v>
          </cell>
          <cell r="I88">
            <v>-9313954.9030000009</v>
          </cell>
          <cell r="J88">
            <v>-8469510.3279999997</v>
          </cell>
          <cell r="K88">
            <v>-6000112.3859999999</v>
          </cell>
          <cell r="L88">
            <v>-844444.57500000112</v>
          </cell>
          <cell r="M88">
            <v>-2469397.9419999998</v>
          </cell>
          <cell r="O88">
            <v>-6000112.3859999999</v>
          </cell>
        </row>
        <row r="89">
          <cell r="B89" t="str">
            <v>var</v>
          </cell>
          <cell r="C89" t="str">
            <v xml:space="preserve">ÖBB-Infrastruktur Bau AG </v>
          </cell>
          <cell r="D89" t="str">
            <v>8300100022</v>
          </cell>
          <cell r="E89">
            <v>1.7599999401179942E-2</v>
          </cell>
          <cell r="F89">
            <v>-13526.601000000001</v>
          </cell>
          <cell r="I89">
            <v>-13526.601000000001</v>
          </cell>
          <cell r="J89">
            <v>-10916.655000000001</v>
          </cell>
          <cell r="K89">
            <v>-3638.8850000000002</v>
          </cell>
          <cell r="L89">
            <v>-2609.9459999999999</v>
          </cell>
          <cell r="M89">
            <v>-7277.77</v>
          </cell>
          <cell r="O89">
            <v>-3638.8850000000002</v>
          </cell>
        </row>
        <row r="90">
          <cell r="C90" t="str">
            <v xml:space="preserve">ÖBB-Infrastruktur Bau AG </v>
          </cell>
          <cell r="D90" t="str">
            <v>8300100023</v>
          </cell>
          <cell r="E90">
            <v>1.7499999408572782E-2</v>
          </cell>
          <cell r="F90">
            <v>-13526.601000000001</v>
          </cell>
          <cell r="I90">
            <v>-13526.601000000001</v>
          </cell>
          <cell r="J90">
            <v>-10916.655000000001</v>
          </cell>
          <cell r="K90">
            <v>-3638.8850000000002</v>
          </cell>
          <cell r="L90">
            <v>-2609.9459999999999</v>
          </cell>
          <cell r="M90">
            <v>-7277.77</v>
          </cell>
          <cell r="O90">
            <v>-3638.8850000000002</v>
          </cell>
        </row>
        <row r="91">
          <cell r="C91" t="str">
            <v xml:space="preserve">ÖBB-Infrastruktur Bau AG </v>
          </cell>
          <cell r="D91" t="str">
            <v>8300100025</v>
          </cell>
          <cell r="E91">
            <v>2.0299999999999999E-2</v>
          </cell>
          <cell r="F91">
            <v>-17550</v>
          </cell>
          <cell r="I91">
            <v>-17550</v>
          </cell>
          <cell r="J91">
            <v>-14850</v>
          </cell>
          <cell r="K91">
            <v>-4050</v>
          </cell>
          <cell r="L91">
            <v>-2700</v>
          </cell>
          <cell r="M91">
            <v>-10800</v>
          </cell>
          <cell r="O91">
            <v>-4050</v>
          </cell>
        </row>
        <row r="92">
          <cell r="C92" t="str">
            <v xml:space="preserve">ÖBB-Infrastruktur Bau AG </v>
          </cell>
          <cell r="D92" t="str">
            <v>8300100026</v>
          </cell>
          <cell r="E92">
            <v>2.0299999999999999E-2</v>
          </cell>
          <cell r="F92">
            <v>-6500</v>
          </cell>
          <cell r="I92">
            <v>-6500</v>
          </cell>
          <cell r="J92">
            <v>-5500</v>
          </cell>
          <cell r="K92">
            <v>-1500</v>
          </cell>
          <cell r="L92">
            <v>-1000</v>
          </cell>
          <cell r="M92">
            <v>-4000</v>
          </cell>
          <cell r="O92">
            <v>-1500</v>
          </cell>
        </row>
        <row r="93">
          <cell r="C93" t="str">
            <v xml:space="preserve">ÖBB-Infrastruktur Bau AG </v>
          </cell>
          <cell r="D93" t="str">
            <v>8300100027</v>
          </cell>
          <cell r="E93">
            <v>2.6940801956715089E-2</v>
          </cell>
          <cell r="F93">
            <v>-13.492000000000001</v>
          </cell>
          <cell r="I93">
            <v>-13.492000000000001</v>
          </cell>
          <cell r="L93">
            <v>-13.492000000000001</v>
          </cell>
        </row>
        <row r="94">
          <cell r="C94" t="str">
            <v xml:space="preserve">ÖBB-Infrastruktur Bau AG </v>
          </cell>
          <cell r="D94" t="str">
            <v>8300100029</v>
          </cell>
          <cell r="E94">
            <v>2.146E-2</v>
          </cell>
          <cell r="F94">
            <v>-54500</v>
          </cell>
          <cell r="I94">
            <v>-54500</v>
          </cell>
          <cell r="J94">
            <v>-54500</v>
          </cell>
          <cell r="L94">
            <v>0</v>
          </cell>
          <cell r="M94">
            <v>-54500</v>
          </cell>
        </row>
        <row r="95">
          <cell r="C95" t="str">
            <v xml:space="preserve">ÖBB-Infrastruktur Bau AG </v>
          </cell>
          <cell r="D95" t="str">
            <v>8300100030</v>
          </cell>
          <cell r="E95">
            <v>4.0129999999999999E-2</v>
          </cell>
          <cell r="F95">
            <v>-125400</v>
          </cell>
          <cell r="I95">
            <v>-125400</v>
          </cell>
          <cell r="J95">
            <v>-125400</v>
          </cell>
          <cell r="L95">
            <v>0</v>
          </cell>
          <cell r="M95">
            <v>-125400</v>
          </cell>
        </row>
        <row r="96">
          <cell r="C96" t="str">
            <v xml:space="preserve">ÖBB-Infrastruktur Bau AG </v>
          </cell>
          <cell r="D96" t="str">
            <v>8300100031</v>
          </cell>
          <cell r="E96">
            <v>4.0439999999999997E-2</v>
          </cell>
          <cell r="F96">
            <v>-96000</v>
          </cell>
          <cell r="I96">
            <v>-96000</v>
          </cell>
          <cell r="J96">
            <v>-96000</v>
          </cell>
          <cell r="L96">
            <v>0</v>
          </cell>
          <cell r="M96">
            <v>-96000</v>
          </cell>
        </row>
        <row r="97">
          <cell r="C97" t="str">
            <v xml:space="preserve">ÖBB-Infrastruktur Bau AG </v>
          </cell>
          <cell r="D97" t="str">
            <v>8300100033</v>
          </cell>
          <cell r="E97">
            <v>2.112E-2</v>
          </cell>
          <cell r="F97">
            <v>-90000</v>
          </cell>
          <cell r="I97">
            <v>-90000</v>
          </cell>
          <cell r="J97">
            <v>-90000</v>
          </cell>
          <cell r="L97">
            <v>0</v>
          </cell>
          <cell r="M97">
            <v>-90000</v>
          </cell>
        </row>
        <row r="98">
          <cell r="C98" t="str">
            <v xml:space="preserve">ÖBB-Infrastruktur Bau AG </v>
          </cell>
          <cell r="D98" t="str">
            <v>8300100052</v>
          </cell>
          <cell r="E98">
            <v>3.8750000406554325E-2</v>
          </cell>
          <cell r="F98">
            <v>-9592.8140000000003</v>
          </cell>
          <cell r="I98">
            <v>-9592.8140000000003</v>
          </cell>
          <cell r="J98">
            <v>-7194.6109999999999</v>
          </cell>
          <cell r="L98">
            <v>-2398.2030000000004</v>
          </cell>
          <cell r="M98">
            <v>-7194.6109999999999</v>
          </cell>
        </row>
        <row r="99">
          <cell r="C99" t="str">
            <v xml:space="preserve">ÖBB-Infrastruktur Bau AG </v>
          </cell>
          <cell r="D99" t="str">
            <v>8300100053</v>
          </cell>
          <cell r="E99">
            <v>3.874997996157438E-2</v>
          </cell>
          <cell r="F99">
            <v>-581.38300000000004</v>
          </cell>
          <cell r="I99">
            <v>-581.38300000000004</v>
          </cell>
          <cell r="J99">
            <v>-436.03699999999998</v>
          </cell>
          <cell r="L99">
            <v>-145.34600000000006</v>
          </cell>
          <cell r="M99">
            <v>-436.03699999999998</v>
          </cell>
        </row>
        <row r="100">
          <cell r="C100" t="str">
            <v xml:space="preserve">ÖBB-Infrastruktur Bau AG </v>
          </cell>
          <cell r="D100" t="str">
            <v>8300100054</v>
          </cell>
          <cell r="E100">
            <v>3.8750004114859349E-2</v>
          </cell>
          <cell r="F100">
            <v>-3778.9870000000001</v>
          </cell>
          <cell r="I100">
            <v>-3778.9870000000001</v>
          </cell>
          <cell r="J100">
            <v>-2834.241</v>
          </cell>
          <cell r="L100">
            <v>-944.74600000000009</v>
          </cell>
          <cell r="M100">
            <v>-2834.241</v>
          </cell>
        </row>
        <row r="101">
          <cell r="C101" t="str">
            <v xml:space="preserve">ÖBB-Infrastruktur Bau AG </v>
          </cell>
          <cell r="D101" t="str">
            <v>8300100065</v>
          </cell>
          <cell r="E101">
            <v>4.1249998580969123E-2</v>
          </cell>
          <cell r="F101">
            <v>-5813.8270000000002</v>
          </cell>
          <cell r="I101">
            <v>-5813.8270000000002</v>
          </cell>
          <cell r="J101">
            <v>-4360.37</v>
          </cell>
          <cell r="L101">
            <v>-1453.4570000000003</v>
          </cell>
          <cell r="M101">
            <v>-4360.37</v>
          </cell>
        </row>
        <row r="102">
          <cell r="C102" t="str">
            <v xml:space="preserve">ÖBB-Infrastruktur Bau AG </v>
          </cell>
          <cell r="D102" t="str">
            <v>8300400000</v>
          </cell>
          <cell r="E102">
            <v>4.9329999999999999E-2</v>
          </cell>
          <cell r="G102">
            <v>-493600</v>
          </cell>
          <cell r="I102">
            <v>-493600</v>
          </cell>
          <cell r="J102">
            <v>-493600</v>
          </cell>
          <cell r="L102">
            <v>0</v>
          </cell>
          <cell r="M102">
            <v>-493600</v>
          </cell>
        </row>
        <row r="103">
          <cell r="C103" t="str">
            <v xml:space="preserve">ÖBB-Infrastruktur Bau AG </v>
          </cell>
          <cell r="D103" t="str">
            <v>8300400001</v>
          </cell>
          <cell r="E103">
            <v>4.9329999999999999E-2</v>
          </cell>
          <cell r="G103">
            <v>50000</v>
          </cell>
          <cell r="I103">
            <v>50000</v>
          </cell>
          <cell r="J103">
            <v>50000</v>
          </cell>
          <cell r="L103">
            <v>0</v>
          </cell>
          <cell r="M103">
            <v>50000</v>
          </cell>
        </row>
        <row r="104">
          <cell r="C104" t="str">
            <v xml:space="preserve">ÖBB-Infrastruktur Bau AG </v>
          </cell>
          <cell r="D104" t="str">
            <v>8300400002</v>
          </cell>
          <cell r="E104">
            <v>4.9329999999999999E-2</v>
          </cell>
          <cell r="G104">
            <v>50000</v>
          </cell>
          <cell r="I104">
            <v>50000</v>
          </cell>
          <cell r="J104">
            <v>50000</v>
          </cell>
          <cell r="L104">
            <v>0</v>
          </cell>
          <cell r="M104">
            <v>50000</v>
          </cell>
        </row>
        <row r="105">
          <cell r="C105" t="str">
            <v xml:space="preserve">ÖBB-Infrastruktur Bau AG </v>
          </cell>
          <cell r="D105" t="str">
            <v>8300400003</v>
          </cell>
          <cell r="E105">
            <v>4.9329999999999999E-2</v>
          </cell>
          <cell r="G105">
            <v>50000</v>
          </cell>
          <cell r="I105">
            <v>50000</v>
          </cell>
          <cell r="J105">
            <v>50000</v>
          </cell>
          <cell r="L105">
            <v>0</v>
          </cell>
          <cell r="M105">
            <v>50000</v>
          </cell>
        </row>
        <row r="106">
          <cell r="C106" t="str">
            <v xml:space="preserve">ÖBB-Infrastruktur Bau AG </v>
          </cell>
          <cell r="D106" t="str">
            <v>8300400007</v>
          </cell>
          <cell r="E106">
            <v>1.9210000000000001E-2</v>
          </cell>
          <cell r="G106">
            <v>25000</v>
          </cell>
          <cell r="I106">
            <v>25000</v>
          </cell>
          <cell r="J106">
            <v>25000</v>
          </cell>
          <cell r="L106">
            <v>0</v>
          </cell>
          <cell r="M106">
            <v>25000</v>
          </cell>
        </row>
        <row r="107">
          <cell r="C107" t="str">
            <v xml:space="preserve">ÖBB-Infrastruktur Bau AG </v>
          </cell>
          <cell r="D107" t="str">
            <v>8300400009</v>
          </cell>
          <cell r="E107">
            <v>4.3520000000000003E-2</v>
          </cell>
          <cell r="G107">
            <v>10000</v>
          </cell>
          <cell r="I107">
            <v>10000</v>
          </cell>
          <cell r="J107">
            <v>10000</v>
          </cell>
          <cell r="L107">
            <v>0</v>
          </cell>
          <cell r="M107">
            <v>10000</v>
          </cell>
        </row>
        <row r="108">
          <cell r="C108" t="str">
            <v xml:space="preserve">ÖBB-Infrastruktur Bau AG </v>
          </cell>
          <cell r="D108" t="str">
            <v>8300400010</v>
          </cell>
          <cell r="E108">
            <v>3.7879999999999997E-2</v>
          </cell>
          <cell r="G108">
            <v>20000</v>
          </cell>
          <cell r="I108">
            <v>20000</v>
          </cell>
          <cell r="J108">
            <v>20000</v>
          </cell>
          <cell r="L108">
            <v>0</v>
          </cell>
          <cell r="M108">
            <v>20000</v>
          </cell>
        </row>
        <row r="109">
          <cell r="C109" t="str">
            <v xml:space="preserve">ÖBB-Infrastruktur Bau AG </v>
          </cell>
          <cell r="D109" t="str">
            <v>8300400011</v>
          </cell>
          <cell r="E109">
            <v>3.7879999999999997E-2</v>
          </cell>
          <cell r="G109">
            <v>15000</v>
          </cell>
          <cell r="I109">
            <v>15000</v>
          </cell>
          <cell r="J109">
            <v>15000</v>
          </cell>
          <cell r="L109">
            <v>0</v>
          </cell>
          <cell r="M109">
            <v>15000</v>
          </cell>
        </row>
        <row r="110">
          <cell r="C110" t="str">
            <v xml:space="preserve">ÖBB-Infrastruktur Bau AG </v>
          </cell>
          <cell r="D110" t="str">
            <v>8300400013</v>
          </cell>
          <cell r="E110">
            <v>3.7879999999999997E-2</v>
          </cell>
          <cell r="G110">
            <v>35000</v>
          </cell>
          <cell r="I110">
            <v>35000</v>
          </cell>
          <cell r="J110">
            <v>35000</v>
          </cell>
          <cell r="L110">
            <v>0</v>
          </cell>
          <cell r="M110">
            <v>35000</v>
          </cell>
        </row>
        <row r="111">
          <cell r="C111" t="str">
            <v xml:space="preserve">ÖBB-Infrastruktur Bau AG </v>
          </cell>
          <cell r="D111" t="str">
            <v>8300400014</v>
          </cell>
          <cell r="E111">
            <v>3.7879999999999997E-2</v>
          </cell>
          <cell r="G111">
            <v>30000</v>
          </cell>
          <cell r="I111">
            <v>30000</v>
          </cell>
          <cell r="J111">
            <v>30000</v>
          </cell>
          <cell r="L111">
            <v>0</v>
          </cell>
          <cell r="M111">
            <v>30000</v>
          </cell>
        </row>
        <row r="112">
          <cell r="C112" t="str">
            <v xml:space="preserve">ÖBB-Infrastruktur Bau AG </v>
          </cell>
          <cell r="D112" t="str">
            <v>8300400019</v>
          </cell>
          <cell r="E112">
            <v>3.7379999999999997E-2</v>
          </cell>
          <cell r="G112">
            <v>15000</v>
          </cell>
          <cell r="I112">
            <v>15000</v>
          </cell>
          <cell r="J112">
            <v>15000</v>
          </cell>
          <cell r="L112">
            <v>0</v>
          </cell>
          <cell r="M112">
            <v>15000</v>
          </cell>
        </row>
        <row r="113">
          <cell r="C113" t="str">
            <v xml:space="preserve">ÖBB-Infrastruktur Bau AG </v>
          </cell>
          <cell r="D113" t="str">
            <v>8300400020</v>
          </cell>
          <cell r="E113">
            <v>3.7379999999999997E-2</v>
          </cell>
          <cell r="G113">
            <v>15000</v>
          </cell>
          <cell r="I113">
            <v>15000</v>
          </cell>
          <cell r="J113">
            <v>15000</v>
          </cell>
          <cell r="L113">
            <v>0</v>
          </cell>
          <cell r="M113">
            <v>15000</v>
          </cell>
        </row>
        <row r="114">
          <cell r="C114" t="str">
            <v xml:space="preserve">ÖBB-Infrastruktur Bau AG </v>
          </cell>
          <cell r="D114" t="str">
            <v>8300400023</v>
          </cell>
          <cell r="E114">
            <v>1.6500000000000001E-2</v>
          </cell>
          <cell r="G114">
            <v>6500</v>
          </cell>
          <cell r="I114">
            <v>6500</v>
          </cell>
          <cell r="J114">
            <v>5500</v>
          </cell>
          <cell r="K114">
            <v>1500</v>
          </cell>
          <cell r="L114">
            <v>1000</v>
          </cell>
          <cell r="M114">
            <v>4000</v>
          </cell>
          <cell r="O114">
            <v>1500</v>
          </cell>
        </row>
        <row r="115">
          <cell r="C115" t="str">
            <v xml:space="preserve">ÖBB-Infrastruktur Bau AG </v>
          </cell>
          <cell r="D115" t="str">
            <v>8300400025</v>
          </cell>
          <cell r="E115">
            <v>2.112E-2</v>
          </cell>
          <cell r="G115">
            <v>15000</v>
          </cell>
          <cell r="I115">
            <v>15000</v>
          </cell>
          <cell r="J115">
            <v>15000</v>
          </cell>
          <cell r="L115">
            <v>0</v>
          </cell>
          <cell r="M115">
            <v>15000</v>
          </cell>
        </row>
        <row r="116">
          <cell r="C116" t="str">
            <v xml:space="preserve">ÖBB-Infrastruktur Bau AG </v>
          </cell>
          <cell r="D116" t="str">
            <v>8300400026</v>
          </cell>
          <cell r="E116">
            <v>2.112E-2</v>
          </cell>
          <cell r="G116">
            <v>15000</v>
          </cell>
          <cell r="I116">
            <v>15000</v>
          </cell>
          <cell r="J116">
            <v>15000</v>
          </cell>
          <cell r="L116">
            <v>0</v>
          </cell>
          <cell r="M116">
            <v>15000</v>
          </cell>
        </row>
        <row r="117">
          <cell r="C117" t="str">
            <v xml:space="preserve">ÖBB-Infrastruktur Bau AG </v>
          </cell>
          <cell r="D117" t="str">
            <v>8300400027</v>
          </cell>
          <cell r="E117">
            <v>8.819757591604277E-2</v>
          </cell>
          <cell r="G117">
            <v>-1395.95</v>
          </cell>
          <cell r="I117">
            <v>-1395.95</v>
          </cell>
          <cell r="J117">
            <v>-2551.6759999999995</v>
          </cell>
          <cell r="K117">
            <v>-850.55899999999929</v>
          </cell>
          <cell r="L117">
            <v>1155.7259999999987</v>
          </cell>
          <cell r="M117">
            <v>-1701.1170000000002</v>
          </cell>
          <cell r="O117">
            <v>-850.55899999999929</v>
          </cell>
        </row>
        <row r="118">
          <cell r="C118" t="str">
            <v xml:space="preserve">ÖBB-Infrastruktur Bau AG </v>
          </cell>
          <cell r="D118" t="str">
            <v>8300400030</v>
          </cell>
          <cell r="E118">
            <v>9.2999999922370007E-3</v>
          </cell>
          <cell r="G118">
            <v>450856.62800000003</v>
          </cell>
          <cell r="I118">
            <v>450856.62800000003</v>
          </cell>
          <cell r="J118">
            <v>424508.27799999999</v>
          </cell>
          <cell r="L118">
            <v>26348.35</v>
          </cell>
          <cell r="M118">
            <v>424508.27799999999</v>
          </cell>
        </row>
        <row r="119">
          <cell r="C119" t="str">
            <v xml:space="preserve">ÖBB-Infrastruktur Bau AG </v>
          </cell>
          <cell r="D119" t="str">
            <v>8300400031</v>
          </cell>
          <cell r="E119">
            <v>9.2999999922370007E-3</v>
          </cell>
          <cell r="G119">
            <v>-450856.62800000003</v>
          </cell>
          <cell r="I119">
            <v>-450856.62800000003</v>
          </cell>
          <cell r="J119">
            <v>-424508.27799999999</v>
          </cell>
          <cell r="L119">
            <v>-26348.35</v>
          </cell>
          <cell r="M119">
            <v>-424508.27799999999</v>
          </cell>
        </row>
        <row r="120">
          <cell r="C120" t="str">
            <v xml:space="preserve">ÖBB-Infrastruktur Bau AG </v>
          </cell>
          <cell r="D120" t="str">
            <v>8300400063</v>
          </cell>
          <cell r="E120">
            <v>5.3689999992142218E-2</v>
          </cell>
          <cell r="G120">
            <v>5090.4960000000001</v>
          </cell>
          <cell r="I120">
            <v>5090.4960000000001</v>
          </cell>
          <cell r="J120">
            <v>4753.652</v>
          </cell>
          <cell r="K120">
            <v>3262.386</v>
          </cell>
          <cell r="L120">
            <v>336.84400000000005</v>
          </cell>
          <cell r="M120">
            <v>1491.2660000000001</v>
          </cell>
          <cell r="O120">
            <v>3262.386</v>
          </cell>
        </row>
        <row r="121">
          <cell r="C121" t="str">
            <v xml:space="preserve">ÖBB-Infrastruktur Bau AG </v>
          </cell>
          <cell r="D121" t="str">
            <v>8300400074</v>
          </cell>
          <cell r="E121">
            <v>2.112E-2</v>
          </cell>
          <cell r="G121">
            <v>10000</v>
          </cell>
          <cell r="I121">
            <v>10000</v>
          </cell>
          <cell r="J121">
            <v>10000</v>
          </cell>
          <cell r="L121">
            <v>0</v>
          </cell>
          <cell r="M121">
            <v>10000</v>
          </cell>
        </row>
        <row r="122">
          <cell r="C122" t="str">
            <v xml:space="preserve">ÖBB-Infrastruktur Bau AG </v>
          </cell>
          <cell r="D122" t="str">
            <v>8300400075</v>
          </cell>
          <cell r="E122">
            <v>2.112E-2</v>
          </cell>
          <cell r="G122">
            <v>10000</v>
          </cell>
          <cell r="I122">
            <v>10000</v>
          </cell>
          <cell r="J122">
            <v>10000</v>
          </cell>
          <cell r="L122">
            <v>0</v>
          </cell>
          <cell r="M122">
            <v>10000</v>
          </cell>
        </row>
        <row r="123">
          <cell r="C123" t="str">
            <v xml:space="preserve">ÖBB-Infrastruktur Bau AG </v>
          </cell>
          <cell r="D123" t="str">
            <v>8300400076</v>
          </cell>
          <cell r="E123">
            <v>4.1250000000000002E-2</v>
          </cell>
          <cell r="G123">
            <v>-20000</v>
          </cell>
          <cell r="I123">
            <v>-20000</v>
          </cell>
          <cell r="J123">
            <v>-20000</v>
          </cell>
          <cell r="K123">
            <v>-20000</v>
          </cell>
          <cell r="L123">
            <v>0</v>
          </cell>
          <cell r="M123">
            <v>0</v>
          </cell>
          <cell r="O123">
            <v>-20000</v>
          </cell>
        </row>
        <row r="124">
          <cell r="C124" t="str">
            <v xml:space="preserve">ÖBB-Infrastruktur Bau AG </v>
          </cell>
          <cell r="D124" t="str">
            <v>8300400077</v>
          </cell>
          <cell r="E124">
            <v>3.7379999999999997E-2</v>
          </cell>
          <cell r="G124">
            <v>15000</v>
          </cell>
          <cell r="I124">
            <v>15000</v>
          </cell>
          <cell r="J124">
            <v>15000</v>
          </cell>
          <cell r="L124">
            <v>0</v>
          </cell>
          <cell r="M124">
            <v>15000</v>
          </cell>
        </row>
        <row r="125">
          <cell r="C125" t="str">
            <v xml:space="preserve">ÖBB-Infrastruktur Bau AG </v>
          </cell>
          <cell r="D125" t="str">
            <v>8300400078</v>
          </cell>
          <cell r="E125">
            <v>3.7379999999999997E-2</v>
          </cell>
          <cell r="G125">
            <v>15000</v>
          </cell>
          <cell r="I125">
            <v>15000</v>
          </cell>
          <cell r="J125">
            <v>15000</v>
          </cell>
          <cell r="L125">
            <v>0</v>
          </cell>
          <cell r="M125">
            <v>15000</v>
          </cell>
        </row>
        <row r="126">
          <cell r="B126" t="str">
            <v>var</v>
          </cell>
          <cell r="E126">
            <v>4.2634521798148944E-2</v>
          </cell>
          <cell r="F126">
            <v>-436783.70500000002</v>
          </cell>
          <cell r="G126">
            <v>-108405.45400000009</v>
          </cell>
          <cell r="I126">
            <v>-545189.1590000001</v>
          </cell>
          <cell r="J126">
            <v>-533806.59300000011</v>
          </cell>
          <cell r="K126">
            <v>-28915.942999999999</v>
          </cell>
          <cell r="L126">
            <v>-11382.565999999992</v>
          </cell>
          <cell r="M126">
            <v>-504890.65</v>
          </cell>
          <cell r="O126">
            <v>-28915.942999999999</v>
          </cell>
        </row>
        <row r="127">
          <cell r="A127" t="str">
            <v>Verbindlichkeiten</v>
          </cell>
          <cell r="E127">
            <v>4.118855737263899E-2</v>
          </cell>
          <cell r="F127">
            <v>-9709671.9359999988</v>
          </cell>
          <cell r="G127">
            <v>-149472.12599999993</v>
          </cell>
          <cell r="I127">
            <v>-9859144.061999999</v>
          </cell>
          <cell r="J127">
            <v>-9003316.9209999982</v>
          </cell>
          <cell r="K127">
            <v>-6029028.3289999999</v>
          </cell>
          <cell r="L127">
            <v>-855827.14100000076</v>
          </cell>
          <cell r="M127">
            <v>-2974288.5919999983</v>
          </cell>
          <cell r="O127">
            <v>-6029028.3289999999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tabSelected="1" workbookViewId="0"/>
  </sheetViews>
  <sheetFormatPr baseColWidth="10" defaultRowHeight="12.75"/>
  <sheetData>
    <row r="1" spans="1:11" ht="29.25">
      <c r="A1" s="691" t="s">
        <v>607</v>
      </c>
    </row>
    <row r="2" spans="1:11" ht="22.5">
      <c r="A2" s="692" t="s">
        <v>605</v>
      </c>
    </row>
    <row r="3" spans="1:11" ht="15">
      <c r="A3" s="694"/>
      <c r="B3" s="694"/>
      <c r="C3" s="694"/>
      <c r="D3" s="694"/>
      <c r="E3" s="694"/>
      <c r="F3" s="694"/>
      <c r="G3" s="694"/>
      <c r="H3" s="694"/>
      <c r="I3" s="694"/>
    </row>
    <row r="4" spans="1:11" ht="15">
      <c r="A4" s="693" t="s">
        <v>553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ht="15">
      <c r="A5" s="693" t="s">
        <v>608</v>
      </c>
      <c r="B5" s="21"/>
      <c r="C5" s="21"/>
      <c r="D5" s="21"/>
      <c r="E5" s="21"/>
      <c r="F5" s="21"/>
      <c r="G5" s="21"/>
      <c r="H5" s="21"/>
      <c r="I5" s="21"/>
      <c r="J5" s="21"/>
      <c r="K5" s="21"/>
    </row>
    <row r="6" spans="1:11" ht="15">
      <c r="A6" s="693" t="s">
        <v>383</v>
      </c>
      <c r="B6" s="21"/>
      <c r="C6" s="21"/>
      <c r="D6" s="21"/>
      <c r="E6" s="21"/>
      <c r="F6" s="21"/>
      <c r="G6" s="21"/>
      <c r="H6" s="21"/>
      <c r="I6" s="21"/>
      <c r="J6" s="21"/>
      <c r="K6" s="21"/>
    </row>
    <row r="7" spans="1:11" ht="15">
      <c r="A7" s="693" t="s">
        <v>624</v>
      </c>
      <c r="B7" s="21"/>
      <c r="C7" s="21"/>
      <c r="D7" s="21"/>
      <c r="E7" s="21"/>
      <c r="F7" s="21"/>
      <c r="G7" s="21"/>
      <c r="H7" s="21"/>
      <c r="I7" s="21"/>
      <c r="J7" s="21"/>
      <c r="K7" s="21"/>
    </row>
    <row r="8" spans="1:11" ht="15">
      <c r="A8" s="693" t="s">
        <v>625</v>
      </c>
      <c r="B8" s="21"/>
      <c r="C8" s="21"/>
      <c r="D8" s="21"/>
      <c r="E8" s="21"/>
      <c r="F8" s="21"/>
      <c r="G8" s="21"/>
      <c r="H8" s="21"/>
      <c r="I8" s="21"/>
      <c r="J8" s="21"/>
      <c r="K8" s="21"/>
    </row>
    <row r="9" spans="1:11" ht="15">
      <c r="A9" s="693" t="s">
        <v>626</v>
      </c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ht="15">
      <c r="A10" s="693" t="s">
        <v>627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ht="15">
      <c r="A11" s="693" t="s">
        <v>628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ht="15">
      <c r="A12" s="693" t="s">
        <v>629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ht="15">
      <c r="A13" s="693" t="s">
        <v>609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ht="15">
      <c r="A14" s="693" t="s">
        <v>630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ht="15">
      <c r="A15" s="693" t="s">
        <v>610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 ht="15">
      <c r="A16" s="693" t="s">
        <v>631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</row>
    <row r="17" spans="1:11" ht="15">
      <c r="A17" s="693" t="s">
        <v>632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</row>
    <row r="18" spans="1:11" ht="15">
      <c r="A18" s="693" t="s">
        <v>633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ht="15">
      <c r="A19" s="693" t="s">
        <v>634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ht="15">
      <c r="A20" s="693" t="s">
        <v>635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</row>
    <row r="21" spans="1:11" ht="15">
      <c r="A21" s="693" t="s">
        <v>636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</row>
    <row r="22" spans="1:11" ht="15">
      <c r="A22" s="693" t="s">
        <v>611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</row>
    <row r="23" spans="1:11" ht="15">
      <c r="A23" s="693" t="s">
        <v>637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</row>
    <row r="24" spans="1:11" ht="15">
      <c r="A24" s="693" t="s">
        <v>612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</row>
    <row r="25" spans="1:11" ht="15">
      <c r="A25" s="693" t="s">
        <v>638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</row>
    <row r="26" spans="1:11" ht="15">
      <c r="A26" s="693" t="s">
        <v>639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</row>
    <row r="27" spans="1:11" ht="15">
      <c r="A27" s="693" t="s">
        <v>480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</row>
    <row r="28" spans="1:11" ht="15">
      <c r="A28" s="693" t="s">
        <v>547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</row>
    <row r="29" spans="1:11" ht="15">
      <c r="A29" s="693" t="s">
        <v>613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</row>
    <row r="30" spans="1:11" ht="15">
      <c r="A30" s="693" t="s">
        <v>483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</row>
    <row r="31" spans="1:11" ht="15">
      <c r="A31" s="693" t="s">
        <v>614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</row>
    <row r="32" spans="1:11" ht="15">
      <c r="A32" s="693" t="s">
        <v>489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</row>
    <row r="33" spans="1:11" ht="15">
      <c r="A33" s="693" t="s">
        <v>490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</row>
    <row r="34" spans="1:11" ht="15">
      <c r="A34" s="693" t="s">
        <v>615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</row>
    <row r="35" spans="1:11" ht="15">
      <c r="A35" s="693" t="s">
        <v>616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</row>
    <row r="36" spans="1:11" ht="15">
      <c r="A36" s="693" t="s">
        <v>617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</row>
    <row r="37" spans="1:11" ht="15">
      <c r="A37" s="693" t="s">
        <v>618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</row>
    <row r="38" spans="1:11" ht="15">
      <c r="A38" s="693" t="s">
        <v>619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</row>
    <row r="39" spans="1:11" ht="15">
      <c r="A39" s="693" t="s">
        <v>620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</row>
    <row r="40" spans="1:11" ht="15">
      <c r="A40" s="693" t="s">
        <v>621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</row>
    <row r="41" spans="1:11" ht="15">
      <c r="A41" s="693" t="s">
        <v>622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</row>
    <row r="42" spans="1:11" ht="15">
      <c r="A42" s="693" t="s">
        <v>623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</row>
    <row r="43" spans="1:11" ht="15">
      <c r="A43" s="693" t="s">
        <v>523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</row>
    <row r="44" spans="1:1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</row>
    <row r="45" spans="1:11" ht="15">
      <c r="A45" s="693" t="s">
        <v>606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</row>
    <row r="46" spans="1:11" ht="15">
      <c r="A46" s="693"/>
    </row>
    <row r="47" spans="1:11" ht="15">
      <c r="A47" s="693"/>
    </row>
    <row r="48" spans="1:11" ht="15">
      <c r="A48" s="693"/>
    </row>
    <row r="49" spans="1:1" ht="15">
      <c r="A49" s="693"/>
    </row>
    <row r="50" spans="1:1" ht="15">
      <c r="A50" s="693"/>
    </row>
    <row r="51" spans="1:1" ht="15">
      <c r="A51" s="693"/>
    </row>
    <row r="52" spans="1:1" ht="15">
      <c r="A52" s="693"/>
    </row>
  </sheetData>
  <mergeCells count="1">
    <mergeCell ref="A3:I3"/>
  </mergeCells>
  <pageMargins left="0.23" right="0.27" top="0.45" bottom="0.39" header="0.3" footer="0.3"/>
  <pageSetup paperSize="9" scale="96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H43"/>
  <sheetViews>
    <sheetView workbookViewId="0">
      <selection activeCell="A2" sqref="A2"/>
    </sheetView>
  </sheetViews>
  <sheetFormatPr baseColWidth="10" defaultRowHeight="15"/>
  <cols>
    <col min="1" max="1" width="5" style="466" customWidth="1"/>
    <col min="2" max="2" width="43" style="466" customWidth="1"/>
    <col min="3" max="3" width="12.7109375" style="466" customWidth="1"/>
    <col min="4" max="5" width="14.42578125" style="466" customWidth="1"/>
    <col min="6" max="8" width="11.42578125" style="466"/>
    <col min="9" max="16384" width="11.42578125" style="456"/>
  </cols>
  <sheetData>
    <row r="1" spans="1:8" s="455" customFormat="1" ht="15" customHeight="1">
      <c r="A1" s="468" t="s">
        <v>641</v>
      </c>
      <c r="B1" s="439"/>
      <c r="C1" s="439"/>
      <c r="D1" s="439"/>
      <c r="E1" s="439"/>
      <c r="F1" s="469"/>
      <c r="G1" s="469"/>
      <c r="H1" s="469"/>
    </row>
    <row r="2" spans="1:8" ht="15" customHeight="1">
      <c r="A2" s="439" t="s">
        <v>0</v>
      </c>
      <c r="B2" s="439"/>
      <c r="C2" s="439"/>
      <c r="D2" s="439"/>
      <c r="E2" s="439"/>
    </row>
    <row r="3" spans="1:8" ht="15" customHeight="1">
      <c r="A3" s="440"/>
      <c r="B3" s="440"/>
      <c r="C3" s="440"/>
      <c r="D3" s="440"/>
      <c r="E3" s="440"/>
    </row>
    <row r="4" spans="1:8" ht="22.5" customHeight="1">
      <c r="A4" s="442"/>
      <c r="B4" s="442"/>
      <c r="C4" s="470" t="s">
        <v>279</v>
      </c>
      <c r="D4" s="470" t="s">
        <v>280</v>
      </c>
      <c r="E4" s="471"/>
    </row>
    <row r="5" spans="1:8" ht="15" customHeight="1">
      <c r="A5" s="439"/>
      <c r="B5" s="439"/>
      <c r="C5" s="714" t="s">
        <v>560</v>
      </c>
      <c r="D5" s="714"/>
      <c r="E5" s="472"/>
    </row>
    <row r="6" spans="1:8" s="457" customFormat="1" ht="22.5" customHeight="1">
      <c r="A6" s="473"/>
      <c r="B6" s="473"/>
      <c r="C6" s="474" t="s">
        <v>210</v>
      </c>
      <c r="D6" s="474" t="s">
        <v>261</v>
      </c>
      <c r="E6" s="474" t="s">
        <v>16</v>
      </c>
      <c r="F6" s="475"/>
      <c r="G6" s="475"/>
      <c r="H6" s="475"/>
    </row>
    <row r="7" spans="1:8" ht="15" customHeight="1">
      <c r="A7" s="439"/>
      <c r="B7" s="439"/>
      <c r="C7" s="476"/>
      <c r="D7" s="476"/>
      <c r="E7" s="468"/>
    </row>
    <row r="8" spans="1:8" ht="16.5" customHeight="1">
      <c r="A8" s="458" t="s">
        <v>281</v>
      </c>
      <c r="B8" s="459" t="s">
        <v>45</v>
      </c>
      <c r="C8" s="448">
        <v>7.6</v>
      </c>
      <c r="D8" s="448">
        <v>7.8019999999999996</v>
      </c>
      <c r="E8" s="448">
        <f>D8-C8</f>
        <v>0.20199999999999996</v>
      </c>
    </row>
    <row r="9" spans="1:8" ht="16.5" customHeight="1">
      <c r="A9" s="458" t="s">
        <v>282</v>
      </c>
      <c r="B9" s="459" t="s">
        <v>69</v>
      </c>
      <c r="C9" s="448">
        <v>162.995</v>
      </c>
      <c r="D9" s="448">
        <v>163.52199999999999</v>
      </c>
      <c r="E9" s="448">
        <f t="shared" ref="E9:E40" si="0">D9-C9</f>
        <v>0.52699999999998681</v>
      </c>
    </row>
    <row r="10" spans="1:8" ht="16.5" customHeight="1">
      <c r="A10" s="458" t="s">
        <v>283</v>
      </c>
      <c r="B10" s="459" t="s">
        <v>70</v>
      </c>
      <c r="C10" s="448">
        <v>14.131</v>
      </c>
      <c r="D10" s="448">
        <v>14.46</v>
      </c>
      <c r="E10" s="448">
        <f t="shared" si="0"/>
        <v>0.32900000000000063</v>
      </c>
    </row>
    <row r="11" spans="1:8" ht="16.5" customHeight="1">
      <c r="A11" s="458" t="s">
        <v>284</v>
      </c>
      <c r="B11" s="459" t="s">
        <v>46</v>
      </c>
      <c r="C11" s="448">
        <v>18.765000000000001</v>
      </c>
      <c r="D11" s="448">
        <v>18.811</v>
      </c>
      <c r="E11" s="448">
        <f t="shared" si="0"/>
        <v>4.5999999999999375E-2</v>
      </c>
    </row>
    <row r="12" spans="1:8" ht="16.5" customHeight="1">
      <c r="A12" s="458" t="s">
        <v>285</v>
      </c>
      <c r="B12" s="459" t="s">
        <v>71</v>
      </c>
      <c r="C12" s="448">
        <v>10.045999999999999</v>
      </c>
      <c r="D12" s="448">
        <v>10.039</v>
      </c>
      <c r="E12" s="448">
        <f t="shared" si="0"/>
        <v>-6.9999999999996732E-3</v>
      </c>
    </row>
    <row r="13" spans="1:8" ht="16.5" customHeight="1">
      <c r="A13" s="458" t="s">
        <v>286</v>
      </c>
      <c r="B13" s="459" t="s">
        <v>72</v>
      </c>
      <c r="C13" s="448">
        <v>31.196999999999999</v>
      </c>
      <c r="D13" s="448">
        <v>31.686</v>
      </c>
      <c r="E13" s="448">
        <f t="shared" si="0"/>
        <v>0.48900000000000077</v>
      </c>
    </row>
    <row r="14" spans="1:8" ht="16.5" customHeight="1">
      <c r="A14" s="458" t="s">
        <v>287</v>
      </c>
      <c r="B14" s="459" t="s">
        <v>73</v>
      </c>
      <c r="C14" s="448">
        <v>396.04599999999999</v>
      </c>
      <c r="D14" s="448">
        <v>399.76600000000002</v>
      </c>
      <c r="E14" s="448">
        <f t="shared" si="0"/>
        <v>3.7200000000000273</v>
      </c>
    </row>
    <row r="15" spans="1:8" ht="16.5" customHeight="1">
      <c r="A15" s="458" t="s">
        <v>288</v>
      </c>
      <c r="B15" s="459" t="s">
        <v>75</v>
      </c>
      <c r="C15" s="448">
        <v>2529.5839999999998</v>
      </c>
      <c r="D15" s="448">
        <v>2577.415</v>
      </c>
      <c r="E15" s="448">
        <f t="shared" si="0"/>
        <v>47.831000000000131</v>
      </c>
    </row>
    <row r="16" spans="1:8" ht="16.5" customHeight="1">
      <c r="A16" s="458" t="s">
        <v>289</v>
      </c>
      <c r="B16" s="459" t="s">
        <v>76</v>
      </c>
      <c r="C16" s="448">
        <v>418.77699999999999</v>
      </c>
      <c r="D16" s="448">
        <v>425.86200000000002</v>
      </c>
      <c r="E16" s="448">
        <f t="shared" si="0"/>
        <v>7.0850000000000364</v>
      </c>
    </row>
    <row r="17" spans="1:5" ht="16.5" customHeight="1">
      <c r="A17" s="458" t="s">
        <v>290</v>
      </c>
      <c r="B17" s="459" t="s">
        <v>77</v>
      </c>
      <c r="C17" s="448">
        <v>1298.519</v>
      </c>
      <c r="D17" s="448">
        <v>1372.2719999999999</v>
      </c>
      <c r="E17" s="448">
        <f t="shared" si="0"/>
        <v>73.752999999999929</v>
      </c>
    </row>
    <row r="18" spans="1:5" ht="16.5" customHeight="1">
      <c r="A18" s="458" t="s">
        <v>291</v>
      </c>
      <c r="B18" s="459" t="s">
        <v>78</v>
      </c>
      <c r="C18" s="448">
        <v>2157.027</v>
      </c>
      <c r="D18" s="448">
        <v>2185.9810000000002</v>
      </c>
      <c r="E18" s="448">
        <f t="shared" si="0"/>
        <v>28.954000000000178</v>
      </c>
    </row>
    <row r="19" spans="1:5" ht="16.5" customHeight="1">
      <c r="A19" s="458" t="s">
        <v>292</v>
      </c>
      <c r="B19" s="459" t="s">
        <v>79</v>
      </c>
      <c r="C19" s="448">
        <v>1101.0840000000001</v>
      </c>
      <c r="D19" s="448">
        <v>1144.529</v>
      </c>
      <c r="E19" s="448">
        <f t="shared" si="0"/>
        <v>43.444999999999936</v>
      </c>
    </row>
    <row r="20" spans="1:5" ht="16.5" customHeight="1">
      <c r="A20" s="458" t="s">
        <v>293</v>
      </c>
      <c r="B20" s="459" t="s">
        <v>80</v>
      </c>
      <c r="C20" s="448">
        <v>0</v>
      </c>
      <c r="D20" s="448">
        <v>1050</v>
      </c>
      <c r="E20" s="448">
        <f t="shared" si="0"/>
        <v>1050</v>
      </c>
    </row>
    <row r="21" spans="1:5" ht="16.5" customHeight="1">
      <c r="A21" s="458" t="s">
        <v>294</v>
      </c>
      <c r="B21" s="459" t="s">
        <v>48</v>
      </c>
      <c r="C21" s="448">
        <v>7028.259</v>
      </c>
      <c r="D21" s="448">
        <v>7039.174</v>
      </c>
      <c r="E21" s="448">
        <f t="shared" si="0"/>
        <v>10.914999999999964</v>
      </c>
    </row>
    <row r="22" spans="1:5" ht="16.5" customHeight="1">
      <c r="A22" s="458" t="s">
        <v>295</v>
      </c>
      <c r="B22" s="459" t="s">
        <v>49</v>
      </c>
      <c r="C22" s="448">
        <v>2923.3220000000001</v>
      </c>
      <c r="D22" s="448">
        <v>2924.0929999999998</v>
      </c>
      <c r="E22" s="448">
        <f t="shared" si="0"/>
        <v>0.77099999999973079</v>
      </c>
    </row>
    <row r="23" spans="1:5" ht="16.5" customHeight="1">
      <c r="A23" s="458" t="s">
        <v>296</v>
      </c>
      <c r="B23" s="459" t="s">
        <v>464</v>
      </c>
      <c r="C23" s="448">
        <v>10194</v>
      </c>
      <c r="D23" s="448">
        <v>10194</v>
      </c>
      <c r="E23" s="448">
        <f t="shared" si="0"/>
        <v>0</v>
      </c>
    </row>
    <row r="24" spans="1:5" ht="16.5" customHeight="1">
      <c r="A24" s="458" t="s">
        <v>297</v>
      </c>
      <c r="B24" s="459" t="s">
        <v>433</v>
      </c>
      <c r="C24" s="448">
        <v>8973.607</v>
      </c>
      <c r="D24" s="448">
        <v>8963.9660000000003</v>
      </c>
      <c r="E24" s="448">
        <f t="shared" si="0"/>
        <v>-9.6409999999996217</v>
      </c>
    </row>
    <row r="25" spans="1:5" ht="16.5" customHeight="1">
      <c r="A25" s="458" t="s">
        <v>298</v>
      </c>
      <c r="B25" s="459" t="s">
        <v>50</v>
      </c>
      <c r="C25" s="448">
        <v>953.31299999999999</v>
      </c>
      <c r="D25" s="448">
        <v>953.779</v>
      </c>
      <c r="E25" s="448">
        <f t="shared" si="0"/>
        <v>0.46600000000000819</v>
      </c>
    </row>
    <row r="26" spans="1:5" ht="16.5" customHeight="1">
      <c r="A26" s="458" t="s">
        <v>299</v>
      </c>
      <c r="B26" s="459" t="s">
        <v>434</v>
      </c>
      <c r="C26" s="448">
        <v>6805.3869999999997</v>
      </c>
      <c r="D26" s="448">
        <v>6713.1049999999996</v>
      </c>
      <c r="E26" s="448">
        <f t="shared" si="0"/>
        <v>-92.282000000000153</v>
      </c>
    </row>
    <row r="27" spans="1:5" ht="16.5" customHeight="1">
      <c r="A27" s="458" t="s">
        <v>300</v>
      </c>
      <c r="B27" s="459" t="s">
        <v>435</v>
      </c>
      <c r="C27" s="448">
        <v>8078.7030000000004</v>
      </c>
      <c r="D27" s="448">
        <v>8177.7560000000003</v>
      </c>
      <c r="E27" s="448">
        <f t="shared" si="0"/>
        <v>99.052999999999884</v>
      </c>
    </row>
    <row r="28" spans="1:5" ht="16.5" customHeight="1">
      <c r="A28" s="458" t="s">
        <v>301</v>
      </c>
      <c r="B28" s="459" t="s">
        <v>51</v>
      </c>
      <c r="C28" s="448">
        <v>4078.1210000000001</v>
      </c>
      <c r="D28" s="448">
        <v>4081.3980000000001</v>
      </c>
      <c r="E28" s="448">
        <f t="shared" si="0"/>
        <v>3.2770000000000437</v>
      </c>
    </row>
    <row r="29" spans="1:5" ht="16.5" customHeight="1">
      <c r="A29" s="458" t="s">
        <v>425</v>
      </c>
      <c r="B29" s="459" t="s">
        <v>426</v>
      </c>
      <c r="C29" s="448">
        <v>368.58600000000001</v>
      </c>
      <c r="D29" s="448">
        <v>367.94299999999998</v>
      </c>
      <c r="E29" s="448">
        <f t="shared" si="0"/>
        <v>-0.6430000000000291</v>
      </c>
    </row>
    <row r="30" spans="1:5" ht="16.5" customHeight="1">
      <c r="A30" s="458" t="s">
        <v>302</v>
      </c>
      <c r="B30" s="459" t="s">
        <v>52</v>
      </c>
      <c r="C30" s="448">
        <v>101.6</v>
      </c>
      <c r="D30" s="448">
        <v>101.6</v>
      </c>
      <c r="E30" s="448">
        <f t="shared" si="0"/>
        <v>0</v>
      </c>
    </row>
    <row r="31" spans="1:5" ht="16.5" customHeight="1">
      <c r="A31" s="458" t="s">
        <v>303</v>
      </c>
      <c r="B31" s="459" t="s">
        <v>304</v>
      </c>
      <c r="C31" s="448">
        <v>424.2</v>
      </c>
      <c r="D31" s="448">
        <v>427.69600000000003</v>
      </c>
      <c r="E31" s="448">
        <f t="shared" si="0"/>
        <v>3.4960000000000377</v>
      </c>
    </row>
    <row r="32" spans="1:5" ht="16.5" customHeight="1">
      <c r="A32" s="458" t="s">
        <v>305</v>
      </c>
      <c r="B32" s="459" t="s">
        <v>54</v>
      </c>
      <c r="C32" s="448">
        <v>360.72699999999998</v>
      </c>
      <c r="D32" s="448">
        <v>401.04599999999999</v>
      </c>
      <c r="E32" s="448">
        <f t="shared" si="0"/>
        <v>40.319000000000017</v>
      </c>
    </row>
    <row r="33" spans="1:8" ht="16.5" customHeight="1">
      <c r="A33" s="458" t="s">
        <v>306</v>
      </c>
      <c r="B33" s="459" t="s">
        <v>55</v>
      </c>
      <c r="C33" s="448">
        <v>3173.8249999999998</v>
      </c>
      <c r="D33" s="448">
        <v>4990.1229999999996</v>
      </c>
      <c r="E33" s="448">
        <f t="shared" si="0"/>
        <v>1816.2979999999998</v>
      </c>
    </row>
    <row r="34" spans="1:8" ht="16.5" customHeight="1">
      <c r="A34" s="458" t="s">
        <v>307</v>
      </c>
      <c r="B34" s="459" t="s">
        <v>56</v>
      </c>
      <c r="C34" s="448">
        <v>2226.2719999999999</v>
      </c>
      <c r="D34" s="448">
        <v>2240.8330000000001</v>
      </c>
      <c r="E34" s="448">
        <f t="shared" si="0"/>
        <v>14.561000000000149</v>
      </c>
    </row>
    <row r="35" spans="1:8" ht="16.5" customHeight="1">
      <c r="A35" s="458" t="s">
        <v>308</v>
      </c>
      <c r="B35" s="459" t="s">
        <v>57</v>
      </c>
      <c r="C35" s="448">
        <v>639.01900000000001</v>
      </c>
      <c r="D35" s="448">
        <v>638.94299999999998</v>
      </c>
      <c r="E35" s="448">
        <f t="shared" si="0"/>
        <v>-7.6000000000021828E-2</v>
      </c>
    </row>
    <row r="36" spans="1:8" ht="16.5" customHeight="1">
      <c r="A36" s="458" t="s">
        <v>309</v>
      </c>
      <c r="B36" s="459" t="s">
        <v>58</v>
      </c>
      <c r="C36" s="448">
        <v>1014.003</v>
      </c>
      <c r="D36" s="448">
        <v>1014.003</v>
      </c>
      <c r="E36" s="448">
        <f t="shared" si="0"/>
        <v>0</v>
      </c>
    </row>
    <row r="37" spans="1:8" ht="16.5" customHeight="1">
      <c r="A37" s="458" t="s">
        <v>310</v>
      </c>
      <c r="B37" s="459" t="s">
        <v>59</v>
      </c>
      <c r="C37" s="448">
        <v>1540.2719999999999</v>
      </c>
      <c r="D37" s="448">
        <v>629.14</v>
      </c>
      <c r="E37" s="448">
        <f t="shared" si="0"/>
        <v>-911.13199999999995</v>
      </c>
    </row>
    <row r="38" spans="1:8" ht="16.5" customHeight="1">
      <c r="A38" s="458" t="s">
        <v>311</v>
      </c>
      <c r="B38" s="459" t="s">
        <v>60</v>
      </c>
      <c r="C38" s="448">
        <v>1831.59</v>
      </c>
      <c r="D38" s="448">
        <v>1631.3579999999999</v>
      </c>
      <c r="E38" s="448">
        <f t="shared" si="0"/>
        <v>-200.23199999999997</v>
      </c>
    </row>
    <row r="39" spans="1:8" ht="16.5" customHeight="1">
      <c r="A39" s="458" t="s">
        <v>312</v>
      </c>
      <c r="B39" s="459" t="s">
        <v>61</v>
      </c>
      <c r="C39" s="448">
        <v>1</v>
      </c>
      <c r="D39" s="448">
        <v>1</v>
      </c>
      <c r="E39" s="448">
        <f t="shared" si="0"/>
        <v>0</v>
      </c>
    </row>
    <row r="40" spans="1:8" s="461" customFormat="1" ht="16.5" customHeight="1">
      <c r="A40" s="458" t="s">
        <v>313</v>
      </c>
      <c r="B40" s="459" t="s">
        <v>62</v>
      </c>
      <c r="C40" s="448">
        <v>6903.5140000000001</v>
      </c>
      <c r="D40" s="448">
        <v>7168.1949999999997</v>
      </c>
      <c r="E40" s="448">
        <f t="shared" si="0"/>
        <v>264.68099999999959</v>
      </c>
      <c r="F40" s="481"/>
      <c r="G40" s="481"/>
      <c r="H40" s="481"/>
    </row>
    <row r="41" spans="1:8" s="463" customFormat="1" ht="22.5" customHeight="1">
      <c r="A41" s="477"/>
      <c r="B41" s="462" t="s">
        <v>63</v>
      </c>
      <c r="C41" s="478">
        <f>SUM(C8:C40)</f>
        <v>75765.090999999986</v>
      </c>
      <c r="D41" s="478">
        <f>SUM(D8:D40)</f>
        <v>78061.296000000002</v>
      </c>
      <c r="E41" s="478">
        <f>D41-C41</f>
        <v>2296.2050000000163</v>
      </c>
      <c r="F41" s="482"/>
      <c r="G41" s="482"/>
      <c r="H41" s="482"/>
    </row>
    <row r="42" spans="1:8" s="461" customFormat="1" ht="11.25" customHeight="1">
      <c r="A42" s="460"/>
      <c r="B42" s="460"/>
      <c r="C42" s="464"/>
      <c r="D42" s="464"/>
      <c r="E42" s="464"/>
      <c r="F42" s="481"/>
      <c r="G42" s="481"/>
      <c r="H42" s="481"/>
    </row>
    <row r="43" spans="1:8" ht="16.5">
      <c r="A43" s="28" t="s">
        <v>4</v>
      </c>
      <c r="B43" s="438"/>
      <c r="C43" s="465"/>
      <c r="D43" s="465"/>
      <c r="E43" s="465"/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43"/>
  <sheetViews>
    <sheetView workbookViewId="0">
      <selection activeCell="A2" sqref="A2"/>
    </sheetView>
  </sheetViews>
  <sheetFormatPr baseColWidth="10" defaultRowHeight="15"/>
  <cols>
    <col min="1" max="1" width="5" style="466" customWidth="1"/>
    <col min="2" max="2" width="43" style="466" customWidth="1"/>
    <col min="3" max="3" width="12.7109375" style="466" customWidth="1"/>
    <col min="4" max="5" width="14.42578125" style="466" customWidth="1"/>
    <col min="6" max="14" width="11.42578125" style="466"/>
    <col min="15" max="16384" width="11.42578125" style="456"/>
  </cols>
  <sheetData>
    <row r="1" spans="1:14" s="455" customFormat="1" ht="15.6" customHeight="1">
      <c r="A1" s="468" t="s">
        <v>642</v>
      </c>
      <c r="B1" s="439"/>
      <c r="C1" s="439"/>
      <c r="D1" s="439"/>
      <c r="E1" s="439"/>
      <c r="F1" s="469"/>
      <c r="G1" s="469"/>
      <c r="H1" s="469"/>
      <c r="I1" s="469"/>
      <c r="J1" s="469"/>
      <c r="K1" s="469"/>
      <c r="L1" s="469"/>
      <c r="M1" s="469"/>
      <c r="N1" s="469"/>
    </row>
    <row r="2" spans="1:14" ht="15.75">
      <c r="A2" s="439" t="s">
        <v>0</v>
      </c>
      <c r="B2" s="439"/>
      <c r="C2" s="439"/>
      <c r="D2" s="439"/>
      <c r="E2" s="439"/>
    </row>
    <row r="3" spans="1:14" ht="15.75">
      <c r="A3" s="440"/>
      <c r="B3" s="440"/>
      <c r="C3" s="440"/>
      <c r="D3" s="440"/>
      <c r="E3" s="440"/>
    </row>
    <row r="4" spans="1:14" ht="22.5" customHeight="1">
      <c r="A4" s="442"/>
      <c r="B4" s="442"/>
      <c r="C4" s="470" t="s">
        <v>279</v>
      </c>
      <c r="D4" s="470" t="s">
        <v>280</v>
      </c>
      <c r="E4" s="471"/>
    </row>
    <row r="5" spans="1:14" ht="14.45" customHeight="1">
      <c r="A5" s="439"/>
      <c r="B5" s="439"/>
      <c r="C5" s="714" t="s">
        <v>560</v>
      </c>
      <c r="D5" s="714"/>
      <c r="E5" s="472"/>
    </row>
    <row r="6" spans="1:14" s="457" customFormat="1" ht="22.5" customHeight="1">
      <c r="A6" s="473"/>
      <c r="B6" s="473"/>
      <c r="C6" s="474" t="s">
        <v>209</v>
      </c>
      <c r="D6" s="474" t="s">
        <v>215</v>
      </c>
      <c r="E6" s="474" t="s">
        <v>16</v>
      </c>
      <c r="F6" s="475"/>
      <c r="G6" s="475"/>
      <c r="H6" s="475"/>
      <c r="I6" s="475"/>
      <c r="J6" s="475"/>
      <c r="K6" s="475"/>
      <c r="L6" s="475"/>
      <c r="M6" s="475"/>
      <c r="N6" s="475"/>
    </row>
    <row r="7" spans="1:14" ht="14.45" customHeight="1">
      <c r="A7" s="439"/>
      <c r="B7" s="439"/>
      <c r="C7" s="476"/>
      <c r="D7" s="476"/>
      <c r="E7" s="468"/>
    </row>
    <row r="8" spans="1:14" ht="16.5" customHeight="1">
      <c r="A8" s="458" t="s">
        <v>281</v>
      </c>
      <c r="B8" s="459" t="s">
        <v>45</v>
      </c>
      <c r="C8" s="448">
        <v>2.5000000000000001E-2</v>
      </c>
      <c r="D8" s="448">
        <v>4.2999999999999997E-2</v>
      </c>
      <c r="E8" s="448">
        <f>D8-C8</f>
        <v>1.7999999999999995E-2</v>
      </c>
    </row>
    <row r="9" spans="1:14" ht="16.5" customHeight="1">
      <c r="A9" s="458" t="s">
        <v>282</v>
      </c>
      <c r="B9" s="459" t="s">
        <v>69</v>
      </c>
      <c r="C9" s="448">
        <v>2.3010000000000002</v>
      </c>
      <c r="D9" s="448">
        <v>2.5169999999999999</v>
      </c>
      <c r="E9" s="448">
        <f t="shared" ref="E9:E40" si="0">D9-C9</f>
        <v>0.21599999999999975</v>
      </c>
    </row>
    <row r="10" spans="1:14" ht="16.5" customHeight="1">
      <c r="A10" s="458" t="s">
        <v>283</v>
      </c>
      <c r="B10" s="459" t="s">
        <v>70</v>
      </c>
      <c r="C10" s="448">
        <v>0.39600000000000002</v>
      </c>
      <c r="D10" s="448">
        <v>0.39900000000000002</v>
      </c>
      <c r="E10" s="448">
        <f t="shared" si="0"/>
        <v>3.0000000000000027E-3</v>
      </c>
    </row>
    <row r="11" spans="1:14" ht="16.5" customHeight="1">
      <c r="A11" s="458" t="s">
        <v>284</v>
      </c>
      <c r="B11" s="459" t="s">
        <v>46</v>
      </c>
      <c r="C11" s="448">
        <v>9.4E-2</v>
      </c>
      <c r="D11" s="448">
        <v>8.4000000000000005E-2</v>
      </c>
      <c r="E11" s="448">
        <f t="shared" si="0"/>
        <v>-9.999999999999995E-3</v>
      </c>
    </row>
    <row r="12" spans="1:14" ht="16.5" customHeight="1">
      <c r="A12" s="458" t="s">
        <v>285</v>
      </c>
      <c r="B12" s="459" t="s">
        <v>71</v>
      </c>
      <c r="C12" s="448">
        <v>0.14699999999999999</v>
      </c>
      <c r="D12" s="448">
        <v>0.184</v>
      </c>
      <c r="E12" s="448">
        <f t="shared" si="0"/>
        <v>3.7000000000000005E-2</v>
      </c>
    </row>
    <row r="13" spans="1:14" ht="16.5" customHeight="1">
      <c r="A13" s="458" t="s">
        <v>286</v>
      </c>
      <c r="B13" s="459" t="s">
        <v>72</v>
      </c>
      <c r="C13" s="448">
        <v>8.5999999999999993E-2</v>
      </c>
      <c r="D13" s="448">
        <v>0.23799999999999999</v>
      </c>
      <c r="E13" s="448">
        <f t="shared" si="0"/>
        <v>0.152</v>
      </c>
    </row>
    <row r="14" spans="1:14" ht="16.5" customHeight="1">
      <c r="A14" s="458" t="s">
        <v>287</v>
      </c>
      <c r="B14" s="459" t="s">
        <v>73</v>
      </c>
      <c r="C14" s="448">
        <v>4.0620000000000003</v>
      </c>
      <c r="D14" s="448">
        <v>3.8959999999999999</v>
      </c>
      <c r="E14" s="448">
        <f t="shared" si="0"/>
        <v>-0.16600000000000037</v>
      </c>
    </row>
    <row r="15" spans="1:14" ht="16.5" customHeight="1">
      <c r="A15" s="458" t="s">
        <v>288</v>
      </c>
      <c r="B15" s="459" t="s">
        <v>75</v>
      </c>
      <c r="C15" s="448">
        <v>121.881</v>
      </c>
      <c r="D15" s="448">
        <v>143.59399999999999</v>
      </c>
      <c r="E15" s="448">
        <f t="shared" si="0"/>
        <v>21.712999999999994</v>
      </c>
    </row>
    <row r="16" spans="1:14" ht="16.5" customHeight="1">
      <c r="A16" s="458" t="s">
        <v>289</v>
      </c>
      <c r="B16" s="459" t="s">
        <v>76</v>
      </c>
      <c r="C16" s="448">
        <v>5.7619999999999996</v>
      </c>
      <c r="D16" s="448">
        <v>16.402999999999999</v>
      </c>
      <c r="E16" s="448">
        <f t="shared" si="0"/>
        <v>10.640999999999998</v>
      </c>
    </row>
    <row r="17" spans="1:5" ht="16.5" customHeight="1">
      <c r="A17" s="458" t="s">
        <v>290</v>
      </c>
      <c r="B17" s="459" t="s">
        <v>77</v>
      </c>
      <c r="C17" s="448">
        <v>980</v>
      </c>
      <c r="D17" s="448">
        <v>1036.7329999999999</v>
      </c>
      <c r="E17" s="448">
        <f t="shared" si="0"/>
        <v>56.732999999999947</v>
      </c>
    </row>
    <row r="18" spans="1:5" ht="16.5" customHeight="1">
      <c r="A18" s="458" t="s">
        <v>291</v>
      </c>
      <c r="B18" s="459" t="s">
        <v>78</v>
      </c>
      <c r="C18" s="448">
        <v>50.037999999999997</v>
      </c>
      <c r="D18" s="448">
        <v>53.481000000000002</v>
      </c>
      <c r="E18" s="448">
        <f t="shared" si="0"/>
        <v>3.4430000000000049</v>
      </c>
    </row>
    <row r="19" spans="1:5" ht="16.5" customHeight="1">
      <c r="A19" s="458" t="s">
        <v>292</v>
      </c>
      <c r="B19" s="459" t="s">
        <v>79</v>
      </c>
      <c r="C19" s="448">
        <v>152.17400000000001</v>
      </c>
      <c r="D19" s="448">
        <v>152.55000000000001</v>
      </c>
      <c r="E19" s="448">
        <f t="shared" si="0"/>
        <v>0.37600000000000477</v>
      </c>
    </row>
    <row r="20" spans="1:5" ht="16.5" customHeight="1">
      <c r="A20" s="458" t="s">
        <v>293</v>
      </c>
      <c r="B20" s="459" t="s">
        <v>80</v>
      </c>
      <c r="C20" s="448">
        <v>47881.794000000002</v>
      </c>
      <c r="D20" s="448">
        <v>47881.794000000002</v>
      </c>
      <c r="E20" s="448">
        <f t="shared" si="0"/>
        <v>0</v>
      </c>
    </row>
    <row r="21" spans="1:5" ht="16.5" customHeight="1">
      <c r="A21" s="458" t="s">
        <v>294</v>
      </c>
      <c r="B21" s="459" t="s">
        <v>48</v>
      </c>
      <c r="C21" s="448">
        <v>6034.59</v>
      </c>
      <c r="D21" s="448">
        <v>6037.4440000000004</v>
      </c>
      <c r="E21" s="448">
        <f t="shared" si="0"/>
        <v>2.8540000000002692</v>
      </c>
    </row>
    <row r="22" spans="1:5" ht="16.5" customHeight="1">
      <c r="A22" s="458" t="s">
        <v>295</v>
      </c>
      <c r="B22" s="459" t="s">
        <v>49</v>
      </c>
      <c r="C22" s="448">
        <v>241.369</v>
      </c>
      <c r="D22" s="448">
        <v>242.50899999999999</v>
      </c>
      <c r="E22" s="448">
        <f t="shared" si="0"/>
        <v>1.1399999999999864</v>
      </c>
    </row>
    <row r="23" spans="1:5" ht="16.5" customHeight="1">
      <c r="A23" s="458" t="s">
        <v>296</v>
      </c>
      <c r="B23" s="459" t="s">
        <v>464</v>
      </c>
      <c r="C23" s="448">
        <v>36.9</v>
      </c>
      <c r="D23" s="448">
        <v>36.9</v>
      </c>
      <c r="E23" s="448">
        <f t="shared" si="0"/>
        <v>0</v>
      </c>
    </row>
    <row r="24" spans="1:5" ht="16.5" customHeight="1">
      <c r="A24" s="458" t="s">
        <v>297</v>
      </c>
      <c r="B24" s="459" t="s">
        <v>433</v>
      </c>
      <c r="C24" s="448">
        <v>2284.52</v>
      </c>
      <c r="D24" s="448">
        <v>2282.556</v>
      </c>
      <c r="E24" s="448">
        <f t="shared" si="0"/>
        <v>-1.9639999999999418</v>
      </c>
    </row>
    <row r="25" spans="1:5" ht="16.5" customHeight="1">
      <c r="A25" s="458" t="s">
        <v>298</v>
      </c>
      <c r="B25" s="459" t="s">
        <v>50</v>
      </c>
      <c r="C25" s="448">
        <v>48.113</v>
      </c>
      <c r="D25" s="448">
        <v>48.701999999999998</v>
      </c>
      <c r="E25" s="448">
        <f t="shared" si="0"/>
        <v>0.58899999999999864</v>
      </c>
    </row>
    <row r="26" spans="1:5" ht="16.5" customHeight="1">
      <c r="A26" s="458" t="s">
        <v>299</v>
      </c>
      <c r="B26" s="459" t="s">
        <v>434</v>
      </c>
      <c r="C26" s="448">
        <v>7151.4610000000002</v>
      </c>
      <c r="D26" s="448">
        <v>7081.4570000000003</v>
      </c>
      <c r="E26" s="448">
        <f t="shared" si="0"/>
        <v>-70.003999999999905</v>
      </c>
    </row>
    <row r="27" spans="1:5" ht="16.5" customHeight="1">
      <c r="A27" s="458" t="s">
        <v>300</v>
      </c>
      <c r="B27" s="459" t="s">
        <v>435</v>
      </c>
      <c r="C27" s="448">
        <v>82.611000000000004</v>
      </c>
      <c r="D27" s="448">
        <v>147.11699999999999</v>
      </c>
      <c r="E27" s="448">
        <f t="shared" si="0"/>
        <v>64.505999999999986</v>
      </c>
    </row>
    <row r="28" spans="1:5" ht="16.5" customHeight="1">
      <c r="A28" s="458" t="s">
        <v>301</v>
      </c>
      <c r="B28" s="459" t="s">
        <v>51</v>
      </c>
      <c r="C28" s="448">
        <v>0.54500000000000004</v>
      </c>
      <c r="D28" s="448">
        <v>1.3280000000000001</v>
      </c>
      <c r="E28" s="448">
        <f t="shared" si="0"/>
        <v>0.78300000000000003</v>
      </c>
    </row>
    <row r="29" spans="1:5" ht="16.5" customHeight="1">
      <c r="A29" s="458" t="s">
        <v>425</v>
      </c>
      <c r="B29" s="459" t="s">
        <v>426</v>
      </c>
      <c r="C29" s="448">
        <v>5.17</v>
      </c>
      <c r="D29" s="448">
        <v>5.069</v>
      </c>
      <c r="E29" s="448">
        <f t="shared" si="0"/>
        <v>-0.10099999999999998</v>
      </c>
    </row>
    <row r="30" spans="1:5" ht="16.5" customHeight="1">
      <c r="A30" s="458" t="s">
        <v>302</v>
      </c>
      <c r="B30" s="459" t="s">
        <v>52</v>
      </c>
      <c r="C30" s="448">
        <v>2E-3</v>
      </c>
      <c r="D30" s="448">
        <v>2E-3</v>
      </c>
      <c r="E30" s="448">
        <f t="shared" si="0"/>
        <v>0</v>
      </c>
    </row>
    <row r="31" spans="1:5" ht="16.5" customHeight="1">
      <c r="A31" s="458" t="s">
        <v>303</v>
      </c>
      <c r="B31" s="459" t="s">
        <v>304</v>
      </c>
      <c r="C31" s="448">
        <v>2.008</v>
      </c>
      <c r="D31" s="448">
        <v>5.0000000000000001E-3</v>
      </c>
      <c r="E31" s="448">
        <f t="shared" si="0"/>
        <v>-2.0030000000000001</v>
      </c>
    </row>
    <row r="32" spans="1:5" ht="16.5" customHeight="1">
      <c r="A32" s="458" t="s">
        <v>305</v>
      </c>
      <c r="B32" s="459" t="s">
        <v>54</v>
      </c>
      <c r="C32" s="448">
        <v>293.42599999999999</v>
      </c>
      <c r="D32" s="448">
        <v>265.15199999999999</v>
      </c>
      <c r="E32" s="448">
        <f t="shared" si="0"/>
        <v>-28.274000000000001</v>
      </c>
    </row>
    <row r="33" spans="1:14" ht="16.5" customHeight="1">
      <c r="A33" s="458" t="s">
        <v>306</v>
      </c>
      <c r="B33" s="459" t="s">
        <v>55</v>
      </c>
      <c r="C33" s="448">
        <v>382.096</v>
      </c>
      <c r="D33" s="448">
        <v>382.26299999999998</v>
      </c>
      <c r="E33" s="448">
        <f t="shared" si="0"/>
        <v>0.16699999999997317</v>
      </c>
      <c r="H33" s="646"/>
    </row>
    <row r="34" spans="1:14" ht="16.5" customHeight="1">
      <c r="A34" s="458" t="s">
        <v>307</v>
      </c>
      <c r="B34" s="459" t="s">
        <v>56</v>
      </c>
      <c r="C34" s="448">
        <v>231.80099999999999</v>
      </c>
      <c r="D34" s="448">
        <v>231.72</v>
      </c>
      <c r="E34" s="448">
        <f t="shared" si="0"/>
        <v>-8.0999999999988859E-2</v>
      </c>
    </row>
    <row r="35" spans="1:14" ht="16.5" customHeight="1">
      <c r="A35" s="458" t="s">
        <v>308</v>
      </c>
      <c r="B35" s="459" t="s">
        <v>57</v>
      </c>
      <c r="C35" s="448">
        <v>469.06400000000002</v>
      </c>
      <c r="D35" s="448">
        <v>469.06400000000002</v>
      </c>
      <c r="E35" s="448">
        <f t="shared" si="0"/>
        <v>0</v>
      </c>
    </row>
    <row r="36" spans="1:14" ht="16.5" customHeight="1">
      <c r="A36" s="458" t="s">
        <v>309</v>
      </c>
      <c r="B36" s="459" t="s">
        <v>58</v>
      </c>
      <c r="C36" s="448">
        <v>635.82899999999995</v>
      </c>
      <c r="D36" s="448">
        <v>635.82899999999995</v>
      </c>
      <c r="E36" s="448">
        <f t="shared" si="0"/>
        <v>0</v>
      </c>
    </row>
    <row r="37" spans="1:14" ht="16.5" customHeight="1">
      <c r="A37" s="458" t="s">
        <v>310</v>
      </c>
      <c r="B37" s="459" t="s">
        <v>59</v>
      </c>
      <c r="C37" s="448">
        <v>1214.5340000000001</v>
      </c>
      <c r="D37" s="448">
        <v>973.096</v>
      </c>
      <c r="E37" s="448">
        <f t="shared" si="0"/>
        <v>-241.4380000000001</v>
      </c>
    </row>
    <row r="38" spans="1:14" ht="16.5" customHeight="1">
      <c r="A38" s="458" t="s">
        <v>311</v>
      </c>
      <c r="B38" s="459" t="s">
        <v>60</v>
      </c>
      <c r="C38" s="448">
        <v>2431.1260000000002</v>
      </c>
      <c r="D38" s="448">
        <v>320.82299999999998</v>
      </c>
      <c r="E38" s="448">
        <f t="shared" si="0"/>
        <v>-2110.3030000000003</v>
      </c>
    </row>
    <row r="39" spans="1:14" ht="16.5" customHeight="1">
      <c r="A39" s="458" t="s">
        <v>312</v>
      </c>
      <c r="B39" s="459" t="s">
        <v>61</v>
      </c>
      <c r="C39" s="448">
        <v>1451.86</v>
      </c>
      <c r="D39" s="448">
        <v>1451.86</v>
      </c>
      <c r="E39" s="448">
        <f t="shared" si="0"/>
        <v>0</v>
      </c>
    </row>
    <row r="40" spans="1:14" ht="16.5" customHeight="1">
      <c r="A40" s="458" t="s">
        <v>313</v>
      </c>
      <c r="B40" s="459" t="s">
        <v>62</v>
      </c>
      <c r="C40" s="448">
        <v>0</v>
      </c>
      <c r="D40" s="448">
        <v>0</v>
      </c>
      <c r="E40" s="448">
        <f t="shared" si="0"/>
        <v>0</v>
      </c>
    </row>
    <row r="41" spans="1:14" s="467" customFormat="1" ht="22.5" customHeight="1">
      <c r="A41" s="477"/>
      <c r="B41" s="462" t="s">
        <v>63</v>
      </c>
      <c r="C41" s="478">
        <f>SUM(C8:C40)</f>
        <v>72195.785000000003</v>
      </c>
      <c r="D41" s="478">
        <f>SUM(D8:D40)</f>
        <v>69904.81200000002</v>
      </c>
      <c r="E41" s="478">
        <f>SUM(E8:E40)</f>
        <v>-2290.973</v>
      </c>
      <c r="F41" s="480"/>
      <c r="G41" s="480"/>
      <c r="H41" s="480"/>
      <c r="I41" s="480"/>
      <c r="J41" s="480"/>
      <c r="K41" s="480"/>
      <c r="L41" s="480"/>
      <c r="M41" s="480"/>
      <c r="N41" s="480"/>
    </row>
    <row r="42" spans="1:14" ht="11.25" customHeight="1"/>
    <row r="43" spans="1:14" ht="15.75">
      <c r="A43" s="28" t="s">
        <v>4</v>
      </c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F74"/>
  <sheetViews>
    <sheetView showGridLines="0" workbookViewId="0"/>
  </sheetViews>
  <sheetFormatPr baseColWidth="10" defaultRowHeight="11.25"/>
  <cols>
    <col min="1" max="2" width="3.42578125" style="436" customWidth="1"/>
    <col min="3" max="3" width="43.42578125" style="436" customWidth="1"/>
    <col min="4" max="6" width="13" style="436" customWidth="1"/>
    <col min="7" max="253" width="11.42578125" style="436"/>
    <col min="254" max="255" width="3.42578125" style="436" customWidth="1"/>
    <col min="256" max="256" width="39.28515625" style="436" customWidth="1"/>
    <col min="257" max="257" width="9.7109375" style="436" customWidth="1"/>
    <col min="258" max="258" width="13.5703125" style="436" customWidth="1"/>
    <col min="259" max="259" width="12.42578125" style="436" bestFit="1" customWidth="1"/>
    <col min="260" max="509" width="11.42578125" style="436"/>
    <col min="510" max="511" width="3.42578125" style="436" customWidth="1"/>
    <col min="512" max="512" width="39.28515625" style="436" customWidth="1"/>
    <col min="513" max="513" width="9.7109375" style="436" customWidth="1"/>
    <col min="514" max="514" width="13.5703125" style="436" customWidth="1"/>
    <col min="515" max="515" width="12.42578125" style="436" bestFit="1" customWidth="1"/>
    <col min="516" max="765" width="11.42578125" style="436"/>
    <col min="766" max="767" width="3.42578125" style="436" customWidth="1"/>
    <col min="768" max="768" width="39.28515625" style="436" customWidth="1"/>
    <col min="769" max="769" width="9.7109375" style="436" customWidth="1"/>
    <col min="770" max="770" width="13.5703125" style="436" customWidth="1"/>
    <col min="771" max="771" width="12.42578125" style="436" bestFit="1" customWidth="1"/>
    <col min="772" max="1021" width="11.42578125" style="436"/>
    <col min="1022" max="1023" width="3.42578125" style="436" customWidth="1"/>
    <col min="1024" max="1024" width="39.28515625" style="436" customWidth="1"/>
    <col min="1025" max="1025" width="9.7109375" style="436" customWidth="1"/>
    <col min="1026" max="1026" width="13.5703125" style="436" customWidth="1"/>
    <col min="1027" max="1027" width="12.42578125" style="436" bestFit="1" customWidth="1"/>
    <col min="1028" max="1277" width="11.42578125" style="436"/>
    <col min="1278" max="1279" width="3.42578125" style="436" customWidth="1"/>
    <col min="1280" max="1280" width="39.28515625" style="436" customWidth="1"/>
    <col min="1281" max="1281" width="9.7109375" style="436" customWidth="1"/>
    <col min="1282" max="1282" width="13.5703125" style="436" customWidth="1"/>
    <col min="1283" max="1283" width="12.42578125" style="436" bestFit="1" customWidth="1"/>
    <col min="1284" max="1533" width="11.42578125" style="436"/>
    <col min="1534" max="1535" width="3.42578125" style="436" customWidth="1"/>
    <col min="1536" max="1536" width="39.28515625" style="436" customWidth="1"/>
    <col min="1537" max="1537" width="9.7109375" style="436" customWidth="1"/>
    <col min="1538" max="1538" width="13.5703125" style="436" customWidth="1"/>
    <col min="1539" max="1539" width="12.42578125" style="436" bestFit="1" customWidth="1"/>
    <col min="1540" max="1789" width="11.42578125" style="436"/>
    <col min="1790" max="1791" width="3.42578125" style="436" customWidth="1"/>
    <col min="1792" max="1792" width="39.28515625" style="436" customWidth="1"/>
    <col min="1793" max="1793" width="9.7109375" style="436" customWidth="1"/>
    <col min="1794" max="1794" width="13.5703125" style="436" customWidth="1"/>
    <col min="1795" max="1795" width="12.42578125" style="436" bestFit="1" customWidth="1"/>
    <col min="1796" max="2045" width="11.42578125" style="436"/>
    <col min="2046" max="2047" width="3.42578125" style="436" customWidth="1"/>
    <col min="2048" max="2048" width="39.28515625" style="436" customWidth="1"/>
    <col min="2049" max="2049" width="9.7109375" style="436" customWidth="1"/>
    <col min="2050" max="2050" width="13.5703125" style="436" customWidth="1"/>
    <col min="2051" max="2051" width="12.42578125" style="436" bestFit="1" customWidth="1"/>
    <col min="2052" max="2301" width="11.42578125" style="436"/>
    <col min="2302" max="2303" width="3.42578125" style="436" customWidth="1"/>
    <col min="2304" max="2304" width="39.28515625" style="436" customWidth="1"/>
    <col min="2305" max="2305" width="9.7109375" style="436" customWidth="1"/>
    <col min="2306" max="2306" width="13.5703125" style="436" customWidth="1"/>
    <col min="2307" max="2307" width="12.42578125" style="436" bestFit="1" customWidth="1"/>
    <col min="2308" max="2557" width="11.42578125" style="436"/>
    <col min="2558" max="2559" width="3.42578125" style="436" customWidth="1"/>
    <col min="2560" max="2560" width="39.28515625" style="436" customWidth="1"/>
    <col min="2561" max="2561" width="9.7109375" style="436" customWidth="1"/>
    <col min="2562" max="2562" width="13.5703125" style="436" customWidth="1"/>
    <col min="2563" max="2563" width="12.42578125" style="436" bestFit="1" customWidth="1"/>
    <col min="2564" max="2813" width="11.42578125" style="436"/>
    <col min="2814" max="2815" width="3.42578125" style="436" customWidth="1"/>
    <col min="2816" max="2816" width="39.28515625" style="436" customWidth="1"/>
    <col min="2817" max="2817" width="9.7109375" style="436" customWidth="1"/>
    <col min="2818" max="2818" width="13.5703125" style="436" customWidth="1"/>
    <col min="2819" max="2819" width="12.42578125" style="436" bestFit="1" customWidth="1"/>
    <col min="2820" max="3069" width="11.42578125" style="436"/>
    <col min="3070" max="3071" width="3.42578125" style="436" customWidth="1"/>
    <col min="3072" max="3072" width="39.28515625" style="436" customWidth="1"/>
    <col min="3073" max="3073" width="9.7109375" style="436" customWidth="1"/>
    <col min="3074" max="3074" width="13.5703125" style="436" customWidth="1"/>
    <col min="3075" max="3075" width="12.42578125" style="436" bestFit="1" customWidth="1"/>
    <col min="3076" max="3325" width="11.42578125" style="436"/>
    <col min="3326" max="3327" width="3.42578125" style="436" customWidth="1"/>
    <col min="3328" max="3328" width="39.28515625" style="436" customWidth="1"/>
    <col min="3329" max="3329" width="9.7109375" style="436" customWidth="1"/>
    <col min="3330" max="3330" width="13.5703125" style="436" customWidth="1"/>
    <col min="3331" max="3331" width="12.42578125" style="436" bestFit="1" customWidth="1"/>
    <col min="3332" max="3581" width="11.42578125" style="436"/>
    <col min="3582" max="3583" width="3.42578125" style="436" customWidth="1"/>
    <col min="3584" max="3584" width="39.28515625" style="436" customWidth="1"/>
    <col min="3585" max="3585" width="9.7109375" style="436" customWidth="1"/>
    <col min="3586" max="3586" width="13.5703125" style="436" customWidth="1"/>
    <col min="3587" max="3587" width="12.42578125" style="436" bestFit="1" customWidth="1"/>
    <col min="3588" max="3837" width="11.42578125" style="436"/>
    <col min="3838" max="3839" width="3.42578125" style="436" customWidth="1"/>
    <col min="3840" max="3840" width="39.28515625" style="436" customWidth="1"/>
    <col min="3841" max="3841" width="9.7109375" style="436" customWidth="1"/>
    <col min="3842" max="3842" width="13.5703125" style="436" customWidth="1"/>
    <col min="3843" max="3843" width="12.42578125" style="436" bestFit="1" customWidth="1"/>
    <col min="3844" max="4093" width="11.42578125" style="436"/>
    <col min="4094" max="4095" width="3.42578125" style="436" customWidth="1"/>
    <col min="4096" max="4096" width="39.28515625" style="436" customWidth="1"/>
    <col min="4097" max="4097" width="9.7109375" style="436" customWidth="1"/>
    <col min="4098" max="4098" width="13.5703125" style="436" customWidth="1"/>
    <col min="4099" max="4099" width="12.42578125" style="436" bestFit="1" customWidth="1"/>
    <col min="4100" max="4349" width="11.42578125" style="436"/>
    <col min="4350" max="4351" width="3.42578125" style="436" customWidth="1"/>
    <col min="4352" max="4352" width="39.28515625" style="436" customWidth="1"/>
    <col min="4353" max="4353" width="9.7109375" style="436" customWidth="1"/>
    <col min="4354" max="4354" width="13.5703125" style="436" customWidth="1"/>
    <col min="4355" max="4355" width="12.42578125" style="436" bestFit="1" customWidth="1"/>
    <col min="4356" max="4605" width="11.42578125" style="436"/>
    <col min="4606" max="4607" width="3.42578125" style="436" customWidth="1"/>
    <col min="4608" max="4608" width="39.28515625" style="436" customWidth="1"/>
    <col min="4609" max="4609" width="9.7109375" style="436" customWidth="1"/>
    <col min="4610" max="4610" width="13.5703125" style="436" customWidth="1"/>
    <col min="4611" max="4611" width="12.42578125" style="436" bestFit="1" customWidth="1"/>
    <col min="4612" max="4861" width="11.42578125" style="436"/>
    <col min="4862" max="4863" width="3.42578125" style="436" customWidth="1"/>
    <col min="4864" max="4864" width="39.28515625" style="436" customWidth="1"/>
    <col min="4865" max="4865" width="9.7109375" style="436" customWidth="1"/>
    <col min="4866" max="4866" width="13.5703125" style="436" customWidth="1"/>
    <col min="4867" max="4867" width="12.42578125" style="436" bestFit="1" customWidth="1"/>
    <col min="4868" max="5117" width="11.42578125" style="436"/>
    <col min="5118" max="5119" width="3.42578125" style="436" customWidth="1"/>
    <col min="5120" max="5120" width="39.28515625" style="436" customWidth="1"/>
    <col min="5121" max="5121" width="9.7109375" style="436" customWidth="1"/>
    <col min="5122" max="5122" width="13.5703125" style="436" customWidth="1"/>
    <col min="5123" max="5123" width="12.42578125" style="436" bestFit="1" customWidth="1"/>
    <col min="5124" max="5373" width="11.42578125" style="436"/>
    <col min="5374" max="5375" width="3.42578125" style="436" customWidth="1"/>
    <col min="5376" max="5376" width="39.28515625" style="436" customWidth="1"/>
    <col min="5377" max="5377" width="9.7109375" style="436" customWidth="1"/>
    <col min="5378" max="5378" width="13.5703125" style="436" customWidth="1"/>
    <col min="5379" max="5379" width="12.42578125" style="436" bestFit="1" customWidth="1"/>
    <col min="5380" max="5629" width="11.42578125" style="436"/>
    <col min="5630" max="5631" width="3.42578125" style="436" customWidth="1"/>
    <col min="5632" max="5632" width="39.28515625" style="436" customWidth="1"/>
    <col min="5633" max="5633" width="9.7109375" style="436" customWidth="1"/>
    <col min="5634" max="5634" width="13.5703125" style="436" customWidth="1"/>
    <col min="5635" max="5635" width="12.42578125" style="436" bestFit="1" customWidth="1"/>
    <col min="5636" max="5885" width="11.42578125" style="436"/>
    <col min="5886" max="5887" width="3.42578125" style="436" customWidth="1"/>
    <col min="5888" max="5888" width="39.28515625" style="436" customWidth="1"/>
    <col min="5889" max="5889" width="9.7109375" style="436" customWidth="1"/>
    <col min="5890" max="5890" width="13.5703125" style="436" customWidth="1"/>
    <col min="5891" max="5891" width="12.42578125" style="436" bestFit="1" customWidth="1"/>
    <col min="5892" max="6141" width="11.42578125" style="436"/>
    <col min="6142" max="6143" width="3.42578125" style="436" customWidth="1"/>
    <col min="6144" max="6144" width="39.28515625" style="436" customWidth="1"/>
    <col min="6145" max="6145" width="9.7109375" style="436" customWidth="1"/>
    <col min="6146" max="6146" width="13.5703125" style="436" customWidth="1"/>
    <col min="6147" max="6147" width="12.42578125" style="436" bestFit="1" customWidth="1"/>
    <col min="6148" max="6397" width="11.42578125" style="436"/>
    <col min="6398" max="6399" width="3.42578125" style="436" customWidth="1"/>
    <col min="6400" max="6400" width="39.28515625" style="436" customWidth="1"/>
    <col min="6401" max="6401" width="9.7109375" style="436" customWidth="1"/>
    <col min="6402" max="6402" width="13.5703125" style="436" customWidth="1"/>
    <col min="6403" max="6403" width="12.42578125" style="436" bestFit="1" customWidth="1"/>
    <col min="6404" max="6653" width="11.42578125" style="436"/>
    <col min="6654" max="6655" width="3.42578125" style="436" customWidth="1"/>
    <col min="6656" max="6656" width="39.28515625" style="436" customWidth="1"/>
    <col min="6657" max="6657" width="9.7109375" style="436" customWidth="1"/>
    <col min="6658" max="6658" width="13.5703125" style="436" customWidth="1"/>
    <col min="6659" max="6659" width="12.42578125" style="436" bestFit="1" customWidth="1"/>
    <col min="6660" max="6909" width="11.42578125" style="436"/>
    <col min="6910" max="6911" width="3.42578125" style="436" customWidth="1"/>
    <col min="6912" max="6912" width="39.28515625" style="436" customWidth="1"/>
    <col min="6913" max="6913" width="9.7109375" style="436" customWidth="1"/>
    <col min="6914" max="6914" width="13.5703125" style="436" customWidth="1"/>
    <col min="6915" max="6915" width="12.42578125" style="436" bestFit="1" customWidth="1"/>
    <col min="6916" max="7165" width="11.42578125" style="436"/>
    <col min="7166" max="7167" width="3.42578125" style="436" customWidth="1"/>
    <col min="7168" max="7168" width="39.28515625" style="436" customWidth="1"/>
    <col min="7169" max="7169" width="9.7109375" style="436" customWidth="1"/>
    <col min="7170" max="7170" width="13.5703125" style="436" customWidth="1"/>
    <col min="7171" max="7171" width="12.42578125" style="436" bestFit="1" customWidth="1"/>
    <col min="7172" max="7421" width="11.42578125" style="436"/>
    <col min="7422" max="7423" width="3.42578125" style="436" customWidth="1"/>
    <col min="7424" max="7424" width="39.28515625" style="436" customWidth="1"/>
    <col min="7425" max="7425" width="9.7109375" style="436" customWidth="1"/>
    <col min="7426" max="7426" width="13.5703125" style="436" customWidth="1"/>
    <col min="7427" max="7427" width="12.42578125" style="436" bestFit="1" customWidth="1"/>
    <col min="7428" max="7677" width="11.42578125" style="436"/>
    <col min="7678" max="7679" width="3.42578125" style="436" customWidth="1"/>
    <col min="7680" max="7680" width="39.28515625" style="436" customWidth="1"/>
    <col min="7681" max="7681" width="9.7109375" style="436" customWidth="1"/>
    <col min="7682" max="7682" width="13.5703125" style="436" customWidth="1"/>
    <col min="7683" max="7683" width="12.42578125" style="436" bestFit="1" customWidth="1"/>
    <col min="7684" max="7933" width="11.42578125" style="436"/>
    <col min="7934" max="7935" width="3.42578125" style="436" customWidth="1"/>
    <col min="7936" max="7936" width="39.28515625" style="436" customWidth="1"/>
    <col min="7937" max="7937" width="9.7109375" style="436" customWidth="1"/>
    <col min="7938" max="7938" width="13.5703125" style="436" customWidth="1"/>
    <col min="7939" max="7939" width="12.42578125" style="436" bestFit="1" customWidth="1"/>
    <col min="7940" max="8189" width="11.42578125" style="436"/>
    <col min="8190" max="8191" width="3.42578125" style="436" customWidth="1"/>
    <col min="8192" max="8192" width="39.28515625" style="436" customWidth="1"/>
    <col min="8193" max="8193" width="9.7109375" style="436" customWidth="1"/>
    <col min="8194" max="8194" width="13.5703125" style="436" customWidth="1"/>
    <col min="8195" max="8195" width="12.42578125" style="436" bestFit="1" customWidth="1"/>
    <col min="8196" max="8445" width="11.42578125" style="436"/>
    <col min="8446" max="8447" width="3.42578125" style="436" customWidth="1"/>
    <col min="8448" max="8448" width="39.28515625" style="436" customWidth="1"/>
    <col min="8449" max="8449" width="9.7109375" style="436" customWidth="1"/>
    <col min="8450" max="8450" width="13.5703125" style="436" customWidth="1"/>
    <col min="8451" max="8451" width="12.42578125" style="436" bestFit="1" customWidth="1"/>
    <col min="8452" max="8701" width="11.42578125" style="436"/>
    <col min="8702" max="8703" width="3.42578125" style="436" customWidth="1"/>
    <col min="8704" max="8704" width="39.28515625" style="436" customWidth="1"/>
    <col min="8705" max="8705" width="9.7109375" style="436" customWidth="1"/>
    <col min="8706" max="8706" width="13.5703125" style="436" customWidth="1"/>
    <col min="8707" max="8707" width="12.42578125" style="436" bestFit="1" customWidth="1"/>
    <col min="8708" max="8957" width="11.42578125" style="436"/>
    <col min="8958" max="8959" width="3.42578125" style="436" customWidth="1"/>
    <col min="8960" max="8960" width="39.28515625" style="436" customWidth="1"/>
    <col min="8961" max="8961" width="9.7109375" style="436" customWidth="1"/>
    <col min="8962" max="8962" width="13.5703125" style="436" customWidth="1"/>
    <col min="8963" max="8963" width="12.42578125" style="436" bestFit="1" customWidth="1"/>
    <col min="8964" max="9213" width="11.42578125" style="436"/>
    <col min="9214" max="9215" width="3.42578125" style="436" customWidth="1"/>
    <col min="9216" max="9216" width="39.28515625" style="436" customWidth="1"/>
    <col min="9217" max="9217" width="9.7109375" style="436" customWidth="1"/>
    <col min="9218" max="9218" width="13.5703125" style="436" customWidth="1"/>
    <col min="9219" max="9219" width="12.42578125" style="436" bestFit="1" customWidth="1"/>
    <col min="9220" max="9469" width="11.42578125" style="436"/>
    <col min="9470" max="9471" width="3.42578125" style="436" customWidth="1"/>
    <col min="9472" max="9472" width="39.28515625" style="436" customWidth="1"/>
    <col min="9473" max="9473" width="9.7109375" style="436" customWidth="1"/>
    <col min="9474" max="9474" width="13.5703125" style="436" customWidth="1"/>
    <col min="9475" max="9475" width="12.42578125" style="436" bestFit="1" customWidth="1"/>
    <col min="9476" max="9725" width="11.42578125" style="436"/>
    <col min="9726" max="9727" width="3.42578125" style="436" customWidth="1"/>
    <col min="9728" max="9728" width="39.28515625" style="436" customWidth="1"/>
    <col min="9729" max="9729" width="9.7109375" style="436" customWidth="1"/>
    <col min="9730" max="9730" width="13.5703125" style="436" customWidth="1"/>
    <col min="9731" max="9731" width="12.42578125" style="436" bestFit="1" customWidth="1"/>
    <col min="9732" max="9981" width="11.42578125" style="436"/>
    <col min="9982" max="9983" width="3.42578125" style="436" customWidth="1"/>
    <col min="9984" max="9984" width="39.28515625" style="436" customWidth="1"/>
    <col min="9985" max="9985" width="9.7109375" style="436" customWidth="1"/>
    <col min="9986" max="9986" width="13.5703125" style="436" customWidth="1"/>
    <col min="9987" max="9987" width="12.42578125" style="436" bestFit="1" customWidth="1"/>
    <col min="9988" max="10237" width="11.42578125" style="436"/>
    <col min="10238" max="10239" width="3.42578125" style="436" customWidth="1"/>
    <col min="10240" max="10240" width="39.28515625" style="436" customWidth="1"/>
    <col min="10241" max="10241" width="9.7109375" style="436" customWidth="1"/>
    <col min="10242" max="10242" width="13.5703125" style="436" customWidth="1"/>
    <col min="10243" max="10243" width="12.42578125" style="436" bestFit="1" customWidth="1"/>
    <col min="10244" max="10493" width="11.42578125" style="436"/>
    <col min="10494" max="10495" width="3.42578125" style="436" customWidth="1"/>
    <col min="10496" max="10496" width="39.28515625" style="436" customWidth="1"/>
    <col min="10497" max="10497" width="9.7109375" style="436" customWidth="1"/>
    <col min="10498" max="10498" width="13.5703125" style="436" customWidth="1"/>
    <col min="10499" max="10499" width="12.42578125" style="436" bestFit="1" customWidth="1"/>
    <col min="10500" max="10749" width="11.42578125" style="436"/>
    <col min="10750" max="10751" width="3.42578125" style="436" customWidth="1"/>
    <col min="10752" max="10752" width="39.28515625" style="436" customWidth="1"/>
    <col min="10753" max="10753" width="9.7109375" style="436" customWidth="1"/>
    <col min="10754" max="10754" width="13.5703125" style="436" customWidth="1"/>
    <col min="10755" max="10755" width="12.42578125" style="436" bestFit="1" customWidth="1"/>
    <col min="10756" max="11005" width="11.42578125" style="436"/>
    <col min="11006" max="11007" width="3.42578125" style="436" customWidth="1"/>
    <col min="11008" max="11008" width="39.28515625" style="436" customWidth="1"/>
    <col min="11009" max="11009" width="9.7109375" style="436" customWidth="1"/>
    <col min="11010" max="11010" width="13.5703125" style="436" customWidth="1"/>
    <col min="11011" max="11011" width="12.42578125" style="436" bestFit="1" customWidth="1"/>
    <col min="11012" max="11261" width="11.42578125" style="436"/>
    <col min="11262" max="11263" width="3.42578125" style="436" customWidth="1"/>
    <col min="11264" max="11264" width="39.28515625" style="436" customWidth="1"/>
    <col min="11265" max="11265" width="9.7109375" style="436" customWidth="1"/>
    <col min="11266" max="11266" width="13.5703125" style="436" customWidth="1"/>
    <col min="11267" max="11267" width="12.42578125" style="436" bestFit="1" customWidth="1"/>
    <col min="11268" max="11517" width="11.42578125" style="436"/>
    <col min="11518" max="11519" width="3.42578125" style="436" customWidth="1"/>
    <col min="11520" max="11520" width="39.28515625" style="436" customWidth="1"/>
    <col min="11521" max="11521" width="9.7109375" style="436" customWidth="1"/>
    <col min="11522" max="11522" width="13.5703125" style="436" customWidth="1"/>
    <col min="11523" max="11523" width="12.42578125" style="436" bestFit="1" customWidth="1"/>
    <col min="11524" max="11773" width="11.42578125" style="436"/>
    <col min="11774" max="11775" width="3.42578125" style="436" customWidth="1"/>
    <col min="11776" max="11776" width="39.28515625" style="436" customWidth="1"/>
    <col min="11777" max="11777" width="9.7109375" style="436" customWidth="1"/>
    <col min="11778" max="11778" width="13.5703125" style="436" customWidth="1"/>
    <col min="11779" max="11779" width="12.42578125" style="436" bestFit="1" customWidth="1"/>
    <col min="11780" max="12029" width="11.42578125" style="436"/>
    <col min="12030" max="12031" width="3.42578125" style="436" customWidth="1"/>
    <col min="12032" max="12032" width="39.28515625" style="436" customWidth="1"/>
    <col min="12033" max="12033" width="9.7109375" style="436" customWidth="1"/>
    <col min="12034" max="12034" width="13.5703125" style="436" customWidth="1"/>
    <col min="12035" max="12035" width="12.42578125" style="436" bestFit="1" customWidth="1"/>
    <col min="12036" max="12285" width="11.42578125" style="436"/>
    <col min="12286" max="12287" width="3.42578125" style="436" customWidth="1"/>
    <col min="12288" max="12288" width="39.28515625" style="436" customWidth="1"/>
    <col min="12289" max="12289" width="9.7109375" style="436" customWidth="1"/>
    <col min="12290" max="12290" width="13.5703125" style="436" customWidth="1"/>
    <col min="12291" max="12291" width="12.42578125" style="436" bestFit="1" customWidth="1"/>
    <col min="12292" max="12541" width="11.42578125" style="436"/>
    <col min="12542" max="12543" width="3.42578125" style="436" customWidth="1"/>
    <col min="12544" max="12544" width="39.28515625" style="436" customWidth="1"/>
    <col min="12545" max="12545" width="9.7109375" style="436" customWidth="1"/>
    <col min="12546" max="12546" width="13.5703125" style="436" customWidth="1"/>
    <col min="12547" max="12547" width="12.42578125" style="436" bestFit="1" customWidth="1"/>
    <col min="12548" max="12797" width="11.42578125" style="436"/>
    <col min="12798" max="12799" width="3.42578125" style="436" customWidth="1"/>
    <col min="12800" max="12800" width="39.28515625" style="436" customWidth="1"/>
    <col min="12801" max="12801" width="9.7109375" style="436" customWidth="1"/>
    <col min="12802" max="12802" width="13.5703125" style="436" customWidth="1"/>
    <col min="12803" max="12803" width="12.42578125" style="436" bestFit="1" customWidth="1"/>
    <col min="12804" max="13053" width="11.42578125" style="436"/>
    <col min="13054" max="13055" width="3.42578125" style="436" customWidth="1"/>
    <col min="13056" max="13056" width="39.28515625" style="436" customWidth="1"/>
    <col min="13057" max="13057" width="9.7109375" style="436" customWidth="1"/>
    <col min="13058" max="13058" width="13.5703125" style="436" customWidth="1"/>
    <col min="13059" max="13059" width="12.42578125" style="436" bestFit="1" customWidth="1"/>
    <col min="13060" max="13309" width="11.42578125" style="436"/>
    <col min="13310" max="13311" width="3.42578125" style="436" customWidth="1"/>
    <col min="13312" max="13312" width="39.28515625" style="436" customWidth="1"/>
    <col min="13313" max="13313" width="9.7109375" style="436" customWidth="1"/>
    <col min="13314" max="13314" width="13.5703125" style="436" customWidth="1"/>
    <col min="13315" max="13315" width="12.42578125" style="436" bestFit="1" customWidth="1"/>
    <col min="13316" max="13565" width="11.42578125" style="436"/>
    <col min="13566" max="13567" width="3.42578125" style="436" customWidth="1"/>
    <col min="13568" max="13568" width="39.28515625" style="436" customWidth="1"/>
    <col min="13569" max="13569" width="9.7109375" style="436" customWidth="1"/>
    <col min="13570" max="13570" width="13.5703125" style="436" customWidth="1"/>
    <col min="13571" max="13571" width="12.42578125" style="436" bestFit="1" customWidth="1"/>
    <col min="13572" max="13821" width="11.42578125" style="436"/>
    <col min="13822" max="13823" width="3.42578125" style="436" customWidth="1"/>
    <col min="13824" max="13824" width="39.28515625" style="436" customWidth="1"/>
    <col min="13825" max="13825" width="9.7109375" style="436" customWidth="1"/>
    <col min="13826" max="13826" width="13.5703125" style="436" customWidth="1"/>
    <col min="13827" max="13827" width="12.42578125" style="436" bestFit="1" customWidth="1"/>
    <col min="13828" max="14077" width="11.42578125" style="436"/>
    <col min="14078" max="14079" width="3.42578125" style="436" customWidth="1"/>
    <col min="14080" max="14080" width="39.28515625" style="436" customWidth="1"/>
    <col min="14081" max="14081" width="9.7109375" style="436" customWidth="1"/>
    <col min="14082" max="14082" width="13.5703125" style="436" customWidth="1"/>
    <col min="14083" max="14083" width="12.42578125" style="436" bestFit="1" customWidth="1"/>
    <col min="14084" max="14333" width="11.42578125" style="436"/>
    <col min="14334" max="14335" width="3.42578125" style="436" customWidth="1"/>
    <col min="14336" max="14336" width="39.28515625" style="436" customWidth="1"/>
    <col min="14337" max="14337" width="9.7109375" style="436" customWidth="1"/>
    <col min="14338" max="14338" width="13.5703125" style="436" customWidth="1"/>
    <col min="14339" max="14339" width="12.42578125" style="436" bestFit="1" customWidth="1"/>
    <col min="14340" max="14589" width="11.42578125" style="436"/>
    <col min="14590" max="14591" width="3.42578125" style="436" customWidth="1"/>
    <col min="14592" max="14592" width="39.28515625" style="436" customWidth="1"/>
    <col min="14593" max="14593" width="9.7109375" style="436" customWidth="1"/>
    <col min="14594" max="14594" width="13.5703125" style="436" customWidth="1"/>
    <col min="14595" max="14595" width="12.42578125" style="436" bestFit="1" customWidth="1"/>
    <col min="14596" max="14845" width="11.42578125" style="436"/>
    <col min="14846" max="14847" width="3.42578125" style="436" customWidth="1"/>
    <col min="14848" max="14848" width="39.28515625" style="436" customWidth="1"/>
    <col min="14849" max="14849" width="9.7109375" style="436" customWidth="1"/>
    <col min="14850" max="14850" width="13.5703125" style="436" customWidth="1"/>
    <col min="14851" max="14851" width="12.42578125" style="436" bestFit="1" customWidth="1"/>
    <col min="14852" max="15101" width="11.42578125" style="436"/>
    <col min="15102" max="15103" width="3.42578125" style="436" customWidth="1"/>
    <col min="15104" max="15104" width="39.28515625" style="436" customWidth="1"/>
    <col min="15105" max="15105" width="9.7109375" style="436" customWidth="1"/>
    <col min="15106" max="15106" width="13.5703125" style="436" customWidth="1"/>
    <col min="15107" max="15107" width="12.42578125" style="436" bestFit="1" customWidth="1"/>
    <col min="15108" max="15357" width="11.42578125" style="436"/>
    <col min="15358" max="15359" width="3.42578125" style="436" customWidth="1"/>
    <col min="15360" max="15360" width="39.28515625" style="436" customWidth="1"/>
    <col min="15361" max="15361" width="9.7109375" style="436" customWidth="1"/>
    <col min="15362" max="15362" width="13.5703125" style="436" customWidth="1"/>
    <col min="15363" max="15363" width="12.42578125" style="436" bestFit="1" customWidth="1"/>
    <col min="15364" max="15613" width="11.42578125" style="436"/>
    <col min="15614" max="15615" width="3.42578125" style="436" customWidth="1"/>
    <col min="15616" max="15616" width="39.28515625" style="436" customWidth="1"/>
    <col min="15617" max="15617" width="9.7109375" style="436" customWidth="1"/>
    <col min="15618" max="15618" width="13.5703125" style="436" customWidth="1"/>
    <col min="15619" max="15619" width="12.42578125" style="436" bestFit="1" customWidth="1"/>
    <col min="15620" max="15869" width="11.42578125" style="436"/>
    <col min="15870" max="15871" width="3.42578125" style="436" customWidth="1"/>
    <col min="15872" max="15872" width="39.28515625" style="436" customWidth="1"/>
    <col min="15873" max="15873" width="9.7109375" style="436" customWidth="1"/>
    <col min="15874" max="15874" width="13.5703125" style="436" customWidth="1"/>
    <col min="15875" max="15875" width="12.42578125" style="436" bestFit="1" customWidth="1"/>
    <col min="15876" max="16125" width="11.42578125" style="436"/>
    <col min="16126" max="16127" width="3.42578125" style="436" customWidth="1"/>
    <col min="16128" max="16128" width="39.28515625" style="436" customWidth="1"/>
    <col min="16129" max="16129" width="9.7109375" style="436" customWidth="1"/>
    <col min="16130" max="16130" width="13.5703125" style="436" customWidth="1"/>
    <col min="16131" max="16131" width="12.42578125" style="436" bestFit="1" customWidth="1"/>
    <col min="16132" max="16384" width="11.42578125" style="436"/>
  </cols>
  <sheetData>
    <row r="1" spans="1:6" s="137" customFormat="1" ht="14.25">
      <c r="A1" s="163" t="s">
        <v>561</v>
      </c>
      <c r="B1" s="163"/>
      <c r="C1" s="163"/>
      <c r="D1" s="163"/>
      <c r="E1" s="163"/>
      <c r="F1" s="163"/>
    </row>
    <row r="2" spans="1:6" s="29" customFormat="1" ht="14.25" customHeight="1">
      <c r="A2" s="35" t="s">
        <v>15</v>
      </c>
      <c r="B2" s="35"/>
      <c r="C2" s="35"/>
      <c r="D2" s="35"/>
      <c r="E2" s="35"/>
      <c r="F2" s="35"/>
    </row>
    <row r="3" spans="1:6" s="30" customFormat="1" ht="14.25">
      <c r="A3" s="169"/>
      <c r="B3" s="169"/>
      <c r="C3" s="169"/>
      <c r="D3" s="169"/>
      <c r="E3" s="169"/>
      <c r="F3" s="169"/>
    </row>
    <row r="4" spans="1:6" s="30" customFormat="1" ht="37.5" customHeight="1">
      <c r="A4" s="494"/>
      <c r="B4" s="495"/>
      <c r="C4" s="501"/>
      <c r="D4" s="246" t="s">
        <v>554</v>
      </c>
      <c r="E4" s="246" t="s">
        <v>555</v>
      </c>
      <c r="F4" s="270" t="s">
        <v>16</v>
      </c>
    </row>
    <row r="5" spans="1:6" s="33" customFormat="1" ht="15.75" customHeight="1">
      <c r="A5" s="35"/>
      <c r="B5" s="496"/>
      <c r="C5" s="35"/>
      <c r="D5" s="35"/>
      <c r="E5" s="35"/>
      <c r="F5" s="35"/>
    </row>
    <row r="6" spans="1:6" s="155" customFormat="1" ht="12.75" customHeight="1">
      <c r="A6" s="696" t="s">
        <v>17</v>
      </c>
      <c r="B6" s="696"/>
      <c r="C6" s="696"/>
      <c r="D6" s="150">
        <f>'Tab 4a'!E6</f>
        <v>244.73399999999998</v>
      </c>
      <c r="E6" s="150">
        <f>8.188+165.556+14.831+19.354+10.475+32.434</f>
        <v>250.83799999999997</v>
      </c>
      <c r="F6" s="502">
        <f>E6-D6</f>
        <v>6.103999999999985</v>
      </c>
    </row>
    <row r="7" spans="1:6" s="155" customFormat="1" ht="14.25">
      <c r="A7" s="696" t="s">
        <v>18</v>
      </c>
      <c r="B7" s="696"/>
      <c r="C7" s="696"/>
      <c r="D7" s="150">
        <f>'Tab 4a'!E7</f>
        <v>396.04599999999999</v>
      </c>
      <c r="E7" s="150">
        <v>397.63600000000002</v>
      </c>
      <c r="F7" s="502">
        <f t="shared" ref="F7:F69" si="0">E7-D7</f>
        <v>1.5900000000000318</v>
      </c>
    </row>
    <row r="8" spans="1:6" s="155" customFormat="1" ht="14.25">
      <c r="A8" s="696" t="s">
        <v>19</v>
      </c>
      <c r="B8" s="696"/>
      <c r="C8" s="696"/>
      <c r="D8" s="150">
        <f>'Tab 4a'!E8</f>
        <v>2529.5839999999998</v>
      </c>
      <c r="E8" s="150">
        <v>2529.931</v>
      </c>
      <c r="F8" s="502">
        <f t="shared" si="0"/>
        <v>0.34700000000020736</v>
      </c>
    </row>
    <row r="9" spans="1:6" s="155" customFormat="1" ht="14.25">
      <c r="A9" s="696" t="s">
        <v>20</v>
      </c>
      <c r="B9" s="696"/>
      <c r="C9" s="696"/>
      <c r="D9" s="150">
        <f>'Tab 4a'!E9</f>
        <v>418.77699999999999</v>
      </c>
      <c r="E9" s="150">
        <v>409.14100000000002</v>
      </c>
      <c r="F9" s="502">
        <f t="shared" si="0"/>
        <v>-9.6359999999999673</v>
      </c>
    </row>
    <row r="10" spans="1:6" s="155" customFormat="1" ht="14.25">
      <c r="A10" s="696" t="s">
        <v>21</v>
      </c>
      <c r="B10" s="696"/>
      <c r="C10" s="696"/>
      <c r="D10" s="150">
        <f>'Tab 4a'!E10</f>
        <v>1298.519</v>
      </c>
      <c r="E10" s="150">
        <v>1309.1320000000001</v>
      </c>
      <c r="F10" s="502">
        <f t="shared" si="0"/>
        <v>10.613000000000056</v>
      </c>
    </row>
    <row r="11" spans="1:6" s="155" customFormat="1" ht="14.25">
      <c r="A11" s="696" t="s">
        <v>22</v>
      </c>
      <c r="B11" s="696"/>
      <c r="C11" s="696"/>
      <c r="D11" s="150">
        <f>'Tab 4a'!E11</f>
        <v>2157.027</v>
      </c>
      <c r="E11" s="150">
        <v>1981.68</v>
      </c>
      <c r="F11" s="502">
        <f t="shared" si="0"/>
        <v>-175.34699999999998</v>
      </c>
    </row>
    <row r="12" spans="1:6" s="155" customFormat="1" ht="14.25">
      <c r="A12" s="696" t="s">
        <v>23</v>
      </c>
      <c r="B12" s="696"/>
      <c r="C12" s="696"/>
      <c r="D12" s="150">
        <f>'Tab 4a'!E12</f>
        <v>1101.0840000000001</v>
      </c>
      <c r="E12" s="150">
        <v>1156.6030000000001</v>
      </c>
      <c r="F12" s="502">
        <f t="shared" si="0"/>
        <v>55.519000000000005</v>
      </c>
    </row>
    <row r="13" spans="1:6" s="155" customFormat="1" ht="14.25">
      <c r="A13" s="144"/>
      <c r="B13" s="696" t="s">
        <v>24</v>
      </c>
      <c r="C13" s="696"/>
      <c r="D13" s="150"/>
      <c r="E13" s="150"/>
      <c r="F13" s="502"/>
    </row>
    <row r="14" spans="1:6" s="155" customFormat="1" ht="14.25">
      <c r="A14" s="144"/>
      <c r="B14" s="696" t="s">
        <v>219</v>
      </c>
      <c r="C14" s="696"/>
      <c r="D14" s="150">
        <f>'Tab 4a'!E14</f>
        <v>674.476</v>
      </c>
      <c r="E14" s="150">
        <v>711.92399999999998</v>
      </c>
      <c r="F14" s="502">
        <f t="shared" si="0"/>
        <v>37.447999999999979</v>
      </c>
    </row>
    <row r="15" spans="1:6" s="155" customFormat="1" ht="14.25">
      <c r="A15" s="696" t="s">
        <v>25</v>
      </c>
      <c r="B15" s="696"/>
      <c r="C15" s="696"/>
      <c r="D15" s="150">
        <f>'Tab 4a'!E15</f>
        <v>0</v>
      </c>
      <c r="E15" s="150">
        <v>0</v>
      </c>
      <c r="F15" s="502">
        <f t="shared" si="0"/>
        <v>0</v>
      </c>
    </row>
    <row r="16" spans="1:6" s="155" customFormat="1" ht="14.25">
      <c r="A16" s="696" t="s">
        <v>26</v>
      </c>
      <c r="B16" s="696"/>
      <c r="C16" s="696"/>
      <c r="D16" s="150">
        <f>'Tab 4a'!E16</f>
        <v>7028.259</v>
      </c>
      <c r="E16" s="150">
        <v>7147.2039999999997</v>
      </c>
      <c r="F16" s="502">
        <f t="shared" si="0"/>
        <v>118.94499999999971</v>
      </c>
    </row>
    <row r="17" spans="1:6" s="155" customFormat="1" ht="14.25">
      <c r="A17" s="144"/>
      <c r="B17" s="696" t="s">
        <v>24</v>
      </c>
      <c r="C17" s="696"/>
      <c r="D17" s="150"/>
      <c r="E17" s="150"/>
      <c r="F17" s="502"/>
    </row>
    <row r="18" spans="1:6" s="155" customFormat="1" ht="14.25">
      <c r="A18" s="144"/>
      <c r="B18" s="696" t="s">
        <v>220</v>
      </c>
      <c r="C18" s="696"/>
      <c r="D18" s="150">
        <f>'Tab 4a'!E18</f>
        <v>6996.4089999999997</v>
      </c>
      <c r="E18" s="150">
        <v>7114.9070000000002</v>
      </c>
      <c r="F18" s="502">
        <f t="shared" si="0"/>
        <v>118.4980000000005</v>
      </c>
    </row>
    <row r="19" spans="1:6" s="155" customFormat="1" ht="14.25">
      <c r="A19" s="696" t="s">
        <v>27</v>
      </c>
      <c r="B19" s="696"/>
      <c r="C19" s="696"/>
      <c r="D19" s="150">
        <f>'Tab 4a'!E19</f>
        <v>2923.3220000000001</v>
      </c>
      <c r="E19" s="150">
        <v>3000.23</v>
      </c>
      <c r="F19" s="502">
        <f t="shared" si="0"/>
        <v>76.907999999999902</v>
      </c>
    </row>
    <row r="20" spans="1:6" s="155" customFormat="1" ht="14.25">
      <c r="A20" s="144"/>
      <c r="B20" s="696" t="s">
        <v>28</v>
      </c>
      <c r="C20" s="696"/>
      <c r="D20" s="150"/>
      <c r="E20" s="150"/>
      <c r="F20" s="502"/>
    </row>
    <row r="21" spans="1:6" s="155" customFormat="1" ht="14.25">
      <c r="A21" s="144"/>
      <c r="B21" s="696" t="s">
        <v>271</v>
      </c>
      <c r="C21" s="696"/>
      <c r="D21" s="150">
        <f>'Tab 4a'!E21</f>
        <v>2582.2020000000002</v>
      </c>
      <c r="E21" s="150">
        <v>2685.598</v>
      </c>
      <c r="F21" s="502">
        <f t="shared" si="0"/>
        <v>103.39599999999973</v>
      </c>
    </row>
    <row r="22" spans="1:6" s="155" customFormat="1" ht="14.25">
      <c r="A22" s="696" t="s">
        <v>460</v>
      </c>
      <c r="B22" s="696"/>
      <c r="C22" s="696"/>
      <c r="D22" s="150">
        <f>'Tab 4a'!E22</f>
        <v>10194</v>
      </c>
      <c r="E22" s="150">
        <v>10680</v>
      </c>
      <c r="F22" s="502">
        <f t="shared" si="0"/>
        <v>486</v>
      </c>
    </row>
    <row r="23" spans="1:6" s="155" customFormat="1" ht="14.25">
      <c r="A23" s="144"/>
      <c r="B23" s="696" t="s">
        <v>28</v>
      </c>
      <c r="C23" s="696"/>
      <c r="D23" s="150"/>
      <c r="E23" s="150"/>
      <c r="F23" s="502"/>
    </row>
    <row r="24" spans="1:6" s="155" customFormat="1" ht="14.25">
      <c r="A24" s="144"/>
      <c r="B24" s="696" t="s">
        <v>221</v>
      </c>
      <c r="C24" s="696"/>
      <c r="D24" s="150">
        <f>'Tab 4a'!E24</f>
        <v>9129.8950000000004</v>
      </c>
      <c r="E24" s="150">
        <v>9612.107</v>
      </c>
      <c r="F24" s="502">
        <f t="shared" si="0"/>
        <v>482.21199999999953</v>
      </c>
    </row>
    <row r="25" spans="1:6" s="155" customFormat="1" ht="14.25">
      <c r="A25" s="144"/>
      <c r="B25" s="696" t="s">
        <v>222</v>
      </c>
      <c r="C25" s="696"/>
      <c r="D25" s="150">
        <f>'Tab 4a'!E25</f>
        <v>1016.894</v>
      </c>
      <c r="E25" s="150">
        <v>1018.672</v>
      </c>
      <c r="F25" s="502">
        <f t="shared" si="0"/>
        <v>1.77800000000002</v>
      </c>
    </row>
    <row r="26" spans="1:6" s="155" customFormat="1" ht="14.25">
      <c r="A26" s="696" t="s">
        <v>431</v>
      </c>
      <c r="B26" s="696"/>
      <c r="C26" s="696"/>
      <c r="D26" s="150">
        <f>'Tab 4a'!E26</f>
        <v>8973.607</v>
      </c>
      <c r="E26" s="150">
        <v>9288.3770000000004</v>
      </c>
      <c r="F26" s="502">
        <f t="shared" si="0"/>
        <v>314.77000000000044</v>
      </c>
    </row>
    <row r="27" spans="1:6" s="155" customFormat="1" ht="14.25">
      <c r="A27" s="144"/>
      <c r="B27" s="696" t="s">
        <v>28</v>
      </c>
      <c r="C27" s="696"/>
      <c r="D27" s="150"/>
      <c r="E27" s="150"/>
      <c r="F27" s="502"/>
    </row>
    <row r="28" spans="1:6" s="155" customFormat="1" ht="14.25">
      <c r="A28" s="144"/>
      <c r="B28" s="696" t="s">
        <v>223</v>
      </c>
      <c r="C28" s="696"/>
      <c r="D28" s="150">
        <f>'Tab 4a'!E28</f>
        <v>4046.7420000000002</v>
      </c>
      <c r="E28" s="150">
        <v>4218.7920000000004</v>
      </c>
      <c r="F28" s="502">
        <f t="shared" si="0"/>
        <v>172.05000000000018</v>
      </c>
    </row>
    <row r="29" spans="1:6" s="155" customFormat="1" ht="14.25">
      <c r="A29" s="144"/>
      <c r="B29" s="696" t="s">
        <v>224</v>
      </c>
      <c r="C29" s="696"/>
      <c r="D29" s="150">
        <f>'Tab 4a'!E29</f>
        <v>1254.2</v>
      </c>
      <c r="E29" s="150">
        <v>1279.117</v>
      </c>
      <c r="F29" s="502">
        <f t="shared" si="0"/>
        <v>24.916999999999916</v>
      </c>
    </row>
    <row r="30" spans="1:6" s="155" customFormat="1" ht="14.25">
      <c r="A30" s="144"/>
      <c r="B30" s="696" t="s">
        <v>225</v>
      </c>
      <c r="C30" s="696"/>
      <c r="D30" s="150">
        <f>'Tab 4a'!E30</f>
        <v>2120.4349999999999</v>
      </c>
      <c r="E30" s="150">
        <v>2130.944</v>
      </c>
      <c r="F30" s="502">
        <f t="shared" si="0"/>
        <v>10.509000000000015</v>
      </c>
    </row>
    <row r="31" spans="1:6" s="155" customFormat="1" ht="14.25">
      <c r="A31" s="144"/>
      <c r="B31" s="696" t="s">
        <v>240</v>
      </c>
      <c r="C31" s="696"/>
      <c r="D31" s="150">
        <f>'Tab 4a'!E31</f>
        <v>1552.23</v>
      </c>
      <c r="E31" s="150">
        <v>1659.5239999999999</v>
      </c>
      <c r="F31" s="502">
        <f t="shared" si="0"/>
        <v>107.29399999999987</v>
      </c>
    </row>
    <row r="32" spans="1:6" s="155" customFormat="1" ht="14.25">
      <c r="A32" s="696" t="s">
        <v>29</v>
      </c>
      <c r="B32" s="696"/>
      <c r="C32" s="696"/>
      <c r="D32" s="150">
        <f>'Tab 4a'!E32</f>
        <v>953.31299999999999</v>
      </c>
      <c r="E32" s="150">
        <v>957.04399999999998</v>
      </c>
      <c r="F32" s="502">
        <f t="shared" si="0"/>
        <v>3.7309999999999945</v>
      </c>
    </row>
    <row r="33" spans="1:6" s="155" customFormat="1" ht="14.25">
      <c r="A33" s="144"/>
      <c r="B33" s="144" t="s">
        <v>28</v>
      </c>
      <c r="C33" s="144"/>
      <c r="D33" s="150"/>
      <c r="E33" s="150"/>
      <c r="F33" s="502"/>
    </row>
    <row r="34" spans="1:6" s="155" customFormat="1" ht="14.25">
      <c r="A34" s="144"/>
      <c r="B34" s="696" t="s">
        <v>226</v>
      </c>
      <c r="C34" s="696"/>
      <c r="D34" s="150">
        <f>'Tab 4a'!E34</f>
        <v>774.92200000000003</v>
      </c>
      <c r="E34" s="150">
        <v>777.60299999999995</v>
      </c>
      <c r="F34" s="502">
        <f t="shared" si="0"/>
        <v>2.6809999999999263</v>
      </c>
    </row>
    <row r="35" spans="1:6" s="155" customFormat="1" ht="14.25">
      <c r="A35" s="696" t="s">
        <v>430</v>
      </c>
      <c r="B35" s="696"/>
      <c r="C35" s="696"/>
      <c r="D35" s="150">
        <f>'Tab 4a'!E35</f>
        <v>6805.3869999999997</v>
      </c>
      <c r="E35" s="150">
        <v>7023.4740000000002</v>
      </c>
      <c r="F35" s="502">
        <f t="shared" si="0"/>
        <v>218.08700000000044</v>
      </c>
    </row>
    <row r="36" spans="1:6" s="155" customFormat="1" ht="14.25">
      <c r="A36" s="144"/>
      <c r="B36" s="696" t="s">
        <v>28</v>
      </c>
      <c r="C36" s="696"/>
      <c r="D36" s="150"/>
      <c r="E36" s="150"/>
      <c r="F36" s="502"/>
    </row>
    <row r="37" spans="1:6" s="155" customFormat="1" ht="14.25">
      <c r="A37" s="144"/>
      <c r="B37" s="696" t="s">
        <v>227</v>
      </c>
      <c r="C37" s="696"/>
      <c r="D37" s="150">
        <f>'Tab 4a'!E37</f>
        <v>6708.56</v>
      </c>
      <c r="E37" s="150">
        <v>6928.4139999999998</v>
      </c>
      <c r="F37" s="502">
        <f t="shared" si="0"/>
        <v>219.85399999999936</v>
      </c>
    </row>
    <row r="38" spans="1:6" s="155" customFormat="1" ht="14.25">
      <c r="A38" s="144"/>
      <c r="B38" s="144"/>
      <c r="C38" s="144" t="s">
        <v>228</v>
      </c>
      <c r="D38" s="150">
        <f>'Tab 4a'!E38</f>
        <v>3106.4</v>
      </c>
      <c r="E38" s="150">
        <v>3295.4</v>
      </c>
      <c r="F38" s="502">
        <f t="shared" si="0"/>
        <v>189</v>
      </c>
    </row>
    <row r="39" spans="1:6" s="155" customFormat="1" ht="14.25">
      <c r="A39" s="144"/>
      <c r="B39" s="144"/>
      <c r="C39" s="144" t="s">
        <v>241</v>
      </c>
      <c r="D39" s="150">
        <f>'Tab 4a'!E39</f>
        <v>1112.002</v>
      </c>
      <c r="E39" s="150">
        <v>1122.252</v>
      </c>
      <c r="F39" s="502">
        <f t="shared" si="0"/>
        <v>10.25</v>
      </c>
    </row>
    <row r="40" spans="1:6" s="155" customFormat="1" ht="14.25">
      <c r="A40" s="696" t="s">
        <v>432</v>
      </c>
      <c r="B40" s="696"/>
      <c r="C40" s="696"/>
      <c r="D40" s="150">
        <f>'Tab 4a'!E40</f>
        <v>8078.7030000000004</v>
      </c>
      <c r="E40" s="150">
        <v>7992.6729999999998</v>
      </c>
      <c r="F40" s="502">
        <f t="shared" si="0"/>
        <v>-86.030000000000655</v>
      </c>
    </row>
    <row r="41" spans="1:6" s="155" customFormat="1" ht="14.25">
      <c r="A41" s="144"/>
      <c r="B41" s="696" t="s">
        <v>28</v>
      </c>
      <c r="C41" s="696"/>
      <c r="D41" s="150"/>
      <c r="E41" s="150"/>
      <c r="F41" s="502"/>
    </row>
    <row r="42" spans="1:6" s="155" customFormat="1" ht="14.25">
      <c r="A42" s="144"/>
      <c r="B42" s="434" t="s">
        <v>30</v>
      </c>
      <c r="C42" s="144"/>
      <c r="D42" s="150">
        <f>'Tab 4a'!E42</f>
        <v>423.71300000000002</v>
      </c>
      <c r="E42" s="150">
        <v>448.68299999999999</v>
      </c>
      <c r="F42" s="502">
        <f t="shared" si="0"/>
        <v>24.96999999999997</v>
      </c>
    </row>
    <row r="43" spans="1:6" s="155" customFormat="1" ht="14.25">
      <c r="A43" s="144"/>
      <c r="B43" s="696" t="s">
        <v>229</v>
      </c>
      <c r="C43" s="696"/>
      <c r="D43" s="150">
        <f>'Tab 4a'!E43</f>
        <v>6917.5460000000003</v>
      </c>
      <c r="E43" s="150">
        <v>6887.9369999999999</v>
      </c>
      <c r="F43" s="502">
        <f t="shared" si="0"/>
        <v>-29.609000000000378</v>
      </c>
    </row>
    <row r="44" spans="1:6" s="155" customFormat="1" ht="14.25">
      <c r="A44" s="696" t="s">
        <v>31</v>
      </c>
      <c r="B44" s="696"/>
      <c r="C44" s="696"/>
      <c r="D44" s="150">
        <f>'Tab 4a'!E44</f>
        <v>4078.1210000000001</v>
      </c>
      <c r="E44" s="150">
        <v>4119.491</v>
      </c>
      <c r="F44" s="502">
        <f t="shared" si="0"/>
        <v>41.369999999999891</v>
      </c>
    </row>
    <row r="45" spans="1:6" s="155" customFormat="1" ht="14.25">
      <c r="A45" s="144"/>
      <c r="B45" s="696" t="s">
        <v>24</v>
      </c>
      <c r="C45" s="696"/>
      <c r="D45" s="150"/>
      <c r="E45" s="150"/>
      <c r="F45" s="502"/>
    </row>
    <row r="46" spans="1:6" s="155" customFormat="1" ht="14.25">
      <c r="A46" s="144"/>
      <c r="B46" s="696" t="s">
        <v>230</v>
      </c>
      <c r="C46" s="696"/>
      <c r="D46" s="150">
        <f>'Tab 4a'!E46</f>
        <v>3066.8690000000001</v>
      </c>
      <c r="E46" s="150">
        <v>3079.4290000000001</v>
      </c>
      <c r="F46" s="502">
        <f t="shared" si="0"/>
        <v>12.559999999999945</v>
      </c>
    </row>
    <row r="47" spans="1:6" s="155" customFormat="1" ht="14.25">
      <c r="A47" s="144"/>
      <c r="B47" s="696" t="s">
        <v>231</v>
      </c>
      <c r="C47" s="696"/>
      <c r="D47" s="150">
        <f>'Tab 4a'!E47</f>
        <v>255.42</v>
      </c>
      <c r="E47" s="150">
        <v>264.94</v>
      </c>
      <c r="F47" s="502">
        <f t="shared" si="0"/>
        <v>9.5200000000000102</v>
      </c>
    </row>
    <row r="48" spans="1:6" s="155" customFormat="1" ht="14.25">
      <c r="A48" s="696" t="s">
        <v>424</v>
      </c>
      <c r="B48" s="696"/>
      <c r="C48" s="696"/>
      <c r="D48" s="150">
        <f>'Tab 4a'!E48</f>
        <v>368.58600000000001</v>
      </c>
      <c r="E48" s="150">
        <v>441.74599999999998</v>
      </c>
      <c r="F48" s="502">
        <f t="shared" si="0"/>
        <v>73.159999999999968</v>
      </c>
    </row>
    <row r="49" spans="1:6" s="155" customFormat="1" ht="14.25">
      <c r="A49" s="696" t="s">
        <v>32</v>
      </c>
      <c r="B49" s="696"/>
      <c r="C49" s="696"/>
      <c r="D49" s="150">
        <f>'Tab 4a'!E49</f>
        <v>101.6</v>
      </c>
      <c r="E49" s="150">
        <v>101.6</v>
      </c>
      <c r="F49" s="502">
        <f t="shared" si="0"/>
        <v>0</v>
      </c>
    </row>
    <row r="50" spans="1:6" s="155" customFormat="1" ht="14.25">
      <c r="A50" s="696" t="s">
        <v>33</v>
      </c>
      <c r="B50" s="696"/>
      <c r="C50" s="696"/>
      <c r="D50" s="150">
        <f>'Tab 4a'!E50</f>
        <v>424.2</v>
      </c>
      <c r="E50" s="150">
        <v>429.2</v>
      </c>
      <c r="F50" s="502">
        <f t="shared" si="0"/>
        <v>5</v>
      </c>
    </row>
    <row r="51" spans="1:6" s="155" customFormat="1" ht="14.25">
      <c r="A51" s="696" t="s">
        <v>34</v>
      </c>
      <c r="B51" s="696"/>
      <c r="C51" s="696"/>
      <c r="D51" s="150">
        <f>'Tab 4a'!E51</f>
        <v>360.72699999999998</v>
      </c>
      <c r="E51" s="150">
        <v>364.642</v>
      </c>
      <c r="F51" s="502">
        <f t="shared" si="0"/>
        <v>3.9150000000000205</v>
      </c>
    </row>
    <row r="52" spans="1:6" s="155" customFormat="1" ht="14.25">
      <c r="A52" s="696" t="s">
        <v>35</v>
      </c>
      <c r="B52" s="696"/>
      <c r="C52" s="696"/>
      <c r="D52" s="150">
        <f>'Tab 4a'!E52</f>
        <v>3173.8249999999998</v>
      </c>
      <c r="E52" s="150">
        <v>3349.3589999999999</v>
      </c>
      <c r="F52" s="502">
        <f t="shared" si="0"/>
        <v>175.53400000000011</v>
      </c>
    </row>
    <row r="53" spans="1:6" s="155" customFormat="1" ht="14.25">
      <c r="A53" s="144"/>
      <c r="B53" s="696" t="s">
        <v>28</v>
      </c>
      <c r="C53" s="696"/>
      <c r="D53" s="150"/>
      <c r="E53" s="150"/>
      <c r="F53" s="502"/>
    </row>
    <row r="54" spans="1:6" s="155" customFormat="1" ht="14.25">
      <c r="A54" s="144"/>
      <c r="B54" s="696" t="s">
        <v>232</v>
      </c>
      <c r="C54" s="696"/>
      <c r="D54" s="150">
        <f>'Tab 4a'!E54</f>
        <v>2725.8890000000001</v>
      </c>
      <c r="E54" s="150">
        <v>2890.614</v>
      </c>
      <c r="F54" s="502">
        <f t="shared" si="0"/>
        <v>164.72499999999991</v>
      </c>
    </row>
    <row r="55" spans="1:6" s="155" customFormat="1" ht="14.25">
      <c r="A55" s="696" t="s">
        <v>36</v>
      </c>
      <c r="B55" s="696"/>
      <c r="C55" s="696"/>
      <c r="D55" s="150">
        <f>'Tab 4a'!E55</f>
        <v>2226.2719999999999</v>
      </c>
      <c r="E55" s="150">
        <v>2144.7869999999998</v>
      </c>
      <c r="F55" s="502">
        <f t="shared" si="0"/>
        <v>-81.485000000000127</v>
      </c>
    </row>
    <row r="56" spans="1:6" s="155" customFormat="1" ht="14.25">
      <c r="A56" s="144"/>
      <c r="B56" s="696" t="s">
        <v>28</v>
      </c>
      <c r="C56" s="696"/>
      <c r="D56" s="150"/>
      <c r="E56" s="150"/>
      <c r="F56" s="502"/>
    </row>
    <row r="57" spans="1:6" s="155" customFormat="1" ht="14.25">
      <c r="A57" s="144"/>
      <c r="B57" s="696" t="s">
        <v>270</v>
      </c>
      <c r="C57" s="696"/>
      <c r="D57" s="150">
        <f>'Tab 4a'!E57</f>
        <v>1836.3130000000001</v>
      </c>
      <c r="E57" s="150">
        <v>1764.0519999999999</v>
      </c>
      <c r="F57" s="502">
        <f t="shared" si="0"/>
        <v>-72.261000000000195</v>
      </c>
    </row>
    <row r="58" spans="1:6" s="155" customFormat="1" ht="14.25">
      <c r="A58" s="144"/>
      <c r="B58" s="434"/>
      <c r="C58" s="434" t="s">
        <v>233</v>
      </c>
      <c r="D58" s="150">
        <f>'Tab 4a'!E58</f>
        <v>850.5</v>
      </c>
      <c r="E58" s="150">
        <v>850.50099999999998</v>
      </c>
      <c r="F58" s="502">
        <f t="shared" si="0"/>
        <v>9.9999999997635314E-4</v>
      </c>
    </row>
    <row r="59" spans="1:6" s="155" customFormat="1" ht="14.25">
      <c r="A59" s="144"/>
      <c r="B59" s="434"/>
      <c r="C59" s="434" t="s">
        <v>348</v>
      </c>
      <c r="D59" s="150">
        <f>'Tab 4a'!E59</f>
        <v>795.53700000000003</v>
      </c>
      <c r="E59" s="150">
        <v>733.55399999999997</v>
      </c>
      <c r="F59" s="502">
        <f t="shared" si="0"/>
        <v>-61.983000000000061</v>
      </c>
    </row>
    <row r="60" spans="1:6" s="155" customFormat="1" ht="14.25">
      <c r="A60" s="697" t="s">
        <v>37</v>
      </c>
      <c r="B60" s="697"/>
      <c r="C60" s="697"/>
      <c r="D60" s="150">
        <f>'Tab 4a'!E60</f>
        <v>639.01900000000001</v>
      </c>
      <c r="E60" s="150">
        <v>643.01199999999994</v>
      </c>
      <c r="F60" s="502">
        <f t="shared" si="0"/>
        <v>3.9929999999999382</v>
      </c>
    </row>
    <row r="61" spans="1:6" s="155" customFormat="1" ht="14.25">
      <c r="A61" s="696" t="s">
        <v>38</v>
      </c>
      <c r="B61" s="696"/>
      <c r="C61" s="696"/>
      <c r="D61" s="150">
        <f>'Tab 4a'!E61</f>
        <v>1014.003</v>
      </c>
      <c r="E61" s="150">
        <v>988.67100000000005</v>
      </c>
      <c r="F61" s="502">
        <f t="shared" si="0"/>
        <v>-25.331999999999994</v>
      </c>
    </row>
    <row r="62" spans="1:6" s="155" customFormat="1" ht="14.25">
      <c r="A62" s="144"/>
      <c r="B62" s="696" t="s">
        <v>24</v>
      </c>
      <c r="C62" s="696"/>
      <c r="D62" s="150"/>
      <c r="E62" s="150"/>
      <c r="F62" s="502"/>
    </row>
    <row r="63" spans="1:6" s="155" customFormat="1" ht="14.25">
      <c r="A63" s="144"/>
      <c r="B63" s="696" t="s">
        <v>234</v>
      </c>
      <c r="C63" s="696"/>
      <c r="D63" s="150">
        <f>'Tab 4a'!E63</f>
        <v>484.95600000000002</v>
      </c>
      <c r="E63" s="150">
        <v>429.209</v>
      </c>
      <c r="F63" s="502">
        <f t="shared" si="0"/>
        <v>-55.747000000000014</v>
      </c>
    </row>
    <row r="64" spans="1:6" s="155" customFormat="1" ht="14.25">
      <c r="A64" s="696" t="s">
        <v>39</v>
      </c>
      <c r="B64" s="696"/>
      <c r="C64" s="696"/>
      <c r="D64" s="150">
        <f>'Tab 4a'!E64</f>
        <v>1540.2719999999999</v>
      </c>
      <c r="E64" s="150">
        <v>1023.297</v>
      </c>
      <c r="F64" s="502">
        <f t="shared" si="0"/>
        <v>-516.97499999999991</v>
      </c>
    </row>
    <row r="65" spans="1:6" s="155" customFormat="1" ht="14.25">
      <c r="A65" s="144"/>
      <c r="B65" s="696" t="s">
        <v>28</v>
      </c>
      <c r="C65" s="696"/>
      <c r="D65" s="150"/>
      <c r="E65" s="150"/>
      <c r="F65" s="502"/>
    </row>
    <row r="66" spans="1:6" s="155" customFormat="1" ht="14.25">
      <c r="A66" s="144"/>
      <c r="B66" s="696" t="s">
        <v>235</v>
      </c>
      <c r="C66" s="696"/>
      <c r="D66" s="150">
        <f>'Tab 4a'!E66</f>
        <v>633.80200000000002</v>
      </c>
      <c r="E66" s="150">
        <v>640.86199999999997</v>
      </c>
      <c r="F66" s="502">
        <f t="shared" si="0"/>
        <v>7.0599999999999454</v>
      </c>
    </row>
    <row r="67" spans="1:6" s="155" customFormat="1" ht="14.25">
      <c r="A67" s="144"/>
      <c r="B67" s="144" t="s">
        <v>236</v>
      </c>
      <c r="C67" s="144"/>
      <c r="D67" s="150">
        <f>'Tab 4a'!E67</f>
        <v>906.47</v>
      </c>
      <c r="E67" s="150">
        <v>382.435</v>
      </c>
      <c r="F67" s="502">
        <f t="shared" si="0"/>
        <v>-524.03500000000008</v>
      </c>
    </row>
    <row r="68" spans="1:6" s="155" customFormat="1" ht="14.25">
      <c r="A68" s="696" t="s">
        <v>40</v>
      </c>
      <c r="B68" s="696"/>
      <c r="C68" s="696"/>
      <c r="D68" s="150">
        <f>'Tab 4a'!E68</f>
        <v>1831.59</v>
      </c>
      <c r="E68" s="150">
        <v>431</v>
      </c>
      <c r="F68" s="502">
        <f t="shared" si="0"/>
        <v>-1400.59</v>
      </c>
    </row>
    <row r="69" spans="1:6" s="155" customFormat="1" ht="14.25">
      <c r="A69" s="696" t="s">
        <v>41</v>
      </c>
      <c r="B69" s="696"/>
      <c r="C69" s="696"/>
      <c r="D69" s="150">
        <f>'Tab 4a'!E69</f>
        <v>1</v>
      </c>
      <c r="E69" s="150">
        <v>1</v>
      </c>
      <c r="F69" s="502">
        <f t="shared" si="0"/>
        <v>0</v>
      </c>
    </row>
    <row r="70" spans="1:6" s="155" customFormat="1" ht="14.25">
      <c r="A70" s="697" t="s">
        <v>42</v>
      </c>
      <c r="B70" s="697"/>
      <c r="C70" s="697"/>
      <c r="D70" s="150">
        <f>'Tab 4a'!E72</f>
        <v>6903.5140000000001</v>
      </c>
      <c r="E70" s="150">
        <v>6557.45</v>
      </c>
      <c r="F70" s="150">
        <f t="shared" ref="F70" si="1">E70-D70</f>
        <v>-346.06400000000031</v>
      </c>
    </row>
    <row r="71" spans="1:6" s="155" customFormat="1" ht="14.25">
      <c r="A71" s="698" t="s">
        <v>238</v>
      </c>
      <c r="B71" s="698"/>
      <c r="C71" s="698"/>
      <c r="D71" s="301">
        <f>D6+D7+D8+D9+D10+D11+D12+D15+D16+D19+D22+D26+D32+D35+D40+D44+D48+D49+D50+D51+D52+D55+D60+D61+D64+D68+D69+D70</f>
        <v>75765.090999999986</v>
      </c>
      <c r="E71" s="301">
        <f>E6+E7+E8+E9+E10+E11+E12+E15+E16+E19+E22+E26+E32+E35+E40+E44+E48+E49+E50+E51+E52+E55+E60+E61+E64+E68+E69+E70</f>
        <v>74719.217999999993</v>
      </c>
      <c r="F71" s="301">
        <f>F6+F7+F8+F9+F10+F11+F12+F15+F16+F19+F22+F26+F32+F35+F40+F44+F48+F49+F50+F51+F52+F55+F60+F61+F64+F68+F69+F70</f>
        <v>-1045.8730000000003</v>
      </c>
    </row>
    <row r="72" spans="1:6" s="155" customFormat="1" ht="13.5"/>
    <row r="73" spans="1:6" s="155" customFormat="1" ht="13.5">
      <c r="A73" s="171" t="s">
        <v>239</v>
      </c>
    </row>
    <row r="74" spans="1:6" s="155" customFormat="1" ht="13.5">
      <c r="A74" s="171" t="s">
        <v>4</v>
      </c>
    </row>
  </sheetData>
  <mergeCells count="59">
    <mergeCell ref="A69:C69"/>
    <mergeCell ref="A70:C70"/>
    <mergeCell ref="A71:C71"/>
    <mergeCell ref="A60:C60"/>
    <mergeCell ref="A61:C61"/>
    <mergeCell ref="B62:C62"/>
    <mergeCell ref="B63:C63"/>
    <mergeCell ref="A64:C64"/>
    <mergeCell ref="B66:C66"/>
    <mergeCell ref="A68:C68"/>
    <mergeCell ref="B65:C65"/>
    <mergeCell ref="B53:C53"/>
    <mergeCell ref="B54:C54"/>
    <mergeCell ref="A55:C55"/>
    <mergeCell ref="B56:C56"/>
    <mergeCell ref="B57:C57"/>
    <mergeCell ref="A51:C51"/>
    <mergeCell ref="B37:C37"/>
    <mergeCell ref="A40:C40"/>
    <mergeCell ref="B41:C41"/>
    <mergeCell ref="B43:C43"/>
    <mergeCell ref="A44:C44"/>
    <mergeCell ref="B45:C45"/>
    <mergeCell ref="B46:C46"/>
    <mergeCell ref="B47:C47"/>
    <mergeCell ref="A48:C48"/>
    <mergeCell ref="A49:C49"/>
    <mergeCell ref="A50:C50"/>
    <mergeCell ref="A52:C52"/>
    <mergeCell ref="B20:C20"/>
    <mergeCell ref="B21:C21"/>
    <mergeCell ref="A22:C22"/>
    <mergeCell ref="B36:C36"/>
    <mergeCell ref="B24:C24"/>
    <mergeCell ref="B25:C25"/>
    <mergeCell ref="A26:C26"/>
    <mergeCell ref="B27:C27"/>
    <mergeCell ref="B28:C28"/>
    <mergeCell ref="B29:C29"/>
    <mergeCell ref="B30:C30"/>
    <mergeCell ref="B31:C31"/>
    <mergeCell ref="A32:C32"/>
    <mergeCell ref="B34:C34"/>
    <mergeCell ref="A35:C35"/>
    <mergeCell ref="A11:C11"/>
    <mergeCell ref="A6:C6"/>
    <mergeCell ref="A7:C7"/>
    <mergeCell ref="A8:C8"/>
    <mergeCell ref="A9:C9"/>
    <mergeCell ref="A10:C10"/>
    <mergeCell ref="B23:C23"/>
    <mergeCell ref="A12:C12"/>
    <mergeCell ref="B13:C13"/>
    <mergeCell ref="B14:C14"/>
    <mergeCell ref="A15:C15"/>
    <mergeCell ref="A16:C16"/>
    <mergeCell ref="B17:C17"/>
    <mergeCell ref="B18:C18"/>
    <mergeCell ref="A19:C19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H36"/>
  <sheetViews>
    <sheetView showGridLines="0" workbookViewId="0"/>
  </sheetViews>
  <sheetFormatPr baseColWidth="10" defaultRowHeight="12.75"/>
  <cols>
    <col min="1" max="1" width="3.42578125" style="31" customWidth="1"/>
    <col min="2" max="2" width="48.28515625" style="31" customWidth="1"/>
    <col min="3" max="5" width="12.5703125" style="32" customWidth="1"/>
    <col min="6" max="255" width="11.42578125" style="31"/>
    <col min="256" max="256" width="3.140625" style="31" customWidth="1"/>
    <col min="257" max="257" width="48.140625" style="31" customWidth="1"/>
    <col min="258" max="258" width="9.7109375" style="31" bestFit="1" customWidth="1"/>
    <col min="259" max="259" width="8.42578125" style="31" customWidth="1"/>
    <col min="260" max="260" width="10.140625" style="31" bestFit="1" customWidth="1"/>
    <col min="261" max="511" width="11.42578125" style="31"/>
    <col min="512" max="512" width="3.140625" style="31" customWidth="1"/>
    <col min="513" max="513" width="48.140625" style="31" customWidth="1"/>
    <col min="514" max="514" width="9.7109375" style="31" bestFit="1" customWidth="1"/>
    <col min="515" max="515" width="8.42578125" style="31" customWidth="1"/>
    <col min="516" max="516" width="10.140625" style="31" bestFit="1" customWidth="1"/>
    <col min="517" max="767" width="11.42578125" style="31"/>
    <col min="768" max="768" width="3.140625" style="31" customWidth="1"/>
    <col min="769" max="769" width="48.140625" style="31" customWidth="1"/>
    <col min="770" max="770" width="9.7109375" style="31" bestFit="1" customWidth="1"/>
    <col min="771" max="771" width="8.42578125" style="31" customWidth="1"/>
    <col min="772" max="772" width="10.140625" style="31" bestFit="1" customWidth="1"/>
    <col min="773" max="1023" width="11.42578125" style="31"/>
    <col min="1024" max="1024" width="3.140625" style="31" customWidth="1"/>
    <col min="1025" max="1025" width="48.140625" style="31" customWidth="1"/>
    <col min="1026" max="1026" width="9.7109375" style="31" bestFit="1" customWidth="1"/>
    <col min="1027" max="1027" width="8.42578125" style="31" customWidth="1"/>
    <col min="1028" max="1028" width="10.140625" style="31" bestFit="1" customWidth="1"/>
    <col min="1029" max="1279" width="11.42578125" style="31"/>
    <col min="1280" max="1280" width="3.140625" style="31" customWidth="1"/>
    <col min="1281" max="1281" width="48.140625" style="31" customWidth="1"/>
    <col min="1282" max="1282" width="9.7109375" style="31" bestFit="1" customWidth="1"/>
    <col min="1283" max="1283" width="8.42578125" style="31" customWidth="1"/>
    <col min="1284" max="1284" width="10.140625" style="31" bestFit="1" customWidth="1"/>
    <col min="1285" max="1535" width="11.42578125" style="31"/>
    <col min="1536" max="1536" width="3.140625" style="31" customWidth="1"/>
    <col min="1537" max="1537" width="48.140625" style="31" customWidth="1"/>
    <col min="1538" max="1538" width="9.7109375" style="31" bestFit="1" customWidth="1"/>
    <col min="1539" max="1539" width="8.42578125" style="31" customWidth="1"/>
    <col min="1540" max="1540" width="10.140625" style="31" bestFit="1" customWidth="1"/>
    <col min="1541" max="1791" width="11.42578125" style="31"/>
    <col min="1792" max="1792" width="3.140625" style="31" customWidth="1"/>
    <col min="1793" max="1793" width="48.140625" style="31" customWidth="1"/>
    <col min="1794" max="1794" width="9.7109375" style="31" bestFit="1" customWidth="1"/>
    <col min="1795" max="1795" width="8.42578125" style="31" customWidth="1"/>
    <col min="1796" max="1796" width="10.140625" style="31" bestFit="1" customWidth="1"/>
    <col min="1797" max="2047" width="11.42578125" style="31"/>
    <col min="2048" max="2048" width="3.140625" style="31" customWidth="1"/>
    <col min="2049" max="2049" width="48.140625" style="31" customWidth="1"/>
    <col min="2050" max="2050" width="9.7109375" style="31" bestFit="1" customWidth="1"/>
    <col min="2051" max="2051" width="8.42578125" style="31" customWidth="1"/>
    <col min="2052" max="2052" width="10.140625" style="31" bestFit="1" customWidth="1"/>
    <col min="2053" max="2303" width="11.42578125" style="31"/>
    <col min="2304" max="2304" width="3.140625" style="31" customWidth="1"/>
    <col min="2305" max="2305" width="48.140625" style="31" customWidth="1"/>
    <col min="2306" max="2306" width="9.7109375" style="31" bestFit="1" customWidth="1"/>
    <col min="2307" max="2307" width="8.42578125" style="31" customWidth="1"/>
    <col min="2308" max="2308" width="10.140625" style="31" bestFit="1" customWidth="1"/>
    <col min="2309" max="2559" width="11.42578125" style="31"/>
    <col min="2560" max="2560" width="3.140625" style="31" customWidth="1"/>
    <col min="2561" max="2561" width="48.140625" style="31" customWidth="1"/>
    <col min="2562" max="2562" width="9.7109375" style="31" bestFit="1" customWidth="1"/>
    <col min="2563" max="2563" width="8.42578125" style="31" customWidth="1"/>
    <col min="2564" max="2564" width="10.140625" style="31" bestFit="1" customWidth="1"/>
    <col min="2565" max="2815" width="11.42578125" style="31"/>
    <col min="2816" max="2816" width="3.140625" style="31" customWidth="1"/>
    <col min="2817" max="2817" width="48.140625" style="31" customWidth="1"/>
    <col min="2818" max="2818" width="9.7109375" style="31" bestFit="1" customWidth="1"/>
    <col min="2819" max="2819" width="8.42578125" style="31" customWidth="1"/>
    <col min="2820" max="2820" width="10.140625" style="31" bestFit="1" customWidth="1"/>
    <col min="2821" max="3071" width="11.42578125" style="31"/>
    <col min="3072" max="3072" width="3.140625" style="31" customWidth="1"/>
    <col min="3073" max="3073" width="48.140625" style="31" customWidth="1"/>
    <col min="3074" max="3074" width="9.7109375" style="31" bestFit="1" customWidth="1"/>
    <col min="3075" max="3075" width="8.42578125" style="31" customWidth="1"/>
    <col min="3076" max="3076" width="10.140625" style="31" bestFit="1" customWidth="1"/>
    <col min="3077" max="3327" width="11.42578125" style="31"/>
    <col min="3328" max="3328" width="3.140625" style="31" customWidth="1"/>
    <col min="3329" max="3329" width="48.140625" style="31" customWidth="1"/>
    <col min="3330" max="3330" width="9.7109375" style="31" bestFit="1" customWidth="1"/>
    <col min="3331" max="3331" width="8.42578125" style="31" customWidth="1"/>
    <col min="3332" max="3332" width="10.140625" style="31" bestFit="1" customWidth="1"/>
    <col min="3333" max="3583" width="11.42578125" style="31"/>
    <col min="3584" max="3584" width="3.140625" style="31" customWidth="1"/>
    <col min="3585" max="3585" width="48.140625" style="31" customWidth="1"/>
    <col min="3586" max="3586" width="9.7109375" style="31" bestFit="1" customWidth="1"/>
    <col min="3587" max="3587" width="8.42578125" style="31" customWidth="1"/>
    <col min="3588" max="3588" width="10.140625" style="31" bestFit="1" customWidth="1"/>
    <col min="3589" max="3839" width="11.42578125" style="31"/>
    <col min="3840" max="3840" width="3.140625" style="31" customWidth="1"/>
    <col min="3841" max="3841" width="48.140625" style="31" customWidth="1"/>
    <col min="3842" max="3842" width="9.7109375" style="31" bestFit="1" customWidth="1"/>
    <col min="3843" max="3843" width="8.42578125" style="31" customWidth="1"/>
    <col min="3844" max="3844" width="10.140625" style="31" bestFit="1" customWidth="1"/>
    <col min="3845" max="4095" width="11.42578125" style="31"/>
    <col min="4096" max="4096" width="3.140625" style="31" customWidth="1"/>
    <col min="4097" max="4097" width="48.140625" style="31" customWidth="1"/>
    <col min="4098" max="4098" width="9.7109375" style="31" bestFit="1" customWidth="1"/>
    <col min="4099" max="4099" width="8.42578125" style="31" customWidth="1"/>
    <col min="4100" max="4100" width="10.140625" style="31" bestFit="1" customWidth="1"/>
    <col min="4101" max="4351" width="11.42578125" style="31"/>
    <col min="4352" max="4352" width="3.140625" style="31" customWidth="1"/>
    <col min="4353" max="4353" width="48.140625" style="31" customWidth="1"/>
    <col min="4354" max="4354" width="9.7109375" style="31" bestFit="1" customWidth="1"/>
    <col min="4355" max="4355" width="8.42578125" style="31" customWidth="1"/>
    <col min="4356" max="4356" width="10.140625" style="31" bestFit="1" customWidth="1"/>
    <col min="4357" max="4607" width="11.42578125" style="31"/>
    <col min="4608" max="4608" width="3.140625" style="31" customWidth="1"/>
    <col min="4609" max="4609" width="48.140625" style="31" customWidth="1"/>
    <col min="4610" max="4610" width="9.7109375" style="31" bestFit="1" customWidth="1"/>
    <col min="4611" max="4611" width="8.42578125" style="31" customWidth="1"/>
    <col min="4612" max="4612" width="10.140625" style="31" bestFit="1" customWidth="1"/>
    <col min="4613" max="4863" width="11.42578125" style="31"/>
    <col min="4864" max="4864" width="3.140625" style="31" customWidth="1"/>
    <col min="4865" max="4865" width="48.140625" style="31" customWidth="1"/>
    <col min="4866" max="4866" width="9.7109375" style="31" bestFit="1" customWidth="1"/>
    <col min="4867" max="4867" width="8.42578125" style="31" customWidth="1"/>
    <col min="4868" max="4868" width="10.140625" style="31" bestFit="1" customWidth="1"/>
    <col min="4869" max="5119" width="11.42578125" style="31"/>
    <col min="5120" max="5120" width="3.140625" style="31" customWidth="1"/>
    <col min="5121" max="5121" width="48.140625" style="31" customWidth="1"/>
    <col min="5122" max="5122" width="9.7109375" style="31" bestFit="1" customWidth="1"/>
    <col min="5123" max="5123" width="8.42578125" style="31" customWidth="1"/>
    <col min="5124" max="5124" width="10.140625" style="31" bestFit="1" customWidth="1"/>
    <col min="5125" max="5375" width="11.42578125" style="31"/>
    <col min="5376" max="5376" width="3.140625" style="31" customWidth="1"/>
    <col min="5377" max="5377" width="48.140625" style="31" customWidth="1"/>
    <col min="5378" max="5378" width="9.7109375" style="31" bestFit="1" customWidth="1"/>
    <col min="5379" max="5379" width="8.42578125" style="31" customWidth="1"/>
    <col min="5380" max="5380" width="10.140625" style="31" bestFit="1" customWidth="1"/>
    <col min="5381" max="5631" width="11.42578125" style="31"/>
    <col min="5632" max="5632" width="3.140625" style="31" customWidth="1"/>
    <col min="5633" max="5633" width="48.140625" style="31" customWidth="1"/>
    <col min="5634" max="5634" width="9.7109375" style="31" bestFit="1" customWidth="1"/>
    <col min="5635" max="5635" width="8.42578125" style="31" customWidth="1"/>
    <col min="5636" max="5636" width="10.140625" style="31" bestFit="1" customWidth="1"/>
    <col min="5637" max="5887" width="11.42578125" style="31"/>
    <col min="5888" max="5888" width="3.140625" style="31" customWidth="1"/>
    <col min="5889" max="5889" width="48.140625" style="31" customWidth="1"/>
    <col min="5890" max="5890" width="9.7109375" style="31" bestFit="1" customWidth="1"/>
    <col min="5891" max="5891" width="8.42578125" style="31" customWidth="1"/>
    <col min="5892" max="5892" width="10.140625" style="31" bestFit="1" customWidth="1"/>
    <col min="5893" max="6143" width="11.42578125" style="31"/>
    <col min="6144" max="6144" width="3.140625" style="31" customWidth="1"/>
    <col min="6145" max="6145" width="48.140625" style="31" customWidth="1"/>
    <col min="6146" max="6146" width="9.7109375" style="31" bestFit="1" customWidth="1"/>
    <col min="6147" max="6147" width="8.42578125" style="31" customWidth="1"/>
    <col min="6148" max="6148" width="10.140625" style="31" bestFit="1" customWidth="1"/>
    <col min="6149" max="6399" width="11.42578125" style="31"/>
    <col min="6400" max="6400" width="3.140625" style="31" customWidth="1"/>
    <col min="6401" max="6401" width="48.140625" style="31" customWidth="1"/>
    <col min="6402" max="6402" width="9.7109375" style="31" bestFit="1" customWidth="1"/>
    <col min="6403" max="6403" width="8.42578125" style="31" customWidth="1"/>
    <col min="6404" max="6404" width="10.140625" style="31" bestFit="1" customWidth="1"/>
    <col min="6405" max="6655" width="11.42578125" style="31"/>
    <col min="6656" max="6656" width="3.140625" style="31" customWidth="1"/>
    <col min="6657" max="6657" width="48.140625" style="31" customWidth="1"/>
    <col min="6658" max="6658" width="9.7109375" style="31" bestFit="1" customWidth="1"/>
    <col min="6659" max="6659" width="8.42578125" style="31" customWidth="1"/>
    <col min="6660" max="6660" width="10.140625" style="31" bestFit="1" customWidth="1"/>
    <col min="6661" max="6911" width="11.42578125" style="31"/>
    <col min="6912" max="6912" width="3.140625" style="31" customWidth="1"/>
    <col min="6913" max="6913" width="48.140625" style="31" customWidth="1"/>
    <col min="6914" max="6914" width="9.7109375" style="31" bestFit="1" customWidth="1"/>
    <col min="6915" max="6915" width="8.42578125" style="31" customWidth="1"/>
    <col min="6916" max="6916" width="10.140625" style="31" bestFit="1" customWidth="1"/>
    <col min="6917" max="7167" width="11.42578125" style="31"/>
    <col min="7168" max="7168" width="3.140625" style="31" customWidth="1"/>
    <col min="7169" max="7169" width="48.140625" style="31" customWidth="1"/>
    <col min="7170" max="7170" width="9.7109375" style="31" bestFit="1" customWidth="1"/>
    <col min="7171" max="7171" width="8.42578125" style="31" customWidth="1"/>
    <col min="7172" max="7172" width="10.140625" style="31" bestFit="1" customWidth="1"/>
    <col min="7173" max="7423" width="11.42578125" style="31"/>
    <col min="7424" max="7424" width="3.140625" style="31" customWidth="1"/>
    <col min="7425" max="7425" width="48.140625" style="31" customWidth="1"/>
    <col min="7426" max="7426" width="9.7109375" style="31" bestFit="1" customWidth="1"/>
    <col min="7427" max="7427" width="8.42578125" style="31" customWidth="1"/>
    <col min="7428" max="7428" width="10.140625" style="31" bestFit="1" customWidth="1"/>
    <col min="7429" max="7679" width="11.42578125" style="31"/>
    <col min="7680" max="7680" width="3.140625" style="31" customWidth="1"/>
    <col min="7681" max="7681" width="48.140625" style="31" customWidth="1"/>
    <col min="7682" max="7682" width="9.7109375" style="31" bestFit="1" customWidth="1"/>
    <col min="7683" max="7683" width="8.42578125" style="31" customWidth="1"/>
    <col min="7684" max="7684" width="10.140625" style="31" bestFit="1" customWidth="1"/>
    <col min="7685" max="7935" width="11.42578125" style="31"/>
    <col min="7936" max="7936" width="3.140625" style="31" customWidth="1"/>
    <col min="7937" max="7937" width="48.140625" style="31" customWidth="1"/>
    <col min="7938" max="7938" width="9.7109375" style="31" bestFit="1" customWidth="1"/>
    <col min="7939" max="7939" width="8.42578125" style="31" customWidth="1"/>
    <col min="7940" max="7940" width="10.140625" style="31" bestFit="1" customWidth="1"/>
    <col min="7941" max="8191" width="11.42578125" style="31"/>
    <col min="8192" max="8192" width="3.140625" style="31" customWidth="1"/>
    <col min="8193" max="8193" width="48.140625" style="31" customWidth="1"/>
    <col min="8194" max="8194" width="9.7109375" style="31" bestFit="1" customWidth="1"/>
    <col min="8195" max="8195" width="8.42578125" style="31" customWidth="1"/>
    <col min="8196" max="8196" width="10.140625" style="31" bestFit="1" customWidth="1"/>
    <col min="8197" max="8447" width="11.42578125" style="31"/>
    <col min="8448" max="8448" width="3.140625" style="31" customWidth="1"/>
    <col min="8449" max="8449" width="48.140625" style="31" customWidth="1"/>
    <col min="8450" max="8450" width="9.7109375" style="31" bestFit="1" customWidth="1"/>
    <col min="8451" max="8451" width="8.42578125" style="31" customWidth="1"/>
    <col min="8452" max="8452" width="10.140625" style="31" bestFit="1" customWidth="1"/>
    <col min="8453" max="8703" width="11.42578125" style="31"/>
    <col min="8704" max="8704" width="3.140625" style="31" customWidth="1"/>
    <col min="8705" max="8705" width="48.140625" style="31" customWidth="1"/>
    <col min="8706" max="8706" width="9.7109375" style="31" bestFit="1" customWidth="1"/>
    <col min="8707" max="8707" width="8.42578125" style="31" customWidth="1"/>
    <col min="8708" max="8708" width="10.140625" style="31" bestFit="1" customWidth="1"/>
    <col min="8709" max="8959" width="11.42578125" style="31"/>
    <col min="8960" max="8960" width="3.140625" style="31" customWidth="1"/>
    <col min="8961" max="8961" width="48.140625" style="31" customWidth="1"/>
    <col min="8962" max="8962" width="9.7109375" style="31" bestFit="1" customWidth="1"/>
    <col min="8963" max="8963" width="8.42578125" style="31" customWidth="1"/>
    <col min="8964" max="8964" width="10.140625" style="31" bestFit="1" customWidth="1"/>
    <col min="8965" max="9215" width="11.42578125" style="31"/>
    <col min="9216" max="9216" width="3.140625" style="31" customWidth="1"/>
    <col min="9217" max="9217" width="48.140625" style="31" customWidth="1"/>
    <col min="9218" max="9218" width="9.7109375" style="31" bestFit="1" customWidth="1"/>
    <col min="9219" max="9219" width="8.42578125" style="31" customWidth="1"/>
    <col min="9220" max="9220" width="10.140625" style="31" bestFit="1" customWidth="1"/>
    <col min="9221" max="9471" width="11.42578125" style="31"/>
    <col min="9472" max="9472" width="3.140625" style="31" customWidth="1"/>
    <col min="9473" max="9473" width="48.140625" style="31" customWidth="1"/>
    <col min="9474" max="9474" width="9.7109375" style="31" bestFit="1" customWidth="1"/>
    <col min="9475" max="9475" width="8.42578125" style="31" customWidth="1"/>
    <col min="9476" max="9476" width="10.140625" style="31" bestFit="1" customWidth="1"/>
    <col min="9477" max="9727" width="11.42578125" style="31"/>
    <col min="9728" max="9728" width="3.140625" style="31" customWidth="1"/>
    <col min="9729" max="9729" width="48.140625" style="31" customWidth="1"/>
    <col min="9730" max="9730" width="9.7109375" style="31" bestFit="1" customWidth="1"/>
    <col min="9731" max="9731" width="8.42578125" style="31" customWidth="1"/>
    <col min="9732" max="9732" width="10.140625" style="31" bestFit="1" customWidth="1"/>
    <col min="9733" max="9983" width="11.42578125" style="31"/>
    <col min="9984" max="9984" width="3.140625" style="31" customWidth="1"/>
    <col min="9985" max="9985" width="48.140625" style="31" customWidth="1"/>
    <col min="9986" max="9986" width="9.7109375" style="31" bestFit="1" customWidth="1"/>
    <col min="9987" max="9987" width="8.42578125" style="31" customWidth="1"/>
    <col min="9988" max="9988" width="10.140625" style="31" bestFit="1" customWidth="1"/>
    <col min="9989" max="10239" width="11.42578125" style="31"/>
    <col min="10240" max="10240" width="3.140625" style="31" customWidth="1"/>
    <col min="10241" max="10241" width="48.140625" style="31" customWidth="1"/>
    <col min="10242" max="10242" width="9.7109375" style="31" bestFit="1" customWidth="1"/>
    <col min="10243" max="10243" width="8.42578125" style="31" customWidth="1"/>
    <col min="10244" max="10244" width="10.140625" style="31" bestFit="1" customWidth="1"/>
    <col min="10245" max="10495" width="11.42578125" style="31"/>
    <col min="10496" max="10496" width="3.140625" style="31" customWidth="1"/>
    <col min="10497" max="10497" width="48.140625" style="31" customWidth="1"/>
    <col min="10498" max="10498" width="9.7109375" style="31" bestFit="1" customWidth="1"/>
    <col min="10499" max="10499" width="8.42578125" style="31" customWidth="1"/>
    <col min="10500" max="10500" width="10.140625" style="31" bestFit="1" customWidth="1"/>
    <col min="10501" max="10751" width="11.42578125" style="31"/>
    <col min="10752" max="10752" width="3.140625" style="31" customWidth="1"/>
    <col min="10753" max="10753" width="48.140625" style="31" customWidth="1"/>
    <col min="10754" max="10754" width="9.7109375" style="31" bestFit="1" customWidth="1"/>
    <col min="10755" max="10755" width="8.42578125" style="31" customWidth="1"/>
    <col min="10756" max="10756" width="10.140625" style="31" bestFit="1" customWidth="1"/>
    <col min="10757" max="11007" width="11.42578125" style="31"/>
    <col min="11008" max="11008" width="3.140625" style="31" customWidth="1"/>
    <col min="11009" max="11009" width="48.140625" style="31" customWidth="1"/>
    <col min="11010" max="11010" width="9.7109375" style="31" bestFit="1" customWidth="1"/>
    <col min="11011" max="11011" width="8.42578125" style="31" customWidth="1"/>
    <col min="11012" max="11012" width="10.140625" style="31" bestFit="1" customWidth="1"/>
    <col min="11013" max="11263" width="11.42578125" style="31"/>
    <col min="11264" max="11264" width="3.140625" style="31" customWidth="1"/>
    <col min="11265" max="11265" width="48.140625" style="31" customWidth="1"/>
    <col min="11266" max="11266" width="9.7109375" style="31" bestFit="1" customWidth="1"/>
    <col min="11267" max="11267" width="8.42578125" style="31" customWidth="1"/>
    <col min="11268" max="11268" width="10.140625" style="31" bestFit="1" customWidth="1"/>
    <col min="11269" max="11519" width="11.42578125" style="31"/>
    <col min="11520" max="11520" width="3.140625" style="31" customWidth="1"/>
    <col min="11521" max="11521" width="48.140625" style="31" customWidth="1"/>
    <col min="11522" max="11522" width="9.7109375" style="31" bestFit="1" customWidth="1"/>
    <col min="11523" max="11523" width="8.42578125" style="31" customWidth="1"/>
    <col min="11524" max="11524" width="10.140625" style="31" bestFit="1" customWidth="1"/>
    <col min="11525" max="11775" width="11.42578125" style="31"/>
    <col min="11776" max="11776" width="3.140625" style="31" customWidth="1"/>
    <col min="11777" max="11777" width="48.140625" style="31" customWidth="1"/>
    <col min="11778" max="11778" width="9.7109375" style="31" bestFit="1" customWidth="1"/>
    <col min="11779" max="11779" width="8.42578125" style="31" customWidth="1"/>
    <col min="11780" max="11780" width="10.140625" style="31" bestFit="1" customWidth="1"/>
    <col min="11781" max="12031" width="11.42578125" style="31"/>
    <col min="12032" max="12032" width="3.140625" style="31" customWidth="1"/>
    <col min="12033" max="12033" width="48.140625" style="31" customWidth="1"/>
    <col min="12034" max="12034" width="9.7109375" style="31" bestFit="1" customWidth="1"/>
    <col min="12035" max="12035" width="8.42578125" style="31" customWidth="1"/>
    <col min="12036" max="12036" width="10.140625" style="31" bestFit="1" customWidth="1"/>
    <col min="12037" max="12287" width="11.42578125" style="31"/>
    <col min="12288" max="12288" width="3.140625" style="31" customWidth="1"/>
    <col min="12289" max="12289" width="48.140625" style="31" customWidth="1"/>
    <col min="12290" max="12290" width="9.7109375" style="31" bestFit="1" customWidth="1"/>
    <col min="12291" max="12291" width="8.42578125" style="31" customWidth="1"/>
    <col min="12292" max="12292" width="10.140625" style="31" bestFit="1" customWidth="1"/>
    <col min="12293" max="12543" width="11.42578125" style="31"/>
    <col min="12544" max="12544" width="3.140625" style="31" customWidth="1"/>
    <col min="12545" max="12545" width="48.140625" style="31" customWidth="1"/>
    <col min="12546" max="12546" width="9.7109375" style="31" bestFit="1" customWidth="1"/>
    <col min="12547" max="12547" width="8.42578125" style="31" customWidth="1"/>
    <col min="12548" max="12548" width="10.140625" style="31" bestFit="1" customWidth="1"/>
    <col min="12549" max="12799" width="11.42578125" style="31"/>
    <col min="12800" max="12800" width="3.140625" style="31" customWidth="1"/>
    <col min="12801" max="12801" width="48.140625" style="31" customWidth="1"/>
    <col min="12802" max="12802" width="9.7109375" style="31" bestFit="1" customWidth="1"/>
    <col min="12803" max="12803" width="8.42578125" style="31" customWidth="1"/>
    <col min="12804" max="12804" width="10.140625" style="31" bestFit="1" customWidth="1"/>
    <col min="12805" max="13055" width="11.42578125" style="31"/>
    <col min="13056" max="13056" width="3.140625" style="31" customWidth="1"/>
    <col min="13057" max="13057" width="48.140625" style="31" customWidth="1"/>
    <col min="13058" max="13058" width="9.7109375" style="31" bestFit="1" customWidth="1"/>
    <col min="13059" max="13059" width="8.42578125" style="31" customWidth="1"/>
    <col min="13060" max="13060" width="10.140625" style="31" bestFit="1" customWidth="1"/>
    <col min="13061" max="13311" width="11.42578125" style="31"/>
    <col min="13312" max="13312" width="3.140625" style="31" customWidth="1"/>
    <col min="13313" max="13313" width="48.140625" style="31" customWidth="1"/>
    <col min="13314" max="13314" width="9.7109375" style="31" bestFit="1" customWidth="1"/>
    <col min="13315" max="13315" width="8.42578125" style="31" customWidth="1"/>
    <col min="13316" max="13316" width="10.140625" style="31" bestFit="1" customWidth="1"/>
    <col min="13317" max="13567" width="11.42578125" style="31"/>
    <col min="13568" max="13568" width="3.140625" style="31" customWidth="1"/>
    <col min="13569" max="13569" width="48.140625" style="31" customWidth="1"/>
    <col min="13570" max="13570" width="9.7109375" style="31" bestFit="1" customWidth="1"/>
    <col min="13571" max="13571" width="8.42578125" style="31" customWidth="1"/>
    <col min="13572" max="13572" width="10.140625" style="31" bestFit="1" customWidth="1"/>
    <col min="13573" max="13823" width="11.42578125" style="31"/>
    <col min="13824" max="13824" width="3.140625" style="31" customWidth="1"/>
    <col min="13825" max="13825" width="48.140625" style="31" customWidth="1"/>
    <col min="13826" max="13826" width="9.7109375" style="31" bestFit="1" customWidth="1"/>
    <col min="13827" max="13827" width="8.42578125" style="31" customWidth="1"/>
    <col min="13828" max="13828" width="10.140625" style="31" bestFit="1" customWidth="1"/>
    <col min="13829" max="14079" width="11.42578125" style="31"/>
    <col min="14080" max="14080" width="3.140625" style="31" customWidth="1"/>
    <col min="14081" max="14081" width="48.140625" style="31" customWidth="1"/>
    <col min="14082" max="14082" width="9.7109375" style="31" bestFit="1" customWidth="1"/>
    <col min="14083" max="14083" width="8.42578125" style="31" customWidth="1"/>
    <col min="14084" max="14084" width="10.140625" style="31" bestFit="1" customWidth="1"/>
    <col min="14085" max="14335" width="11.42578125" style="31"/>
    <col min="14336" max="14336" width="3.140625" style="31" customWidth="1"/>
    <col min="14337" max="14337" width="48.140625" style="31" customWidth="1"/>
    <col min="14338" max="14338" width="9.7109375" style="31" bestFit="1" customWidth="1"/>
    <col min="14339" max="14339" width="8.42578125" style="31" customWidth="1"/>
    <col min="14340" max="14340" width="10.140625" style="31" bestFit="1" customWidth="1"/>
    <col min="14341" max="14591" width="11.42578125" style="31"/>
    <col min="14592" max="14592" width="3.140625" style="31" customWidth="1"/>
    <col min="14593" max="14593" width="48.140625" style="31" customWidth="1"/>
    <col min="14594" max="14594" width="9.7109375" style="31" bestFit="1" customWidth="1"/>
    <col min="14595" max="14595" width="8.42578125" style="31" customWidth="1"/>
    <col min="14596" max="14596" width="10.140625" style="31" bestFit="1" customWidth="1"/>
    <col min="14597" max="14847" width="11.42578125" style="31"/>
    <col min="14848" max="14848" width="3.140625" style="31" customWidth="1"/>
    <col min="14849" max="14849" width="48.140625" style="31" customWidth="1"/>
    <col min="14850" max="14850" width="9.7109375" style="31" bestFit="1" customWidth="1"/>
    <col min="14851" max="14851" width="8.42578125" style="31" customWidth="1"/>
    <col min="14852" max="14852" width="10.140625" style="31" bestFit="1" customWidth="1"/>
    <col min="14853" max="15103" width="11.42578125" style="31"/>
    <col min="15104" max="15104" width="3.140625" style="31" customWidth="1"/>
    <col min="15105" max="15105" width="48.140625" style="31" customWidth="1"/>
    <col min="15106" max="15106" width="9.7109375" style="31" bestFit="1" customWidth="1"/>
    <col min="15107" max="15107" width="8.42578125" style="31" customWidth="1"/>
    <col min="15108" max="15108" width="10.140625" style="31" bestFit="1" customWidth="1"/>
    <col min="15109" max="15359" width="11.42578125" style="31"/>
    <col min="15360" max="15360" width="3.140625" style="31" customWidth="1"/>
    <col min="15361" max="15361" width="48.140625" style="31" customWidth="1"/>
    <col min="15362" max="15362" width="9.7109375" style="31" bestFit="1" customWidth="1"/>
    <col min="15363" max="15363" width="8.42578125" style="31" customWidth="1"/>
    <col min="15364" max="15364" width="10.140625" style="31" bestFit="1" customWidth="1"/>
    <col min="15365" max="15615" width="11.42578125" style="31"/>
    <col min="15616" max="15616" width="3.140625" style="31" customWidth="1"/>
    <col min="15617" max="15617" width="48.140625" style="31" customWidth="1"/>
    <col min="15618" max="15618" width="9.7109375" style="31" bestFit="1" customWidth="1"/>
    <col min="15619" max="15619" width="8.42578125" style="31" customWidth="1"/>
    <col min="15620" max="15620" width="10.140625" style="31" bestFit="1" customWidth="1"/>
    <col min="15621" max="15871" width="11.42578125" style="31"/>
    <col min="15872" max="15872" width="3.140625" style="31" customWidth="1"/>
    <col min="15873" max="15873" width="48.140625" style="31" customWidth="1"/>
    <col min="15874" max="15874" width="9.7109375" style="31" bestFit="1" customWidth="1"/>
    <col min="15875" max="15875" width="8.42578125" style="31" customWidth="1"/>
    <col min="15876" max="15876" width="10.140625" style="31" bestFit="1" customWidth="1"/>
    <col min="15877" max="16127" width="11.42578125" style="31"/>
    <col min="16128" max="16128" width="3.140625" style="31" customWidth="1"/>
    <col min="16129" max="16129" width="48.140625" style="31" customWidth="1"/>
    <col min="16130" max="16130" width="9.7109375" style="31" bestFit="1" customWidth="1"/>
    <col min="16131" max="16131" width="8.42578125" style="31" customWidth="1"/>
    <col min="16132" max="16132" width="10.140625" style="31" bestFit="1" customWidth="1"/>
    <col min="16133" max="16384" width="11.42578125" style="31"/>
  </cols>
  <sheetData>
    <row r="1" spans="1:8" s="137" customFormat="1" ht="15">
      <c r="A1" s="163" t="s">
        <v>562</v>
      </c>
      <c r="B1" s="163"/>
      <c r="C1" s="163"/>
      <c r="D1" s="163"/>
      <c r="E1" s="163"/>
      <c r="F1" s="26"/>
      <c r="G1" s="136"/>
      <c r="H1" s="136"/>
    </row>
    <row r="2" spans="1:8" s="29" customFormat="1" ht="14.25" customHeight="1">
      <c r="A2" s="35" t="s">
        <v>15</v>
      </c>
      <c r="B2" s="35"/>
      <c r="C2" s="35"/>
      <c r="D2" s="35"/>
      <c r="E2" s="35"/>
      <c r="F2" s="27"/>
      <c r="G2" s="28"/>
      <c r="H2" s="28"/>
    </row>
    <row r="3" spans="1:8" s="30" customFormat="1" ht="15">
      <c r="A3" s="169"/>
      <c r="B3" s="169"/>
      <c r="C3" s="169"/>
      <c r="D3" s="169"/>
      <c r="E3" s="169"/>
      <c r="F3" s="5"/>
      <c r="G3" s="54"/>
      <c r="H3" s="54"/>
    </row>
    <row r="4" spans="1:8" s="30" customFormat="1" ht="37.5" customHeight="1">
      <c r="A4" s="494"/>
      <c r="B4" s="495"/>
      <c r="C4" s="246" t="s">
        <v>554</v>
      </c>
      <c r="D4" s="246" t="s">
        <v>555</v>
      </c>
      <c r="E4" s="270" t="s">
        <v>16</v>
      </c>
      <c r="F4" s="5"/>
      <c r="G4" s="54"/>
      <c r="H4" s="54"/>
    </row>
    <row r="5" spans="1:8" s="33" customFormat="1" ht="15.75" customHeight="1">
      <c r="A5" s="35"/>
      <c r="B5" s="496"/>
      <c r="C5" s="35"/>
      <c r="D5" s="35"/>
      <c r="E5" s="35"/>
      <c r="F5" s="27"/>
      <c r="G5" s="28"/>
      <c r="H5" s="28"/>
    </row>
    <row r="6" spans="1:8" s="62" customFormat="1" ht="15" customHeight="1">
      <c r="A6" s="700" t="s">
        <v>25</v>
      </c>
      <c r="B6" s="700"/>
      <c r="C6" s="497"/>
      <c r="D6" s="497"/>
      <c r="E6" s="497"/>
    </row>
    <row r="7" spans="1:8" s="62" customFormat="1" ht="15" customHeight="1">
      <c r="A7" s="701" t="s">
        <v>242</v>
      </c>
      <c r="B7" s="701"/>
      <c r="C7" s="498">
        <f>'Tab 4b'!D7</f>
        <v>79380</v>
      </c>
      <c r="D7" s="498">
        <v>81780</v>
      </c>
      <c r="E7" s="498">
        <f>D7-C7</f>
        <v>2400</v>
      </c>
    </row>
    <row r="8" spans="1:8" s="62" customFormat="1" ht="15" customHeight="1">
      <c r="A8" s="701" t="s">
        <v>64</v>
      </c>
      <c r="B8" s="701"/>
      <c r="C8" s="498"/>
      <c r="D8" s="498"/>
      <c r="E8" s="498"/>
    </row>
    <row r="9" spans="1:8" s="62" customFormat="1" ht="15" customHeight="1">
      <c r="A9" s="164"/>
      <c r="B9" s="432" t="s">
        <v>258</v>
      </c>
      <c r="C9" s="498">
        <f>'Tab 4b'!D9</f>
        <v>-28598.206000000002</v>
      </c>
      <c r="D9" s="498">
        <f>-26221.325-3361.859</f>
        <v>-29583.184000000001</v>
      </c>
      <c r="E9" s="498">
        <f>D9-C9</f>
        <v>-984.97799999999916</v>
      </c>
    </row>
    <row r="10" spans="1:8" s="62" customFormat="1" ht="15" customHeight="1">
      <c r="A10" s="164"/>
      <c r="B10" s="432" t="s">
        <v>243</v>
      </c>
      <c r="C10" s="498">
        <f>'Tab 4b'!D10</f>
        <v>-2900</v>
      </c>
      <c r="D10" s="498">
        <v>-3000</v>
      </c>
      <c r="E10" s="498">
        <f>D10-C10</f>
        <v>-100</v>
      </c>
    </row>
    <row r="11" spans="1:8" s="62" customFormat="1" ht="15" customHeight="1">
      <c r="A11" s="702" t="s">
        <v>65</v>
      </c>
      <c r="B11" s="702"/>
      <c r="C11" s="499">
        <f>SUM(C7:C10)</f>
        <v>47881.793999999994</v>
      </c>
      <c r="D11" s="499">
        <f>SUM(D7:D10)</f>
        <v>49196.815999999999</v>
      </c>
      <c r="E11" s="499">
        <f>D11-C11</f>
        <v>1315.0220000000045</v>
      </c>
    </row>
    <row r="12" spans="1:8" s="138" customFormat="1" ht="15" customHeight="1">
      <c r="A12" s="165"/>
      <c r="B12" s="165"/>
      <c r="C12" s="165"/>
      <c r="D12" s="165"/>
      <c r="E12" s="165"/>
      <c r="F12" s="139"/>
    </row>
    <row r="13" spans="1:8" s="62" customFormat="1" ht="15" customHeight="1">
      <c r="A13" s="703" t="s">
        <v>244</v>
      </c>
      <c r="B13" s="703"/>
      <c r="C13" s="498"/>
      <c r="D13" s="498"/>
      <c r="E13" s="498"/>
    </row>
    <row r="14" spans="1:8" s="62" customFormat="1" ht="30" customHeight="1">
      <c r="A14" s="704" t="s">
        <v>350</v>
      </c>
      <c r="B14" s="704"/>
      <c r="C14" s="498">
        <f>'Tab 4b'!D14</f>
        <v>923.99199999999996</v>
      </c>
      <c r="D14" s="498">
        <v>923.99199999999996</v>
      </c>
      <c r="E14" s="498">
        <f t="shared" ref="E14:E32" si="0">D14-C14</f>
        <v>0</v>
      </c>
    </row>
    <row r="15" spans="1:8" s="62" customFormat="1" ht="15" customHeight="1">
      <c r="A15" s="699" t="s">
        <v>245</v>
      </c>
      <c r="B15" s="699"/>
      <c r="C15" s="498">
        <f>'Tab 4b'!D15</f>
        <v>5839.5680000000002</v>
      </c>
      <c r="D15" s="498">
        <v>6052.2190000000001</v>
      </c>
      <c r="E15" s="498">
        <f t="shared" si="0"/>
        <v>212.65099999999984</v>
      </c>
    </row>
    <row r="16" spans="1:8" s="62" customFormat="1" ht="15" customHeight="1">
      <c r="A16" s="431" t="s">
        <v>344</v>
      </c>
      <c r="B16" s="431"/>
      <c r="C16" s="498"/>
      <c r="D16" s="498"/>
      <c r="E16" s="498"/>
    </row>
    <row r="17" spans="1:6" s="62" customFormat="1" ht="15" customHeight="1">
      <c r="A17" s="699" t="s">
        <v>246</v>
      </c>
      <c r="B17" s="699"/>
      <c r="C17" s="498">
        <f>'Tab 4b'!D17</f>
        <v>1314.45</v>
      </c>
      <c r="D17" s="498">
        <v>1342.155</v>
      </c>
      <c r="E17" s="498">
        <f t="shared" ref="E17" si="1">D17-C17</f>
        <v>27.704999999999927</v>
      </c>
    </row>
    <row r="18" spans="1:6" s="62" customFormat="1" ht="15" customHeight="1">
      <c r="A18" s="699" t="s">
        <v>247</v>
      </c>
      <c r="B18" s="699"/>
      <c r="C18" s="498">
        <f>'Tab 4b'!D18</f>
        <v>248.42699999999999</v>
      </c>
      <c r="D18" s="498">
        <v>245.06800000000001</v>
      </c>
      <c r="E18" s="498">
        <f t="shared" si="0"/>
        <v>-3.3589999999999804</v>
      </c>
    </row>
    <row r="19" spans="1:6" s="62" customFormat="1" ht="15" customHeight="1">
      <c r="A19" s="705" t="s">
        <v>248</v>
      </c>
      <c r="B19" s="705"/>
      <c r="C19" s="498">
        <f>'Tab 4b'!D19</f>
        <v>414.88400000000001</v>
      </c>
      <c r="D19" s="498">
        <v>400.06</v>
      </c>
      <c r="E19" s="498">
        <f t="shared" si="0"/>
        <v>-14.824000000000012</v>
      </c>
    </row>
    <row r="20" spans="1:6" s="62" customFormat="1" ht="15" customHeight="1">
      <c r="A20" s="704" t="s">
        <v>259</v>
      </c>
      <c r="B20" s="704"/>
      <c r="C20" s="498">
        <f>'Tab 4b'!D20</f>
        <v>306.75900000000001</v>
      </c>
      <c r="D20" s="498">
        <v>315.15899999999999</v>
      </c>
      <c r="E20" s="498">
        <f t="shared" si="0"/>
        <v>8.3999999999999773</v>
      </c>
    </row>
    <row r="21" spans="1:6" s="62" customFormat="1" ht="15" customHeight="1">
      <c r="A21" s="699" t="s">
        <v>461</v>
      </c>
      <c r="B21" s="699"/>
      <c r="C21" s="498">
        <f>'Tab 4b'!D21</f>
        <v>6708.5590000000002</v>
      </c>
      <c r="D21" s="498">
        <v>6928.4129999999996</v>
      </c>
      <c r="E21" s="498">
        <f t="shared" si="0"/>
        <v>219.85399999999936</v>
      </c>
    </row>
    <row r="22" spans="1:6" s="62" customFormat="1" ht="15" customHeight="1">
      <c r="A22" s="699" t="s">
        <v>528</v>
      </c>
      <c r="B22" s="699"/>
      <c r="C22" s="498">
        <f>'Tab 4b'!D22</f>
        <v>349.07900000000001</v>
      </c>
      <c r="D22" s="498">
        <v>244.18199999999999</v>
      </c>
      <c r="E22" s="498">
        <f t="shared" si="0"/>
        <v>-104.89700000000002</v>
      </c>
    </row>
    <row r="23" spans="1:6" s="62" customFormat="1" ht="15" customHeight="1">
      <c r="A23" s="699" t="s">
        <v>260</v>
      </c>
      <c r="B23" s="699"/>
      <c r="C23" s="498">
        <f>'Tab 4b'!D23</f>
        <v>138.09700000000001</v>
      </c>
      <c r="D23" s="498">
        <f>84.854+57.85</f>
        <v>142.70400000000001</v>
      </c>
      <c r="E23" s="498">
        <f t="shared" si="0"/>
        <v>4.6069999999999993</v>
      </c>
    </row>
    <row r="24" spans="1:6" s="62" customFormat="1" ht="15" customHeight="1">
      <c r="A24" s="699" t="s">
        <v>349</v>
      </c>
      <c r="B24" s="699"/>
      <c r="C24" s="498">
        <f>'Tab 4b'!D24</f>
        <v>484.95600000000002</v>
      </c>
      <c r="D24" s="498">
        <v>429.209</v>
      </c>
      <c r="E24" s="498">
        <f t="shared" si="0"/>
        <v>-55.747000000000014</v>
      </c>
    </row>
    <row r="25" spans="1:6" s="62" customFormat="1" ht="15" customHeight="1">
      <c r="A25" s="704" t="s">
        <v>249</v>
      </c>
      <c r="B25" s="704"/>
      <c r="C25" s="498">
        <f>'Tab 4b'!D25</f>
        <v>526.16099999999994</v>
      </c>
      <c r="D25" s="498">
        <v>503.57900000000001</v>
      </c>
      <c r="E25" s="498">
        <f t="shared" si="0"/>
        <v>-22.581999999999937</v>
      </c>
    </row>
    <row r="26" spans="1:6" s="62" customFormat="1" ht="15" customHeight="1">
      <c r="A26" s="699" t="s">
        <v>250</v>
      </c>
      <c r="B26" s="699"/>
      <c r="C26" s="498">
        <f>'Tab 4b'!D26</f>
        <v>58.206000000000003</v>
      </c>
      <c r="D26" s="498">
        <v>26.614999999999998</v>
      </c>
      <c r="E26" s="498">
        <f t="shared" si="0"/>
        <v>-31.591000000000005</v>
      </c>
    </row>
    <row r="27" spans="1:6" s="62" customFormat="1" ht="15" customHeight="1">
      <c r="A27" s="699" t="s">
        <v>251</v>
      </c>
      <c r="B27" s="699"/>
      <c r="C27" s="498">
        <f>'Tab 4b'!D27</f>
        <v>613.14099999999996</v>
      </c>
      <c r="D27" s="498">
        <v>562.875</v>
      </c>
      <c r="E27" s="498">
        <f t="shared" si="0"/>
        <v>-50.265999999999963</v>
      </c>
    </row>
    <row r="28" spans="1:6" s="62" customFormat="1" ht="15" customHeight="1">
      <c r="A28" s="431" t="s">
        <v>66</v>
      </c>
      <c r="B28" s="431"/>
      <c r="C28" s="498">
        <f>'Tab 4b'!D28</f>
        <v>2431.1260000000002</v>
      </c>
      <c r="D28" s="498">
        <v>112.148</v>
      </c>
      <c r="E28" s="498">
        <f t="shared" si="0"/>
        <v>-2318.9780000000001</v>
      </c>
    </row>
    <row r="29" spans="1:6" s="62" customFormat="1" ht="15" customHeight="1">
      <c r="A29" s="699" t="s">
        <v>252</v>
      </c>
      <c r="B29" s="699"/>
      <c r="C29" s="498">
        <f>'Tab 4b'!D29</f>
        <v>5.75</v>
      </c>
      <c r="D29" s="498">
        <v>9.25</v>
      </c>
      <c r="E29" s="498">
        <f t="shared" si="0"/>
        <v>3.5</v>
      </c>
    </row>
    <row r="30" spans="1:6" s="62" customFormat="1" ht="15" customHeight="1">
      <c r="A30" s="699" t="s">
        <v>254</v>
      </c>
      <c r="B30" s="699"/>
      <c r="C30" s="498">
        <f>'Tab 4b'!D31</f>
        <v>1446.11</v>
      </c>
      <c r="D30" s="498">
        <v>1417.903</v>
      </c>
      <c r="E30" s="498">
        <f t="shared" si="0"/>
        <v>-28.20699999999988</v>
      </c>
    </row>
    <row r="31" spans="1:6" s="62" customFormat="1" ht="15" customHeight="1">
      <c r="A31" s="699" t="s">
        <v>255</v>
      </c>
      <c r="B31" s="699"/>
      <c r="C31" s="498">
        <f>-SUM(C14:C30)+C32</f>
        <v>2504.7260000000133</v>
      </c>
      <c r="D31" s="498">
        <f>-SUM(D14:D30)+D32</f>
        <v>2673.0360000000001</v>
      </c>
      <c r="E31" s="498">
        <f t="shared" si="0"/>
        <v>168.30999999998676</v>
      </c>
    </row>
    <row r="32" spans="1:6" s="62" customFormat="1" ht="15" customHeight="1">
      <c r="A32" s="706" t="s">
        <v>256</v>
      </c>
      <c r="B32" s="706"/>
      <c r="C32" s="499">
        <f>C33-C11</f>
        <v>24313.991000000009</v>
      </c>
      <c r="D32" s="499">
        <f>D33-D11</f>
        <v>22328.567000000003</v>
      </c>
      <c r="E32" s="499">
        <f t="shared" si="0"/>
        <v>-1985.4240000000063</v>
      </c>
      <c r="F32" s="437"/>
    </row>
    <row r="33" spans="1:6" s="155" customFormat="1" ht="27" customHeight="1">
      <c r="A33" s="271" t="s">
        <v>257</v>
      </c>
      <c r="B33" s="271"/>
      <c r="C33" s="301">
        <f>'Tab 4b'!D35</f>
        <v>72195.785000000003</v>
      </c>
      <c r="D33" s="301">
        <v>71525.383000000002</v>
      </c>
      <c r="E33" s="301">
        <f>D33-C33</f>
        <v>-670.40200000000186</v>
      </c>
      <c r="F33" s="143"/>
    </row>
    <row r="34" spans="1:6" s="155" customFormat="1" ht="15">
      <c r="A34" s="143"/>
      <c r="B34" s="143"/>
      <c r="C34" s="143"/>
      <c r="D34" s="143"/>
      <c r="E34" s="143"/>
      <c r="F34" s="143"/>
    </row>
    <row r="35" spans="1:6" s="62" customFormat="1" ht="15">
      <c r="A35" s="171" t="s">
        <v>239</v>
      </c>
      <c r="C35" s="500"/>
      <c r="D35" s="500"/>
      <c r="E35" s="500"/>
    </row>
    <row r="36" spans="1:6" s="62" customFormat="1" ht="15">
      <c r="A36" s="28"/>
      <c r="C36" s="500"/>
      <c r="D36" s="500"/>
      <c r="E36" s="500"/>
    </row>
  </sheetData>
  <mergeCells count="22">
    <mergeCell ref="A32:B32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F74"/>
  <sheetViews>
    <sheetView showGridLines="0" workbookViewId="0"/>
  </sheetViews>
  <sheetFormatPr baseColWidth="10" defaultRowHeight="11.25"/>
  <cols>
    <col min="1" max="2" width="3.42578125" style="436" customWidth="1"/>
    <col min="3" max="3" width="43.42578125" style="436" customWidth="1"/>
    <col min="4" max="6" width="13" style="436" customWidth="1"/>
    <col min="7" max="253" width="11.42578125" style="436"/>
    <col min="254" max="255" width="3.42578125" style="436" customWidth="1"/>
    <col min="256" max="256" width="39.28515625" style="436" customWidth="1"/>
    <col min="257" max="257" width="9.7109375" style="436" customWidth="1"/>
    <col min="258" max="258" width="13.5703125" style="436" customWidth="1"/>
    <col min="259" max="259" width="12.42578125" style="436" bestFit="1" customWidth="1"/>
    <col min="260" max="509" width="11.42578125" style="436"/>
    <col min="510" max="511" width="3.42578125" style="436" customWidth="1"/>
    <col min="512" max="512" width="39.28515625" style="436" customWidth="1"/>
    <col min="513" max="513" width="9.7109375" style="436" customWidth="1"/>
    <col min="514" max="514" width="13.5703125" style="436" customWidth="1"/>
    <col min="515" max="515" width="12.42578125" style="436" bestFit="1" customWidth="1"/>
    <col min="516" max="765" width="11.42578125" style="436"/>
    <col min="766" max="767" width="3.42578125" style="436" customWidth="1"/>
    <col min="768" max="768" width="39.28515625" style="436" customWidth="1"/>
    <col min="769" max="769" width="9.7109375" style="436" customWidth="1"/>
    <col min="770" max="770" width="13.5703125" style="436" customWidth="1"/>
    <col min="771" max="771" width="12.42578125" style="436" bestFit="1" customWidth="1"/>
    <col min="772" max="1021" width="11.42578125" style="436"/>
    <col min="1022" max="1023" width="3.42578125" style="436" customWidth="1"/>
    <col min="1024" max="1024" width="39.28515625" style="436" customWidth="1"/>
    <col min="1025" max="1025" width="9.7109375" style="436" customWidth="1"/>
    <col min="1026" max="1026" width="13.5703125" style="436" customWidth="1"/>
    <col min="1027" max="1027" width="12.42578125" style="436" bestFit="1" customWidth="1"/>
    <col min="1028" max="1277" width="11.42578125" style="436"/>
    <col min="1278" max="1279" width="3.42578125" style="436" customWidth="1"/>
    <col min="1280" max="1280" width="39.28515625" style="436" customWidth="1"/>
    <col min="1281" max="1281" width="9.7109375" style="436" customWidth="1"/>
    <col min="1282" max="1282" width="13.5703125" style="436" customWidth="1"/>
    <col min="1283" max="1283" width="12.42578125" style="436" bestFit="1" customWidth="1"/>
    <col min="1284" max="1533" width="11.42578125" style="436"/>
    <col min="1534" max="1535" width="3.42578125" style="436" customWidth="1"/>
    <col min="1536" max="1536" width="39.28515625" style="436" customWidth="1"/>
    <col min="1537" max="1537" width="9.7109375" style="436" customWidth="1"/>
    <col min="1538" max="1538" width="13.5703125" style="436" customWidth="1"/>
    <col min="1539" max="1539" width="12.42578125" style="436" bestFit="1" customWidth="1"/>
    <col min="1540" max="1789" width="11.42578125" style="436"/>
    <col min="1790" max="1791" width="3.42578125" style="436" customWidth="1"/>
    <col min="1792" max="1792" width="39.28515625" style="436" customWidth="1"/>
    <col min="1793" max="1793" width="9.7109375" style="436" customWidth="1"/>
    <col min="1794" max="1794" width="13.5703125" style="436" customWidth="1"/>
    <col min="1795" max="1795" width="12.42578125" style="436" bestFit="1" customWidth="1"/>
    <col min="1796" max="2045" width="11.42578125" style="436"/>
    <col min="2046" max="2047" width="3.42578125" style="436" customWidth="1"/>
    <col min="2048" max="2048" width="39.28515625" style="436" customWidth="1"/>
    <col min="2049" max="2049" width="9.7109375" style="436" customWidth="1"/>
    <col min="2050" max="2050" width="13.5703125" style="436" customWidth="1"/>
    <col min="2051" max="2051" width="12.42578125" style="436" bestFit="1" customWidth="1"/>
    <col min="2052" max="2301" width="11.42578125" style="436"/>
    <col min="2302" max="2303" width="3.42578125" style="436" customWidth="1"/>
    <col min="2304" max="2304" width="39.28515625" style="436" customWidth="1"/>
    <col min="2305" max="2305" width="9.7109375" style="436" customWidth="1"/>
    <col min="2306" max="2306" width="13.5703125" style="436" customWidth="1"/>
    <col min="2307" max="2307" width="12.42578125" style="436" bestFit="1" customWidth="1"/>
    <col min="2308" max="2557" width="11.42578125" style="436"/>
    <col min="2558" max="2559" width="3.42578125" style="436" customWidth="1"/>
    <col min="2560" max="2560" width="39.28515625" style="436" customWidth="1"/>
    <col min="2561" max="2561" width="9.7109375" style="436" customWidth="1"/>
    <col min="2562" max="2562" width="13.5703125" style="436" customWidth="1"/>
    <col min="2563" max="2563" width="12.42578125" style="436" bestFit="1" customWidth="1"/>
    <col min="2564" max="2813" width="11.42578125" style="436"/>
    <col min="2814" max="2815" width="3.42578125" style="436" customWidth="1"/>
    <col min="2816" max="2816" width="39.28515625" style="436" customWidth="1"/>
    <col min="2817" max="2817" width="9.7109375" style="436" customWidth="1"/>
    <col min="2818" max="2818" width="13.5703125" style="436" customWidth="1"/>
    <col min="2819" max="2819" width="12.42578125" style="436" bestFit="1" customWidth="1"/>
    <col min="2820" max="3069" width="11.42578125" style="436"/>
    <col min="3070" max="3071" width="3.42578125" style="436" customWidth="1"/>
    <col min="3072" max="3072" width="39.28515625" style="436" customWidth="1"/>
    <col min="3073" max="3073" width="9.7109375" style="436" customWidth="1"/>
    <col min="3074" max="3074" width="13.5703125" style="436" customWidth="1"/>
    <col min="3075" max="3075" width="12.42578125" style="436" bestFit="1" customWidth="1"/>
    <col min="3076" max="3325" width="11.42578125" style="436"/>
    <col min="3326" max="3327" width="3.42578125" style="436" customWidth="1"/>
    <col min="3328" max="3328" width="39.28515625" style="436" customWidth="1"/>
    <col min="3329" max="3329" width="9.7109375" style="436" customWidth="1"/>
    <col min="3330" max="3330" width="13.5703125" style="436" customWidth="1"/>
    <col min="3331" max="3331" width="12.42578125" style="436" bestFit="1" customWidth="1"/>
    <col min="3332" max="3581" width="11.42578125" style="436"/>
    <col min="3582" max="3583" width="3.42578125" style="436" customWidth="1"/>
    <col min="3584" max="3584" width="39.28515625" style="436" customWidth="1"/>
    <col min="3585" max="3585" width="9.7109375" style="436" customWidth="1"/>
    <col min="3586" max="3586" width="13.5703125" style="436" customWidth="1"/>
    <col min="3587" max="3587" width="12.42578125" style="436" bestFit="1" customWidth="1"/>
    <col min="3588" max="3837" width="11.42578125" style="436"/>
    <col min="3838" max="3839" width="3.42578125" style="436" customWidth="1"/>
    <col min="3840" max="3840" width="39.28515625" style="436" customWidth="1"/>
    <col min="3841" max="3841" width="9.7109375" style="436" customWidth="1"/>
    <col min="3842" max="3842" width="13.5703125" style="436" customWidth="1"/>
    <col min="3843" max="3843" width="12.42578125" style="436" bestFit="1" customWidth="1"/>
    <col min="3844" max="4093" width="11.42578125" style="436"/>
    <col min="4094" max="4095" width="3.42578125" style="436" customWidth="1"/>
    <col min="4096" max="4096" width="39.28515625" style="436" customWidth="1"/>
    <col min="4097" max="4097" width="9.7109375" style="436" customWidth="1"/>
    <col min="4098" max="4098" width="13.5703125" style="436" customWidth="1"/>
    <col min="4099" max="4099" width="12.42578125" style="436" bestFit="1" customWidth="1"/>
    <col min="4100" max="4349" width="11.42578125" style="436"/>
    <col min="4350" max="4351" width="3.42578125" style="436" customWidth="1"/>
    <col min="4352" max="4352" width="39.28515625" style="436" customWidth="1"/>
    <col min="4353" max="4353" width="9.7109375" style="436" customWidth="1"/>
    <col min="4354" max="4354" width="13.5703125" style="436" customWidth="1"/>
    <col min="4355" max="4355" width="12.42578125" style="436" bestFit="1" customWidth="1"/>
    <col min="4356" max="4605" width="11.42578125" style="436"/>
    <col min="4606" max="4607" width="3.42578125" style="436" customWidth="1"/>
    <col min="4608" max="4608" width="39.28515625" style="436" customWidth="1"/>
    <col min="4609" max="4609" width="9.7109375" style="436" customWidth="1"/>
    <col min="4610" max="4610" width="13.5703125" style="436" customWidth="1"/>
    <col min="4611" max="4611" width="12.42578125" style="436" bestFit="1" customWidth="1"/>
    <col min="4612" max="4861" width="11.42578125" style="436"/>
    <col min="4862" max="4863" width="3.42578125" style="436" customWidth="1"/>
    <col min="4864" max="4864" width="39.28515625" style="436" customWidth="1"/>
    <col min="4865" max="4865" width="9.7109375" style="436" customWidth="1"/>
    <col min="4866" max="4866" width="13.5703125" style="436" customWidth="1"/>
    <col min="4867" max="4867" width="12.42578125" style="436" bestFit="1" customWidth="1"/>
    <col min="4868" max="5117" width="11.42578125" style="436"/>
    <col min="5118" max="5119" width="3.42578125" style="436" customWidth="1"/>
    <col min="5120" max="5120" width="39.28515625" style="436" customWidth="1"/>
    <col min="5121" max="5121" width="9.7109375" style="436" customWidth="1"/>
    <col min="5122" max="5122" width="13.5703125" style="436" customWidth="1"/>
    <col min="5123" max="5123" width="12.42578125" style="436" bestFit="1" customWidth="1"/>
    <col min="5124" max="5373" width="11.42578125" style="436"/>
    <col min="5374" max="5375" width="3.42578125" style="436" customWidth="1"/>
    <col min="5376" max="5376" width="39.28515625" style="436" customWidth="1"/>
    <col min="5377" max="5377" width="9.7109375" style="436" customWidth="1"/>
    <col min="5378" max="5378" width="13.5703125" style="436" customWidth="1"/>
    <col min="5379" max="5379" width="12.42578125" style="436" bestFit="1" customWidth="1"/>
    <col min="5380" max="5629" width="11.42578125" style="436"/>
    <col min="5630" max="5631" width="3.42578125" style="436" customWidth="1"/>
    <col min="5632" max="5632" width="39.28515625" style="436" customWidth="1"/>
    <col min="5633" max="5633" width="9.7109375" style="436" customWidth="1"/>
    <col min="5634" max="5634" width="13.5703125" style="436" customWidth="1"/>
    <col min="5635" max="5635" width="12.42578125" style="436" bestFit="1" customWidth="1"/>
    <col min="5636" max="5885" width="11.42578125" style="436"/>
    <col min="5886" max="5887" width="3.42578125" style="436" customWidth="1"/>
    <col min="5888" max="5888" width="39.28515625" style="436" customWidth="1"/>
    <col min="5889" max="5889" width="9.7109375" style="436" customWidth="1"/>
    <col min="5890" max="5890" width="13.5703125" style="436" customWidth="1"/>
    <col min="5891" max="5891" width="12.42578125" style="436" bestFit="1" customWidth="1"/>
    <col min="5892" max="6141" width="11.42578125" style="436"/>
    <col min="6142" max="6143" width="3.42578125" style="436" customWidth="1"/>
    <col min="6144" max="6144" width="39.28515625" style="436" customWidth="1"/>
    <col min="6145" max="6145" width="9.7109375" style="436" customWidth="1"/>
    <col min="6146" max="6146" width="13.5703125" style="436" customWidth="1"/>
    <col min="6147" max="6147" width="12.42578125" style="436" bestFit="1" customWidth="1"/>
    <col min="6148" max="6397" width="11.42578125" style="436"/>
    <col min="6398" max="6399" width="3.42578125" style="436" customWidth="1"/>
    <col min="6400" max="6400" width="39.28515625" style="436" customWidth="1"/>
    <col min="6401" max="6401" width="9.7109375" style="436" customWidth="1"/>
    <col min="6402" max="6402" width="13.5703125" style="436" customWidth="1"/>
    <col min="6403" max="6403" width="12.42578125" style="436" bestFit="1" customWidth="1"/>
    <col min="6404" max="6653" width="11.42578125" style="436"/>
    <col min="6654" max="6655" width="3.42578125" style="436" customWidth="1"/>
    <col min="6656" max="6656" width="39.28515625" style="436" customWidth="1"/>
    <col min="6657" max="6657" width="9.7109375" style="436" customWidth="1"/>
    <col min="6658" max="6658" width="13.5703125" style="436" customWidth="1"/>
    <col min="6659" max="6659" width="12.42578125" style="436" bestFit="1" customWidth="1"/>
    <col min="6660" max="6909" width="11.42578125" style="436"/>
    <col min="6910" max="6911" width="3.42578125" style="436" customWidth="1"/>
    <col min="6912" max="6912" width="39.28515625" style="436" customWidth="1"/>
    <col min="6913" max="6913" width="9.7109375" style="436" customWidth="1"/>
    <col min="6914" max="6914" width="13.5703125" style="436" customWidth="1"/>
    <col min="6915" max="6915" width="12.42578125" style="436" bestFit="1" customWidth="1"/>
    <col min="6916" max="7165" width="11.42578125" style="436"/>
    <col min="7166" max="7167" width="3.42578125" style="436" customWidth="1"/>
    <col min="7168" max="7168" width="39.28515625" style="436" customWidth="1"/>
    <col min="7169" max="7169" width="9.7109375" style="436" customWidth="1"/>
    <col min="7170" max="7170" width="13.5703125" style="436" customWidth="1"/>
    <col min="7171" max="7171" width="12.42578125" style="436" bestFit="1" customWidth="1"/>
    <col min="7172" max="7421" width="11.42578125" style="436"/>
    <col min="7422" max="7423" width="3.42578125" style="436" customWidth="1"/>
    <col min="7424" max="7424" width="39.28515625" style="436" customWidth="1"/>
    <col min="7425" max="7425" width="9.7109375" style="436" customWidth="1"/>
    <col min="7426" max="7426" width="13.5703125" style="436" customWidth="1"/>
    <col min="7427" max="7427" width="12.42578125" style="436" bestFit="1" customWidth="1"/>
    <col min="7428" max="7677" width="11.42578125" style="436"/>
    <col min="7678" max="7679" width="3.42578125" style="436" customWidth="1"/>
    <col min="7680" max="7680" width="39.28515625" style="436" customWidth="1"/>
    <col min="7681" max="7681" width="9.7109375" style="436" customWidth="1"/>
    <col min="7682" max="7682" width="13.5703125" style="436" customWidth="1"/>
    <col min="7683" max="7683" width="12.42578125" style="436" bestFit="1" customWidth="1"/>
    <col min="7684" max="7933" width="11.42578125" style="436"/>
    <col min="7934" max="7935" width="3.42578125" style="436" customWidth="1"/>
    <col min="7936" max="7936" width="39.28515625" style="436" customWidth="1"/>
    <col min="7937" max="7937" width="9.7109375" style="436" customWidth="1"/>
    <col min="7938" max="7938" width="13.5703125" style="436" customWidth="1"/>
    <col min="7939" max="7939" width="12.42578125" style="436" bestFit="1" customWidth="1"/>
    <col min="7940" max="8189" width="11.42578125" style="436"/>
    <col min="8190" max="8191" width="3.42578125" style="436" customWidth="1"/>
    <col min="8192" max="8192" width="39.28515625" style="436" customWidth="1"/>
    <col min="8193" max="8193" width="9.7109375" style="436" customWidth="1"/>
    <col min="8194" max="8194" width="13.5703125" style="436" customWidth="1"/>
    <col min="8195" max="8195" width="12.42578125" style="436" bestFit="1" customWidth="1"/>
    <col min="8196" max="8445" width="11.42578125" style="436"/>
    <col min="8446" max="8447" width="3.42578125" style="436" customWidth="1"/>
    <col min="8448" max="8448" width="39.28515625" style="436" customWidth="1"/>
    <col min="8449" max="8449" width="9.7109375" style="436" customWidth="1"/>
    <col min="8450" max="8450" width="13.5703125" style="436" customWidth="1"/>
    <col min="8451" max="8451" width="12.42578125" style="436" bestFit="1" customWidth="1"/>
    <col min="8452" max="8701" width="11.42578125" style="436"/>
    <col min="8702" max="8703" width="3.42578125" style="436" customWidth="1"/>
    <col min="8704" max="8704" width="39.28515625" style="436" customWidth="1"/>
    <col min="8705" max="8705" width="9.7109375" style="436" customWidth="1"/>
    <col min="8706" max="8706" width="13.5703125" style="436" customWidth="1"/>
    <col min="8707" max="8707" width="12.42578125" style="436" bestFit="1" customWidth="1"/>
    <col min="8708" max="8957" width="11.42578125" style="436"/>
    <col min="8958" max="8959" width="3.42578125" style="436" customWidth="1"/>
    <col min="8960" max="8960" width="39.28515625" style="436" customWidth="1"/>
    <col min="8961" max="8961" width="9.7109375" style="436" customWidth="1"/>
    <col min="8962" max="8962" width="13.5703125" style="436" customWidth="1"/>
    <col min="8963" max="8963" width="12.42578125" style="436" bestFit="1" customWidth="1"/>
    <col min="8964" max="9213" width="11.42578125" style="436"/>
    <col min="9214" max="9215" width="3.42578125" style="436" customWidth="1"/>
    <col min="9216" max="9216" width="39.28515625" style="436" customWidth="1"/>
    <col min="9217" max="9217" width="9.7109375" style="436" customWidth="1"/>
    <col min="9218" max="9218" width="13.5703125" style="436" customWidth="1"/>
    <col min="9219" max="9219" width="12.42578125" style="436" bestFit="1" customWidth="1"/>
    <col min="9220" max="9469" width="11.42578125" style="436"/>
    <col min="9470" max="9471" width="3.42578125" style="436" customWidth="1"/>
    <col min="9472" max="9472" width="39.28515625" style="436" customWidth="1"/>
    <col min="9473" max="9473" width="9.7109375" style="436" customWidth="1"/>
    <col min="9474" max="9474" width="13.5703125" style="436" customWidth="1"/>
    <col min="9475" max="9475" width="12.42578125" style="436" bestFit="1" customWidth="1"/>
    <col min="9476" max="9725" width="11.42578125" style="436"/>
    <col min="9726" max="9727" width="3.42578125" style="436" customWidth="1"/>
    <col min="9728" max="9728" width="39.28515625" style="436" customWidth="1"/>
    <col min="9729" max="9729" width="9.7109375" style="436" customWidth="1"/>
    <col min="9730" max="9730" width="13.5703125" style="436" customWidth="1"/>
    <col min="9731" max="9731" width="12.42578125" style="436" bestFit="1" customWidth="1"/>
    <col min="9732" max="9981" width="11.42578125" style="436"/>
    <col min="9982" max="9983" width="3.42578125" style="436" customWidth="1"/>
    <col min="9984" max="9984" width="39.28515625" style="436" customWidth="1"/>
    <col min="9985" max="9985" width="9.7109375" style="436" customWidth="1"/>
    <col min="9986" max="9986" width="13.5703125" style="436" customWidth="1"/>
    <col min="9987" max="9987" width="12.42578125" style="436" bestFit="1" customWidth="1"/>
    <col min="9988" max="10237" width="11.42578125" style="436"/>
    <col min="10238" max="10239" width="3.42578125" style="436" customWidth="1"/>
    <col min="10240" max="10240" width="39.28515625" style="436" customWidth="1"/>
    <col min="10241" max="10241" width="9.7109375" style="436" customWidth="1"/>
    <col min="10242" max="10242" width="13.5703125" style="436" customWidth="1"/>
    <col min="10243" max="10243" width="12.42578125" style="436" bestFit="1" customWidth="1"/>
    <col min="10244" max="10493" width="11.42578125" style="436"/>
    <col min="10494" max="10495" width="3.42578125" style="436" customWidth="1"/>
    <col min="10496" max="10496" width="39.28515625" style="436" customWidth="1"/>
    <col min="10497" max="10497" width="9.7109375" style="436" customWidth="1"/>
    <col min="10498" max="10498" width="13.5703125" style="436" customWidth="1"/>
    <col min="10499" max="10499" width="12.42578125" style="436" bestFit="1" customWidth="1"/>
    <col min="10500" max="10749" width="11.42578125" style="436"/>
    <col min="10750" max="10751" width="3.42578125" style="436" customWidth="1"/>
    <col min="10752" max="10752" width="39.28515625" style="436" customWidth="1"/>
    <col min="10753" max="10753" width="9.7109375" style="436" customWidth="1"/>
    <col min="10754" max="10754" width="13.5703125" style="436" customWidth="1"/>
    <col min="10755" max="10755" width="12.42578125" style="436" bestFit="1" customWidth="1"/>
    <col min="10756" max="11005" width="11.42578125" style="436"/>
    <col min="11006" max="11007" width="3.42578125" style="436" customWidth="1"/>
    <col min="11008" max="11008" width="39.28515625" style="436" customWidth="1"/>
    <col min="11009" max="11009" width="9.7109375" style="436" customWidth="1"/>
    <col min="11010" max="11010" width="13.5703125" style="436" customWidth="1"/>
    <col min="11011" max="11011" width="12.42578125" style="436" bestFit="1" customWidth="1"/>
    <col min="11012" max="11261" width="11.42578125" style="436"/>
    <col min="11262" max="11263" width="3.42578125" style="436" customWidth="1"/>
    <col min="11264" max="11264" width="39.28515625" style="436" customWidth="1"/>
    <col min="11265" max="11265" width="9.7109375" style="436" customWidth="1"/>
    <col min="11266" max="11266" width="13.5703125" style="436" customWidth="1"/>
    <col min="11267" max="11267" width="12.42578125" style="436" bestFit="1" customWidth="1"/>
    <col min="11268" max="11517" width="11.42578125" style="436"/>
    <col min="11518" max="11519" width="3.42578125" style="436" customWidth="1"/>
    <col min="11520" max="11520" width="39.28515625" style="436" customWidth="1"/>
    <col min="11521" max="11521" width="9.7109375" style="436" customWidth="1"/>
    <col min="11522" max="11522" width="13.5703125" style="436" customWidth="1"/>
    <col min="11523" max="11523" width="12.42578125" style="436" bestFit="1" customWidth="1"/>
    <col min="11524" max="11773" width="11.42578125" style="436"/>
    <col min="11774" max="11775" width="3.42578125" style="436" customWidth="1"/>
    <col min="11776" max="11776" width="39.28515625" style="436" customWidth="1"/>
    <col min="11777" max="11777" width="9.7109375" style="436" customWidth="1"/>
    <col min="11778" max="11778" width="13.5703125" style="436" customWidth="1"/>
    <col min="11779" max="11779" width="12.42578125" style="436" bestFit="1" customWidth="1"/>
    <col min="11780" max="12029" width="11.42578125" style="436"/>
    <col min="12030" max="12031" width="3.42578125" style="436" customWidth="1"/>
    <col min="12032" max="12032" width="39.28515625" style="436" customWidth="1"/>
    <col min="12033" max="12033" width="9.7109375" style="436" customWidth="1"/>
    <col min="12034" max="12034" width="13.5703125" style="436" customWidth="1"/>
    <col min="12035" max="12035" width="12.42578125" style="436" bestFit="1" customWidth="1"/>
    <col min="12036" max="12285" width="11.42578125" style="436"/>
    <col min="12286" max="12287" width="3.42578125" style="436" customWidth="1"/>
    <col min="12288" max="12288" width="39.28515625" style="436" customWidth="1"/>
    <col min="12289" max="12289" width="9.7109375" style="436" customWidth="1"/>
    <col min="12290" max="12290" width="13.5703125" style="436" customWidth="1"/>
    <col min="12291" max="12291" width="12.42578125" style="436" bestFit="1" customWidth="1"/>
    <col min="12292" max="12541" width="11.42578125" style="436"/>
    <col min="12542" max="12543" width="3.42578125" style="436" customWidth="1"/>
    <col min="12544" max="12544" width="39.28515625" style="436" customWidth="1"/>
    <col min="12545" max="12545" width="9.7109375" style="436" customWidth="1"/>
    <col min="12546" max="12546" width="13.5703125" style="436" customWidth="1"/>
    <col min="12547" max="12547" width="12.42578125" style="436" bestFit="1" customWidth="1"/>
    <col min="12548" max="12797" width="11.42578125" style="436"/>
    <col min="12798" max="12799" width="3.42578125" style="436" customWidth="1"/>
    <col min="12800" max="12800" width="39.28515625" style="436" customWidth="1"/>
    <col min="12801" max="12801" width="9.7109375" style="436" customWidth="1"/>
    <col min="12802" max="12802" width="13.5703125" style="436" customWidth="1"/>
    <col min="12803" max="12803" width="12.42578125" style="436" bestFit="1" customWidth="1"/>
    <col min="12804" max="13053" width="11.42578125" style="436"/>
    <col min="13054" max="13055" width="3.42578125" style="436" customWidth="1"/>
    <col min="13056" max="13056" width="39.28515625" style="436" customWidth="1"/>
    <col min="13057" max="13057" width="9.7109375" style="436" customWidth="1"/>
    <col min="13058" max="13058" width="13.5703125" style="436" customWidth="1"/>
    <col min="13059" max="13059" width="12.42578125" style="436" bestFit="1" customWidth="1"/>
    <col min="13060" max="13309" width="11.42578125" style="436"/>
    <col min="13310" max="13311" width="3.42578125" style="436" customWidth="1"/>
    <col min="13312" max="13312" width="39.28515625" style="436" customWidth="1"/>
    <col min="13313" max="13313" width="9.7109375" style="436" customWidth="1"/>
    <col min="13314" max="13314" width="13.5703125" style="436" customWidth="1"/>
    <col min="13315" max="13315" width="12.42578125" style="436" bestFit="1" customWidth="1"/>
    <col min="13316" max="13565" width="11.42578125" style="436"/>
    <col min="13566" max="13567" width="3.42578125" style="436" customWidth="1"/>
    <col min="13568" max="13568" width="39.28515625" style="436" customWidth="1"/>
    <col min="13569" max="13569" width="9.7109375" style="436" customWidth="1"/>
    <col min="13570" max="13570" width="13.5703125" style="436" customWidth="1"/>
    <col min="13571" max="13571" width="12.42578125" style="436" bestFit="1" customWidth="1"/>
    <col min="13572" max="13821" width="11.42578125" style="436"/>
    <col min="13822" max="13823" width="3.42578125" style="436" customWidth="1"/>
    <col min="13824" max="13824" width="39.28515625" style="436" customWidth="1"/>
    <col min="13825" max="13825" width="9.7109375" style="436" customWidth="1"/>
    <col min="13826" max="13826" width="13.5703125" style="436" customWidth="1"/>
    <col min="13827" max="13827" width="12.42578125" style="436" bestFit="1" customWidth="1"/>
    <col min="13828" max="14077" width="11.42578125" style="436"/>
    <col min="14078" max="14079" width="3.42578125" style="436" customWidth="1"/>
    <col min="14080" max="14080" width="39.28515625" style="436" customWidth="1"/>
    <col min="14081" max="14081" width="9.7109375" style="436" customWidth="1"/>
    <col min="14082" max="14082" width="13.5703125" style="436" customWidth="1"/>
    <col min="14083" max="14083" width="12.42578125" style="436" bestFit="1" customWidth="1"/>
    <col min="14084" max="14333" width="11.42578125" style="436"/>
    <col min="14334" max="14335" width="3.42578125" style="436" customWidth="1"/>
    <col min="14336" max="14336" width="39.28515625" style="436" customWidth="1"/>
    <col min="14337" max="14337" width="9.7109375" style="436" customWidth="1"/>
    <col min="14338" max="14338" width="13.5703125" style="436" customWidth="1"/>
    <col min="14339" max="14339" width="12.42578125" style="436" bestFit="1" customWidth="1"/>
    <col min="14340" max="14589" width="11.42578125" style="436"/>
    <col min="14590" max="14591" width="3.42578125" style="436" customWidth="1"/>
    <col min="14592" max="14592" width="39.28515625" style="436" customWidth="1"/>
    <col min="14593" max="14593" width="9.7109375" style="436" customWidth="1"/>
    <col min="14594" max="14594" width="13.5703125" style="436" customWidth="1"/>
    <col min="14595" max="14595" width="12.42578125" style="436" bestFit="1" customWidth="1"/>
    <col min="14596" max="14845" width="11.42578125" style="436"/>
    <col min="14846" max="14847" width="3.42578125" style="436" customWidth="1"/>
    <col min="14848" max="14848" width="39.28515625" style="436" customWidth="1"/>
    <col min="14849" max="14849" width="9.7109375" style="436" customWidth="1"/>
    <col min="14850" max="14850" width="13.5703125" style="436" customWidth="1"/>
    <col min="14851" max="14851" width="12.42578125" style="436" bestFit="1" customWidth="1"/>
    <col min="14852" max="15101" width="11.42578125" style="436"/>
    <col min="15102" max="15103" width="3.42578125" style="436" customWidth="1"/>
    <col min="15104" max="15104" width="39.28515625" style="436" customWidth="1"/>
    <col min="15105" max="15105" width="9.7109375" style="436" customWidth="1"/>
    <col min="15106" max="15106" width="13.5703125" style="436" customWidth="1"/>
    <col min="15107" max="15107" width="12.42578125" style="436" bestFit="1" customWidth="1"/>
    <col min="15108" max="15357" width="11.42578125" style="436"/>
    <col min="15358" max="15359" width="3.42578125" style="436" customWidth="1"/>
    <col min="15360" max="15360" width="39.28515625" style="436" customWidth="1"/>
    <col min="15361" max="15361" width="9.7109375" style="436" customWidth="1"/>
    <col min="15362" max="15362" width="13.5703125" style="436" customWidth="1"/>
    <col min="15363" max="15363" width="12.42578125" style="436" bestFit="1" customWidth="1"/>
    <col min="15364" max="15613" width="11.42578125" style="436"/>
    <col min="15614" max="15615" width="3.42578125" style="436" customWidth="1"/>
    <col min="15616" max="15616" width="39.28515625" style="436" customWidth="1"/>
    <col min="15617" max="15617" width="9.7109375" style="436" customWidth="1"/>
    <col min="15618" max="15618" width="13.5703125" style="436" customWidth="1"/>
    <col min="15619" max="15619" width="12.42578125" style="436" bestFit="1" customWidth="1"/>
    <col min="15620" max="15869" width="11.42578125" style="436"/>
    <col min="15870" max="15871" width="3.42578125" style="436" customWidth="1"/>
    <col min="15872" max="15872" width="39.28515625" style="436" customWidth="1"/>
    <col min="15873" max="15873" width="9.7109375" style="436" customWidth="1"/>
    <col min="15874" max="15874" width="13.5703125" style="436" customWidth="1"/>
    <col min="15875" max="15875" width="12.42578125" style="436" bestFit="1" customWidth="1"/>
    <col min="15876" max="16125" width="11.42578125" style="436"/>
    <col min="16126" max="16127" width="3.42578125" style="436" customWidth="1"/>
    <col min="16128" max="16128" width="39.28515625" style="436" customWidth="1"/>
    <col min="16129" max="16129" width="9.7109375" style="436" customWidth="1"/>
    <col min="16130" max="16130" width="13.5703125" style="436" customWidth="1"/>
    <col min="16131" max="16131" width="12.42578125" style="436" bestFit="1" customWidth="1"/>
    <col min="16132" max="16384" width="11.42578125" style="436"/>
  </cols>
  <sheetData>
    <row r="1" spans="1:6" s="137" customFormat="1" ht="14.25">
      <c r="A1" s="163" t="s">
        <v>563</v>
      </c>
      <c r="B1" s="163"/>
      <c r="C1" s="163"/>
      <c r="D1" s="163"/>
      <c r="E1" s="163"/>
      <c r="F1" s="163"/>
    </row>
    <row r="2" spans="1:6" s="29" customFormat="1" ht="14.25" customHeight="1">
      <c r="A2" s="35" t="s">
        <v>15</v>
      </c>
      <c r="B2" s="35"/>
      <c r="C2" s="35"/>
      <c r="D2" s="35"/>
      <c r="E2" s="35"/>
      <c r="F2" s="35"/>
    </row>
    <row r="3" spans="1:6" s="30" customFormat="1" ht="14.25">
      <c r="A3" s="169"/>
      <c r="B3" s="169"/>
      <c r="C3" s="169"/>
      <c r="D3" s="169"/>
      <c r="E3" s="169"/>
      <c r="F3" s="169"/>
    </row>
    <row r="4" spans="1:6" s="30" customFormat="1" ht="37.5" customHeight="1">
      <c r="A4" s="494"/>
      <c r="B4" s="495"/>
      <c r="C4" s="501"/>
      <c r="D4" s="246" t="s">
        <v>554</v>
      </c>
      <c r="E4" s="246" t="s">
        <v>555</v>
      </c>
      <c r="F4" s="270" t="s">
        <v>16</v>
      </c>
    </row>
    <row r="5" spans="1:6" s="33" customFormat="1" ht="15.75" customHeight="1">
      <c r="A5" s="35"/>
      <c r="B5" s="496"/>
      <c r="C5" s="35"/>
      <c r="D5" s="35"/>
      <c r="E5" s="35"/>
      <c r="F5" s="35"/>
    </row>
    <row r="6" spans="1:6" s="155" customFormat="1" ht="12.75" customHeight="1">
      <c r="A6" s="696" t="s">
        <v>17</v>
      </c>
      <c r="B6" s="696"/>
      <c r="C6" s="696"/>
      <c r="D6" s="150">
        <f>'Tab 4c'!E6</f>
        <v>246.32</v>
      </c>
      <c r="E6" s="150">
        <f>8.412+167.013+15.11+19.452+10.485+32.614</f>
        <v>253.08600000000004</v>
      </c>
      <c r="F6" s="502">
        <f>E6-D6</f>
        <v>6.766000000000048</v>
      </c>
    </row>
    <row r="7" spans="1:6" s="155" customFormat="1" ht="14.25">
      <c r="A7" s="696" t="s">
        <v>18</v>
      </c>
      <c r="B7" s="696"/>
      <c r="C7" s="696"/>
      <c r="D7" s="150">
        <f>'Tab 4c'!E7</f>
        <v>399.76600000000002</v>
      </c>
      <c r="E7" s="150">
        <v>401.82400000000001</v>
      </c>
      <c r="F7" s="502">
        <f t="shared" ref="F7:F69" si="0">E7-D7</f>
        <v>2.0579999999999927</v>
      </c>
    </row>
    <row r="8" spans="1:6" s="155" customFormat="1" ht="14.25">
      <c r="A8" s="696" t="s">
        <v>19</v>
      </c>
      <c r="B8" s="696"/>
      <c r="C8" s="696"/>
      <c r="D8" s="150">
        <f>'Tab 4c'!E8</f>
        <v>2577.415</v>
      </c>
      <c r="E8" s="150">
        <v>2568.0340000000001</v>
      </c>
      <c r="F8" s="502">
        <f t="shared" si="0"/>
        <v>-9.3809999999998581</v>
      </c>
    </row>
    <row r="9" spans="1:6" s="155" customFormat="1" ht="14.25">
      <c r="A9" s="696" t="s">
        <v>20</v>
      </c>
      <c r="B9" s="696"/>
      <c r="C9" s="696"/>
      <c r="D9" s="150">
        <f>'Tab 4c'!E9</f>
        <v>425.86200000000002</v>
      </c>
      <c r="E9" s="150">
        <v>417.37900000000002</v>
      </c>
      <c r="F9" s="502">
        <f t="shared" si="0"/>
        <v>-8.4830000000000041</v>
      </c>
    </row>
    <row r="10" spans="1:6" s="155" customFormat="1" ht="14.25">
      <c r="A10" s="696" t="s">
        <v>21</v>
      </c>
      <c r="B10" s="696"/>
      <c r="C10" s="696"/>
      <c r="D10" s="150">
        <f>'Tab 4c'!E10</f>
        <v>1372.2719999999999</v>
      </c>
      <c r="E10" s="150">
        <v>1384.741</v>
      </c>
      <c r="F10" s="502">
        <f t="shared" si="0"/>
        <v>12.469000000000051</v>
      </c>
    </row>
    <row r="11" spans="1:6" s="155" customFormat="1" ht="14.25">
      <c r="A11" s="696" t="s">
        <v>22</v>
      </c>
      <c r="B11" s="696"/>
      <c r="C11" s="696"/>
      <c r="D11" s="150">
        <f>'Tab 4c'!E11</f>
        <v>2185.9810000000002</v>
      </c>
      <c r="E11" s="150">
        <v>2177.3510000000001</v>
      </c>
      <c r="F11" s="502">
        <f t="shared" si="0"/>
        <v>-8.6300000000001091</v>
      </c>
    </row>
    <row r="12" spans="1:6" s="155" customFormat="1" ht="14.25">
      <c r="A12" s="696" t="s">
        <v>23</v>
      </c>
      <c r="B12" s="696"/>
      <c r="C12" s="696"/>
      <c r="D12" s="150">
        <f>'Tab 4c'!E12</f>
        <v>1144.529</v>
      </c>
      <c r="E12" s="150">
        <v>1193.838</v>
      </c>
      <c r="F12" s="502">
        <f t="shared" si="0"/>
        <v>49.308999999999969</v>
      </c>
    </row>
    <row r="13" spans="1:6" s="155" customFormat="1" ht="14.25">
      <c r="A13" s="144"/>
      <c r="B13" s="696" t="s">
        <v>24</v>
      </c>
      <c r="C13" s="696"/>
      <c r="D13" s="150"/>
      <c r="E13" s="150"/>
      <c r="F13" s="502"/>
    </row>
    <row r="14" spans="1:6" s="155" customFormat="1" ht="14.25">
      <c r="A14" s="144"/>
      <c r="B14" s="696" t="s">
        <v>219</v>
      </c>
      <c r="C14" s="696"/>
      <c r="D14" s="150">
        <f>'Tab 4c'!E14</f>
        <v>700.46299999999997</v>
      </c>
      <c r="E14" s="150">
        <v>733.89300000000003</v>
      </c>
      <c r="F14" s="502">
        <f t="shared" si="0"/>
        <v>33.430000000000064</v>
      </c>
    </row>
    <row r="15" spans="1:6" s="155" customFormat="1" ht="14.25">
      <c r="A15" s="696" t="s">
        <v>25</v>
      </c>
      <c r="B15" s="696"/>
      <c r="C15" s="696"/>
      <c r="D15" s="150">
        <f>'Tab 4c'!E15</f>
        <v>1050</v>
      </c>
      <c r="E15" s="150">
        <v>1090</v>
      </c>
      <c r="F15" s="502">
        <f t="shared" si="0"/>
        <v>40</v>
      </c>
    </row>
    <row r="16" spans="1:6" s="155" customFormat="1" ht="14.25">
      <c r="A16" s="696" t="s">
        <v>26</v>
      </c>
      <c r="B16" s="696"/>
      <c r="C16" s="696"/>
      <c r="D16" s="150">
        <f>'Tab 4c'!E16</f>
        <v>7039.174</v>
      </c>
      <c r="E16" s="150">
        <v>7154.8209999999999</v>
      </c>
      <c r="F16" s="502">
        <f t="shared" si="0"/>
        <v>115.64699999999993</v>
      </c>
    </row>
    <row r="17" spans="1:6" s="155" customFormat="1" ht="14.25">
      <c r="A17" s="144"/>
      <c r="B17" s="696" t="s">
        <v>24</v>
      </c>
      <c r="C17" s="696"/>
      <c r="D17" s="150"/>
      <c r="E17" s="150"/>
      <c r="F17" s="502"/>
    </row>
    <row r="18" spans="1:6" s="155" customFormat="1" ht="14.25">
      <c r="A18" s="144"/>
      <c r="B18" s="696" t="s">
        <v>220</v>
      </c>
      <c r="C18" s="696"/>
      <c r="D18" s="150">
        <f>'Tab 4c'!E18</f>
        <v>7005.2150000000001</v>
      </c>
      <c r="E18" s="150">
        <v>7122.1719999999996</v>
      </c>
      <c r="F18" s="502">
        <f t="shared" si="0"/>
        <v>116.95699999999943</v>
      </c>
    </row>
    <row r="19" spans="1:6" s="155" customFormat="1" ht="14.25">
      <c r="A19" s="696" t="s">
        <v>27</v>
      </c>
      <c r="B19" s="696"/>
      <c r="C19" s="696"/>
      <c r="D19" s="150">
        <f>'Tab 4c'!E19</f>
        <v>2924.0929999999998</v>
      </c>
      <c r="E19" s="150">
        <v>3001.8229999999999</v>
      </c>
      <c r="F19" s="502">
        <f t="shared" si="0"/>
        <v>77.730000000000018</v>
      </c>
    </row>
    <row r="20" spans="1:6" s="155" customFormat="1" ht="14.25">
      <c r="A20" s="144"/>
      <c r="B20" s="696" t="s">
        <v>28</v>
      </c>
      <c r="C20" s="696"/>
      <c r="D20" s="150"/>
      <c r="E20" s="150"/>
      <c r="F20" s="502"/>
    </row>
    <row r="21" spans="1:6" s="155" customFormat="1" ht="14.25">
      <c r="A21" s="144"/>
      <c r="B21" s="696" t="s">
        <v>271</v>
      </c>
      <c r="C21" s="696"/>
      <c r="D21" s="150">
        <f>'Tab 4c'!E21</f>
        <v>2580.3020000000001</v>
      </c>
      <c r="E21" s="150">
        <v>2683.951</v>
      </c>
      <c r="F21" s="502">
        <f t="shared" si="0"/>
        <v>103.64899999999989</v>
      </c>
    </row>
    <row r="22" spans="1:6" s="155" customFormat="1" ht="14.25">
      <c r="A22" s="696" t="s">
        <v>460</v>
      </c>
      <c r="B22" s="696"/>
      <c r="C22" s="696"/>
      <c r="D22" s="150">
        <f>'Tab 4c'!E22</f>
        <v>10194</v>
      </c>
      <c r="E22" s="150">
        <v>10680</v>
      </c>
      <c r="F22" s="502">
        <f t="shared" si="0"/>
        <v>486</v>
      </c>
    </row>
    <row r="23" spans="1:6" s="155" customFormat="1" ht="14.25">
      <c r="A23" s="144"/>
      <c r="B23" s="696" t="s">
        <v>28</v>
      </c>
      <c r="C23" s="696"/>
      <c r="D23" s="150"/>
      <c r="E23" s="150"/>
      <c r="F23" s="502"/>
    </row>
    <row r="24" spans="1:6" s="155" customFormat="1" ht="14.25">
      <c r="A24" s="144"/>
      <c r="B24" s="696" t="s">
        <v>221</v>
      </c>
      <c r="C24" s="696"/>
      <c r="D24" s="150">
        <f>'Tab 4c'!E24</f>
        <v>9129.8950000000004</v>
      </c>
      <c r="E24" s="150">
        <v>9612.107</v>
      </c>
      <c r="F24" s="502">
        <f t="shared" si="0"/>
        <v>482.21199999999953</v>
      </c>
    </row>
    <row r="25" spans="1:6" s="155" customFormat="1" ht="14.25">
      <c r="A25" s="144"/>
      <c r="B25" s="696" t="s">
        <v>222</v>
      </c>
      <c r="C25" s="696"/>
      <c r="D25" s="150">
        <f>'Tab 4c'!E25</f>
        <v>1016.894</v>
      </c>
      <c r="E25" s="150">
        <v>1018.672</v>
      </c>
      <c r="F25" s="502">
        <f t="shared" si="0"/>
        <v>1.77800000000002</v>
      </c>
    </row>
    <row r="26" spans="1:6" s="155" customFormat="1" ht="14.25">
      <c r="A26" s="696" t="s">
        <v>431</v>
      </c>
      <c r="B26" s="696"/>
      <c r="C26" s="696"/>
      <c r="D26" s="150">
        <f>'Tab 4c'!E26</f>
        <v>8963.9660000000003</v>
      </c>
      <c r="E26" s="150">
        <v>9277.9740000000002</v>
      </c>
      <c r="F26" s="502">
        <f t="shared" si="0"/>
        <v>314.00799999999981</v>
      </c>
    </row>
    <row r="27" spans="1:6" s="155" customFormat="1" ht="14.25">
      <c r="A27" s="144"/>
      <c r="B27" s="696" t="s">
        <v>28</v>
      </c>
      <c r="C27" s="696"/>
      <c r="D27" s="150"/>
      <c r="E27" s="150"/>
      <c r="F27" s="502"/>
    </row>
    <row r="28" spans="1:6" s="155" customFormat="1" ht="14.25">
      <c r="A28" s="144"/>
      <c r="B28" s="696" t="s">
        <v>223</v>
      </c>
      <c r="C28" s="696"/>
      <c r="D28" s="150">
        <f>'Tab 4c'!E28</f>
        <v>4033.9589999999998</v>
      </c>
      <c r="E28" s="150">
        <v>4205.4430000000002</v>
      </c>
      <c r="F28" s="502">
        <f t="shared" si="0"/>
        <v>171.48400000000038</v>
      </c>
    </row>
    <row r="29" spans="1:6" s="155" customFormat="1" ht="14.25">
      <c r="A29" s="144"/>
      <c r="B29" s="696" t="s">
        <v>224</v>
      </c>
      <c r="C29" s="696"/>
      <c r="D29" s="150">
        <f>'Tab 4c'!E29</f>
        <v>1260.6559999999999</v>
      </c>
      <c r="E29" s="150">
        <v>1285.702</v>
      </c>
      <c r="F29" s="502">
        <f t="shared" si="0"/>
        <v>25.046000000000049</v>
      </c>
    </row>
    <row r="30" spans="1:6" s="155" customFormat="1" ht="14.25">
      <c r="A30" s="144"/>
      <c r="B30" s="696" t="s">
        <v>225</v>
      </c>
      <c r="C30" s="696"/>
      <c r="D30" s="150">
        <f>'Tab 4c'!E30</f>
        <v>2121.9479999999999</v>
      </c>
      <c r="E30" s="150">
        <v>2132.4630000000002</v>
      </c>
      <c r="F30" s="502">
        <f t="shared" si="0"/>
        <v>10.515000000000327</v>
      </c>
    </row>
    <row r="31" spans="1:6" s="155" customFormat="1" ht="14.25">
      <c r="A31" s="144"/>
      <c r="B31" s="696" t="s">
        <v>240</v>
      </c>
      <c r="C31" s="696"/>
      <c r="D31" s="150">
        <f>'Tab 4c'!E31</f>
        <v>1547.403</v>
      </c>
      <c r="E31" s="150">
        <v>1654.366</v>
      </c>
      <c r="F31" s="502">
        <f t="shared" si="0"/>
        <v>106.96299999999997</v>
      </c>
    </row>
    <row r="32" spans="1:6" s="155" customFormat="1" ht="14.25">
      <c r="A32" s="696" t="s">
        <v>29</v>
      </c>
      <c r="B32" s="696"/>
      <c r="C32" s="696"/>
      <c r="D32" s="150">
        <f>'Tab 4c'!E32</f>
        <v>953.779</v>
      </c>
      <c r="E32" s="150">
        <v>957.49300000000005</v>
      </c>
      <c r="F32" s="502">
        <f t="shared" si="0"/>
        <v>3.7140000000000555</v>
      </c>
    </row>
    <row r="33" spans="1:6" s="155" customFormat="1" ht="14.25">
      <c r="A33" s="144"/>
      <c r="B33" s="144" t="s">
        <v>28</v>
      </c>
      <c r="C33" s="144"/>
      <c r="D33" s="150"/>
      <c r="E33" s="150"/>
      <c r="F33" s="502"/>
    </row>
    <row r="34" spans="1:6" s="155" customFormat="1" ht="14.25">
      <c r="A34" s="144"/>
      <c r="B34" s="696" t="s">
        <v>226</v>
      </c>
      <c r="C34" s="696"/>
      <c r="D34" s="150">
        <f>'Tab 4c'!E34</f>
        <v>774.92200000000003</v>
      </c>
      <c r="E34" s="150">
        <v>777.60299999999995</v>
      </c>
      <c r="F34" s="502">
        <f t="shared" si="0"/>
        <v>2.6809999999999263</v>
      </c>
    </row>
    <row r="35" spans="1:6" s="155" customFormat="1" ht="14.25">
      <c r="A35" s="696" t="s">
        <v>430</v>
      </c>
      <c r="B35" s="696"/>
      <c r="C35" s="696"/>
      <c r="D35" s="150">
        <f>'Tab 4c'!E35</f>
        <v>6713.1049999999996</v>
      </c>
      <c r="E35" s="150">
        <v>6930.1570000000002</v>
      </c>
      <c r="F35" s="502">
        <f t="shared" si="0"/>
        <v>217.05200000000059</v>
      </c>
    </row>
    <row r="36" spans="1:6" s="155" customFormat="1" ht="14.25">
      <c r="A36" s="144"/>
      <c r="B36" s="696" t="s">
        <v>28</v>
      </c>
      <c r="C36" s="696"/>
      <c r="D36" s="150"/>
      <c r="E36" s="150"/>
      <c r="F36" s="502"/>
    </row>
    <row r="37" spans="1:6" s="155" customFormat="1" ht="14.25">
      <c r="A37" s="144"/>
      <c r="B37" s="696" t="s">
        <v>227</v>
      </c>
      <c r="C37" s="696"/>
      <c r="D37" s="150">
        <f>'Tab 4c'!E37</f>
        <v>6616.4620000000004</v>
      </c>
      <c r="E37" s="150">
        <v>6834.2359999999999</v>
      </c>
      <c r="F37" s="502">
        <f t="shared" si="0"/>
        <v>217.77399999999943</v>
      </c>
    </row>
    <row r="38" spans="1:6" s="155" customFormat="1" ht="14.25">
      <c r="A38" s="144"/>
      <c r="B38" s="144"/>
      <c r="C38" s="144" t="s">
        <v>228</v>
      </c>
      <c r="D38" s="150">
        <f>'Tab 4c'!E38</f>
        <v>3108.3</v>
      </c>
      <c r="E38" s="150">
        <v>3297.6</v>
      </c>
      <c r="F38" s="502">
        <f t="shared" si="0"/>
        <v>189.29999999999973</v>
      </c>
    </row>
    <row r="39" spans="1:6" s="155" customFormat="1" ht="14.25">
      <c r="A39" s="144"/>
      <c r="B39" s="144"/>
      <c r="C39" s="144" t="s">
        <v>241</v>
      </c>
      <c r="D39" s="150">
        <f>'Tab 4c'!E39</f>
        <v>1112.202</v>
      </c>
      <c r="E39" s="150">
        <v>1122.652</v>
      </c>
      <c r="F39" s="502">
        <f t="shared" si="0"/>
        <v>10.450000000000045</v>
      </c>
    </row>
    <row r="40" spans="1:6" s="155" customFormat="1" ht="14.25">
      <c r="A40" s="696" t="s">
        <v>432</v>
      </c>
      <c r="B40" s="696"/>
      <c r="C40" s="696"/>
      <c r="D40" s="150">
        <f>'Tab 4c'!E40</f>
        <v>8177.7560000000003</v>
      </c>
      <c r="E40" s="150">
        <v>8093.348</v>
      </c>
      <c r="F40" s="502">
        <f t="shared" si="0"/>
        <v>-84.408000000000357</v>
      </c>
    </row>
    <row r="41" spans="1:6" s="155" customFormat="1" ht="14.25">
      <c r="A41" s="144"/>
      <c r="B41" s="696" t="s">
        <v>28</v>
      </c>
      <c r="C41" s="696"/>
      <c r="D41" s="150"/>
      <c r="E41" s="150"/>
      <c r="F41" s="502"/>
    </row>
    <row r="42" spans="1:6" s="155" customFormat="1" ht="14.25">
      <c r="A42" s="144"/>
      <c r="B42" s="535" t="s">
        <v>30</v>
      </c>
      <c r="C42" s="144"/>
      <c r="D42" s="150">
        <f>'Tab 4c'!E42</f>
        <v>423.71300000000002</v>
      </c>
      <c r="E42" s="150">
        <v>448.68299999999999</v>
      </c>
      <c r="F42" s="502">
        <f t="shared" si="0"/>
        <v>24.96999999999997</v>
      </c>
    </row>
    <row r="43" spans="1:6" s="155" customFormat="1" ht="14.25">
      <c r="A43" s="144"/>
      <c r="B43" s="696" t="s">
        <v>229</v>
      </c>
      <c r="C43" s="696"/>
      <c r="D43" s="150">
        <f>'Tab 4c'!E43</f>
        <v>6998.7889999999998</v>
      </c>
      <c r="E43" s="150">
        <v>6970.7269999999999</v>
      </c>
      <c r="F43" s="502">
        <f t="shared" si="0"/>
        <v>-28.061999999999898</v>
      </c>
    </row>
    <row r="44" spans="1:6" s="155" customFormat="1" ht="14.25">
      <c r="A44" s="696" t="s">
        <v>31</v>
      </c>
      <c r="B44" s="696"/>
      <c r="C44" s="696"/>
      <c r="D44" s="150">
        <f>'Tab 4c'!E44</f>
        <v>4081.3980000000001</v>
      </c>
      <c r="E44" s="150">
        <v>4121.7889999999998</v>
      </c>
      <c r="F44" s="502">
        <f t="shared" si="0"/>
        <v>40.390999999999622</v>
      </c>
    </row>
    <row r="45" spans="1:6" s="155" customFormat="1" ht="14.25">
      <c r="A45" s="144"/>
      <c r="B45" s="696" t="s">
        <v>24</v>
      </c>
      <c r="C45" s="696"/>
      <c r="D45" s="150"/>
      <c r="E45" s="150"/>
      <c r="F45" s="502"/>
    </row>
    <row r="46" spans="1:6" s="155" customFormat="1" ht="14.25">
      <c r="A46" s="144"/>
      <c r="B46" s="696" t="s">
        <v>230</v>
      </c>
      <c r="C46" s="696"/>
      <c r="D46" s="150">
        <f>'Tab 4c'!E46</f>
        <v>3066.8690000000001</v>
      </c>
      <c r="E46" s="150">
        <v>3079.4290000000001</v>
      </c>
      <c r="F46" s="502">
        <f t="shared" si="0"/>
        <v>12.559999999999945</v>
      </c>
    </row>
    <row r="47" spans="1:6" s="155" customFormat="1" ht="14.25">
      <c r="A47" s="144"/>
      <c r="B47" s="696" t="s">
        <v>231</v>
      </c>
      <c r="C47" s="696"/>
      <c r="D47" s="150">
        <f>'Tab 4c'!E47</f>
        <v>255.42</v>
      </c>
      <c r="E47" s="150">
        <v>264.94</v>
      </c>
      <c r="F47" s="502">
        <f t="shared" si="0"/>
        <v>9.5200000000000102</v>
      </c>
    </row>
    <row r="48" spans="1:6" s="155" customFormat="1" ht="14.25">
      <c r="A48" s="696" t="s">
        <v>424</v>
      </c>
      <c r="B48" s="696"/>
      <c r="C48" s="696"/>
      <c r="D48" s="150">
        <f>'Tab 4c'!E48</f>
        <v>367.94299999999998</v>
      </c>
      <c r="E48" s="150">
        <v>441.02</v>
      </c>
      <c r="F48" s="502">
        <f t="shared" si="0"/>
        <v>73.076999999999998</v>
      </c>
    </row>
    <row r="49" spans="1:6" s="155" customFormat="1" ht="14.25">
      <c r="A49" s="696" t="s">
        <v>32</v>
      </c>
      <c r="B49" s="696"/>
      <c r="C49" s="696"/>
      <c r="D49" s="150">
        <f>'Tab 4c'!E49</f>
        <v>101.6</v>
      </c>
      <c r="E49" s="150">
        <v>101.6</v>
      </c>
      <c r="F49" s="502">
        <f t="shared" si="0"/>
        <v>0</v>
      </c>
    </row>
    <row r="50" spans="1:6" s="155" customFormat="1" ht="14.25">
      <c r="A50" s="696" t="s">
        <v>33</v>
      </c>
      <c r="B50" s="696"/>
      <c r="C50" s="696"/>
      <c r="D50" s="150">
        <f>'Tab 4c'!E50</f>
        <v>427.69600000000003</v>
      </c>
      <c r="E50" s="150">
        <v>432.69600000000003</v>
      </c>
      <c r="F50" s="502">
        <f t="shared" si="0"/>
        <v>5</v>
      </c>
    </row>
    <row r="51" spans="1:6" s="155" customFormat="1" ht="14.25">
      <c r="A51" s="696" t="s">
        <v>34</v>
      </c>
      <c r="B51" s="696"/>
      <c r="C51" s="696"/>
      <c r="D51" s="150">
        <f>'Tab 4c'!E51</f>
        <v>401.04599999999999</v>
      </c>
      <c r="E51" s="150">
        <v>399.23700000000002</v>
      </c>
      <c r="F51" s="502">
        <f t="shared" si="0"/>
        <v>-1.8089999999999691</v>
      </c>
    </row>
    <row r="52" spans="1:6" s="155" customFormat="1" ht="14.25">
      <c r="A52" s="696" t="s">
        <v>35</v>
      </c>
      <c r="B52" s="696"/>
      <c r="C52" s="696"/>
      <c r="D52" s="150">
        <f>'Tab 4c'!E52</f>
        <v>4990.1229999999996</v>
      </c>
      <c r="E52" s="150">
        <v>5676.8419999999996</v>
      </c>
      <c r="F52" s="502">
        <f t="shared" si="0"/>
        <v>686.71900000000005</v>
      </c>
    </row>
    <row r="53" spans="1:6" s="155" customFormat="1" ht="14.25">
      <c r="A53" s="144"/>
      <c r="B53" s="696" t="s">
        <v>28</v>
      </c>
      <c r="C53" s="696"/>
      <c r="D53" s="150"/>
      <c r="E53" s="150"/>
      <c r="F53" s="502"/>
    </row>
    <row r="54" spans="1:6" s="155" customFormat="1" ht="14.25">
      <c r="A54" s="144"/>
      <c r="B54" s="696" t="s">
        <v>232</v>
      </c>
      <c r="C54" s="696"/>
      <c r="D54" s="150">
        <f>'Tab 4c'!E54</f>
        <v>4505.8389999999999</v>
      </c>
      <c r="E54" s="150">
        <v>5181.4139999999998</v>
      </c>
      <c r="F54" s="502">
        <f t="shared" si="0"/>
        <v>675.57499999999982</v>
      </c>
    </row>
    <row r="55" spans="1:6" s="155" customFormat="1" ht="14.25">
      <c r="A55" s="696" t="s">
        <v>36</v>
      </c>
      <c r="B55" s="696"/>
      <c r="C55" s="696"/>
      <c r="D55" s="150">
        <f>'Tab 4c'!E55</f>
        <v>2240.8330000000001</v>
      </c>
      <c r="E55" s="150">
        <v>2155.2869999999998</v>
      </c>
      <c r="F55" s="502">
        <f t="shared" si="0"/>
        <v>-85.546000000000276</v>
      </c>
    </row>
    <row r="56" spans="1:6" s="155" customFormat="1" ht="14.25">
      <c r="A56" s="144"/>
      <c r="B56" s="696" t="s">
        <v>28</v>
      </c>
      <c r="C56" s="696"/>
      <c r="D56" s="150"/>
      <c r="E56" s="150"/>
      <c r="F56" s="502"/>
    </row>
    <row r="57" spans="1:6" s="155" customFormat="1" ht="14.25">
      <c r="A57" s="144"/>
      <c r="B57" s="696" t="s">
        <v>270</v>
      </c>
      <c r="C57" s="696"/>
      <c r="D57" s="150">
        <f>'Tab 4c'!E57</f>
        <v>1838.681</v>
      </c>
      <c r="E57" s="150">
        <v>1764.643</v>
      </c>
      <c r="F57" s="502">
        <f t="shared" si="0"/>
        <v>-74.038000000000011</v>
      </c>
    </row>
    <row r="58" spans="1:6" s="155" customFormat="1" ht="14.25">
      <c r="A58" s="144"/>
      <c r="B58" s="535"/>
      <c r="C58" s="535" t="s">
        <v>233</v>
      </c>
      <c r="D58" s="150">
        <f>'Tab 4c'!E58</f>
        <v>850.5</v>
      </c>
      <c r="E58" s="150">
        <v>850.50099999999998</v>
      </c>
      <c r="F58" s="502">
        <f t="shared" si="0"/>
        <v>9.9999999997635314E-4</v>
      </c>
    </row>
    <row r="59" spans="1:6" s="155" customFormat="1" ht="14.25">
      <c r="A59" s="144"/>
      <c r="B59" s="535"/>
      <c r="C59" s="535" t="s">
        <v>348</v>
      </c>
      <c r="D59" s="150">
        <f>'Tab 4c'!E59</f>
        <v>795.55700000000002</v>
      </c>
      <c r="E59" s="150">
        <v>733.57399999999996</v>
      </c>
      <c r="F59" s="502">
        <f t="shared" si="0"/>
        <v>-61.983000000000061</v>
      </c>
    </row>
    <row r="60" spans="1:6" s="155" customFormat="1" ht="14.25">
      <c r="A60" s="697" t="s">
        <v>37</v>
      </c>
      <c r="B60" s="697"/>
      <c r="C60" s="697"/>
      <c r="D60" s="150">
        <f>'Tab 4c'!E60</f>
        <v>638.94299999999998</v>
      </c>
      <c r="E60" s="150">
        <v>642.93600000000004</v>
      </c>
      <c r="F60" s="502">
        <f t="shared" si="0"/>
        <v>3.9930000000000518</v>
      </c>
    </row>
    <row r="61" spans="1:6" s="155" customFormat="1" ht="14.25">
      <c r="A61" s="696" t="s">
        <v>38</v>
      </c>
      <c r="B61" s="696"/>
      <c r="C61" s="696"/>
      <c r="D61" s="150">
        <f>'Tab 4c'!E61</f>
        <v>1014.003</v>
      </c>
      <c r="E61" s="150">
        <v>988.67100000000005</v>
      </c>
      <c r="F61" s="502">
        <f t="shared" si="0"/>
        <v>-25.331999999999994</v>
      </c>
    </row>
    <row r="62" spans="1:6" s="155" customFormat="1" ht="14.25">
      <c r="A62" s="144"/>
      <c r="B62" s="696" t="s">
        <v>24</v>
      </c>
      <c r="C62" s="696"/>
      <c r="D62" s="150"/>
      <c r="E62" s="150"/>
      <c r="F62" s="502"/>
    </row>
    <row r="63" spans="1:6" s="155" customFormat="1" ht="14.25">
      <c r="A63" s="144"/>
      <c r="B63" s="696" t="s">
        <v>234</v>
      </c>
      <c r="C63" s="696"/>
      <c r="D63" s="150">
        <f>'Tab 4c'!E63</f>
        <v>484.95600000000002</v>
      </c>
      <c r="E63" s="150">
        <v>429.209</v>
      </c>
      <c r="F63" s="502">
        <f t="shared" si="0"/>
        <v>-55.747000000000014</v>
      </c>
    </row>
    <row r="64" spans="1:6" s="155" customFormat="1" ht="14.25">
      <c r="A64" s="696" t="s">
        <v>39</v>
      </c>
      <c r="B64" s="696"/>
      <c r="C64" s="696"/>
      <c r="D64" s="150">
        <f>'Tab 4c'!E64</f>
        <v>629.14</v>
      </c>
      <c r="E64" s="150">
        <v>642.24699999999996</v>
      </c>
      <c r="F64" s="502">
        <f t="shared" si="0"/>
        <v>13.106999999999971</v>
      </c>
    </row>
    <row r="65" spans="1:6" s="155" customFormat="1" ht="14.25">
      <c r="A65" s="144"/>
      <c r="B65" s="696" t="s">
        <v>28</v>
      </c>
      <c r="C65" s="696"/>
      <c r="D65" s="150"/>
      <c r="E65" s="150"/>
      <c r="F65" s="502"/>
    </row>
    <row r="66" spans="1:6" s="155" customFormat="1" ht="14.25">
      <c r="A66" s="144"/>
      <c r="B66" s="696" t="s">
        <v>235</v>
      </c>
      <c r="C66" s="696"/>
      <c r="D66" s="150">
        <f>'Tab 4c'!E66</f>
        <v>176.29900000000001</v>
      </c>
      <c r="E66" s="150">
        <v>230.85900000000001</v>
      </c>
      <c r="F66" s="502">
        <f t="shared" si="0"/>
        <v>54.56</v>
      </c>
    </row>
    <row r="67" spans="1:6" s="155" customFormat="1" ht="14.25">
      <c r="A67" s="144"/>
      <c r="B67" s="144" t="s">
        <v>236</v>
      </c>
      <c r="C67" s="144"/>
      <c r="D67" s="150">
        <f>'Tab 4c'!E67</f>
        <v>452.84100000000001</v>
      </c>
      <c r="E67" s="150">
        <v>411.38799999999998</v>
      </c>
      <c r="F67" s="502">
        <f t="shared" si="0"/>
        <v>-41.453000000000031</v>
      </c>
    </row>
    <row r="68" spans="1:6" s="155" customFormat="1" ht="14.25">
      <c r="A68" s="696" t="s">
        <v>40</v>
      </c>
      <c r="B68" s="696"/>
      <c r="C68" s="696"/>
      <c r="D68" s="150">
        <f>'Tab 4c'!E68</f>
        <v>1631.3579999999999</v>
      </c>
      <c r="E68" s="150">
        <v>430.91300000000001</v>
      </c>
      <c r="F68" s="502">
        <f t="shared" si="0"/>
        <v>-1200.4449999999999</v>
      </c>
    </row>
    <row r="69" spans="1:6" s="155" customFormat="1" ht="14.25">
      <c r="A69" s="696" t="s">
        <v>41</v>
      </c>
      <c r="B69" s="696"/>
      <c r="C69" s="696"/>
      <c r="D69" s="150">
        <f>'Tab 4c'!E69</f>
        <v>1</v>
      </c>
      <c r="E69" s="150">
        <v>1</v>
      </c>
      <c r="F69" s="502">
        <f t="shared" si="0"/>
        <v>0</v>
      </c>
    </row>
    <row r="70" spans="1:6" s="155" customFormat="1" ht="14.25">
      <c r="A70" s="697" t="s">
        <v>552</v>
      </c>
      <c r="B70" s="697"/>
      <c r="C70" s="697"/>
      <c r="D70" s="150">
        <f>'Tab 4c'!E72</f>
        <v>7168.1949999999997</v>
      </c>
      <c r="E70" s="643">
        <v>7058.5479999999998</v>
      </c>
      <c r="F70" s="502">
        <f t="shared" ref="F70" si="1">E70-D70</f>
        <v>-109.64699999999993</v>
      </c>
    </row>
    <row r="71" spans="1:6" s="155" customFormat="1" ht="14.25">
      <c r="A71" s="698" t="s">
        <v>238</v>
      </c>
      <c r="B71" s="698"/>
      <c r="C71" s="698"/>
      <c r="D71" s="301">
        <f>D6+D7+D8+D9+D10+D11+D12+D15+D16+D19+D22+D26+D32+D35+D40+D44+D48+D49+D50+D51+D52+D55+D60+D61+D64+D68+D69+D70</f>
        <v>78061.296000000002</v>
      </c>
      <c r="E71" s="301">
        <f>E6+E7+E8+E9+E10+E11+E12+E15+E16+E19+E22+E26+E32+E35+E40+E44+E48+E49+E50+E51+E52+E55+E60+E61+E64+E68+E69+E70</f>
        <v>78674.654999999999</v>
      </c>
      <c r="F71" s="301">
        <f>F6+F7+F8+F9+F10+F11+F12+F15+F16+F19+F22+F26+F32+F35+F40+F44+F48+F49+F50+F51+F52+F55+F60+F61+F64+F68+F69+F70</f>
        <v>613.3589999999997</v>
      </c>
    </row>
    <row r="72" spans="1:6" s="155" customFormat="1" ht="13.5"/>
    <row r="73" spans="1:6" s="155" customFormat="1" ht="13.5">
      <c r="A73" s="171" t="s">
        <v>526</v>
      </c>
    </row>
    <row r="74" spans="1:6" s="155" customFormat="1" ht="13.5">
      <c r="A74" s="171" t="s">
        <v>4</v>
      </c>
    </row>
  </sheetData>
  <mergeCells count="59">
    <mergeCell ref="A69:C69"/>
    <mergeCell ref="A60:C60"/>
    <mergeCell ref="A61:C61"/>
    <mergeCell ref="B62:C62"/>
    <mergeCell ref="B63:C63"/>
    <mergeCell ref="A64:C64"/>
    <mergeCell ref="B65:C65"/>
    <mergeCell ref="A70:C70"/>
    <mergeCell ref="A71:C71"/>
    <mergeCell ref="B57:C57"/>
    <mergeCell ref="B46:C46"/>
    <mergeCell ref="B47:C47"/>
    <mergeCell ref="A48:C48"/>
    <mergeCell ref="A49:C49"/>
    <mergeCell ref="A50:C50"/>
    <mergeCell ref="A51:C51"/>
    <mergeCell ref="A52:C52"/>
    <mergeCell ref="B53:C53"/>
    <mergeCell ref="B54:C54"/>
    <mergeCell ref="A55:C55"/>
    <mergeCell ref="B56:C56"/>
    <mergeCell ref="B66:C66"/>
    <mergeCell ref="A68:C68"/>
    <mergeCell ref="B45:C45"/>
    <mergeCell ref="B30:C30"/>
    <mergeCell ref="B31:C31"/>
    <mergeCell ref="A32:C32"/>
    <mergeCell ref="B34:C34"/>
    <mergeCell ref="A35:C35"/>
    <mergeCell ref="B36:C36"/>
    <mergeCell ref="B37:C37"/>
    <mergeCell ref="A40:C40"/>
    <mergeCell ref="B41:C41"/>
    <mergeCell ref="B43:C43"/>
    <mergeCell ref="A44:C44"/>
    <mergeCell ref="B29:C29"/>
    <mergeCell ref="B18:C18"/>
    <mergeCell ref="A19:C19"/>
    <mergeCell ref="B20:C20"/>
    <mergeCell ref="B21:C21"/>
    <mergeCell ref="A22:C22"/>
    <mergeCell ref="B23:C23"/>
    <mergeCell ref="B24:C24"/>
    <mergeCell ref="B25:C25"/>
    <mergeCell ref="A26:C26"/>
    <mergeCell ref="B27:C27"/>
    <mergeCell ref="B28:C28"/>
    <mergeCell ref="B17:C17"/>
    <mergeCell ref="A6:C6"/>
    <mergeCell ref="A7:C7"/>
    <mergeCell ref="A8:C8"/>
    <mergeCell ref="A9:C9"/>
    <mergeCell ref="A10:C10"/>
    <mergeCell ref="A11:C11"/>
    <mergeCell ref="A12:C12"/>
    <mergeCell ref="B13:C13"/>
    <mergeCell ref="B14:C14"/>
    <mergeCell ref="A15:C15"/>
    <mergeCell ref="A16:C16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2"/>
  <dimension ref="A1:H36"/>
  <sheetViews>
    <sheetView showGridLines="0" workbookViewId="0"/>
  </sheetViews>
  <sheetFormatPr baseColWidth="10" defaultRowHeight="12.75"/>
  <cols>
    <col min="1" max="1" width="3.42578125" style="31" customWidth="1"/>
    <col min="2" max="2" width="48.28515625" style="31" customWidth="1"/>
    <col min="3" max="5" width="12.5703125" style="32" customWidth="1"/>
    <col min="6" max="255" width="11.42578125" style="31"/>
    <col min="256" max="256" width="3.140625" style="31" customWidth="1"/>
    <col min="257" max="257" width="48.140625" style="31" customWidth="1"/>
    <col min="258" max="258" width="9.7109375" style="31" bestFit="1" customWidth="1"/>
    <col min="259" max="259" width="8.42578125" style="31" customWidth="1"/>
    <col min="260" max="260" width="10.140625" style="31" bestFit="1" customWidth="1"/>
    <col min="261" max="511" width="11.42578125" style="31"/>
    <col min="512" max="512" width="3.140625" style="31" customWidth="1"/>
    <col min="513" max="513" width="48.140625" style="31" customWidth="1"/>
    <col min="514" max="514" width="9.7109375" style="31" bestFit="1" customWidth="1"/>
    <col min="515" max="515" width="8.42578125" style="31" customWidth="1"/>
    <col min="516" max="516" width="10.140625" style="31" bestFit="1" customWidth="1"/>
    <col min="517" max="767" width="11.42578125" style="31"/>
    <col min="768" max="768" width="3.140625" style="31" customWidth="1"/>
    <col min="769" max="769" width="48.140625" style="31" customWidth="1"/>
    <col min="770" max="770" width="9.7109375" style="31" bestFit="1" customWidth="1"/>
    <col min="771" max="771" width="8.42578125" style="31" customWidth="1"/>
    <col min="772" max="772" width="10.140625" style="31" bestFit="1" customWidth="1"/>
    <col min="773" max="1023" width="11.42578125" style="31"/>
    <col min="1024" max="1024" width="3.140625" style="31" customWidth="1"/>
    <col min="1025" max="1025" width="48.140625" style="31" customWidth="1"/>
    <col min="1026" max="1026" width="9.7109375" style="31" bestFit="1" customWidth="1"/>
    <col min="1027" max="1027" width="8.42578125" style="31" customWidth="1"/>
    <col min="1028" max="1028" width="10.140625" style="31" bestFit="1" customWidth="1"/>
    <col min="1029" max="1279" width="11.42578125" style="31"/>
    <col min="1280" max="1280" width="3.140625" style="31" customWidth="1"/>
    <col min="1281" max="1281" width="48.140625" style="31" customWidth="1"/>
    <col min="1282" max="1282" width="9.7109375" style="31" bestFit="1" customWidth="1"/>
    <col min="1283" max="1283" width="8.42578125" style="31" customWidth="1"/>
    <col min="1284" max="1284" width="10.140625" style="31" bestFit="1" customWidth="1"/>
    <col min="1285" max="1535" width="11.42578125" style="31"/>
    <col min="1536" max="1536" width="3.140625" style="31" customWidth="1"/>
    <col min="1537" max="1537" width="48.140625" style="31" customWidth="1"/>
    <col min="1538" max="1538" width="9.7109375" style="31" bestFit="1" customWidth="1"/>
    <col min="1539" max="1539" width="8.42578125" style="31" customWidth="1"/>
    <col min="1540" max="1540" width="10.140625" style="31" bestFit="1" customWidth="1"/>
    <col min="1541" max="1791" width="11.42578125" style="31"/>
    <col min="1792" max="1792" width="3.140625" style="31" customWidth="1"/>
    <col min="1793" max="1793" width="48.140625" style="31" customWidth="1"/>
    <col min="1794" max="1794" width="9.7109375" style="31" bestFit="1" customWidth="1"/>
    <col min="1795" max="1795" width="8.42578125" style="31" customWidth="1"/>
    <col min="1796" max="1796" width="10.140625" style="31" bestFit="1" customWidth="1"/>
    <col min="1797" max="2047" width="11.42578125" style="31"/>
    <col min="2048" max="2048" width="3.140625" style="31" customWidth="1"/>
    <col min="2049" max="2049" width="48.140625" style="31" customWidth="1"/>
    <col min="2050" max="2050" width="9.7109375" style="31" bestFit="1" customWidth="1"/>
    <col min="2051" max="2051" width="8.42578125" style="31" customWidth="1"/>
    <col min="2052" max="2052" width="10.140625" style="31" bestFit="1" customWidth="1"/>
    <col min="2053" max="2303" width="11.42578125" style="31"/>
    <col min="2304" max="2304" width="3.140625" style="31" customWidth="1"/>
    <col min="2305" max="2305" width="48.140625" style="31" customWidth="1"/>
    <col min="2306" max="2306" width="9.7109375" style="31" bestFit="1" customWidth="1"/>
    <col min="2307" max="2307" width="8.42578125" style="31" customWidth="1"/>
    <col min="2308" max="2308" width="10.140625" style="31" bestFit="1" customWidth="1"/>
    <col min="2309" max="2559" width="11.42578125" style="31"/>
    <col min="2560" max="2560" width="3.140625" style="31" customWidth="1"/>
    <col min="2561" max="2561" width="48.140625" style="31" customWidth="1"/>
    <col min="2562" max="2562" width="9.7109375" style="31" bestFit="1" customWidth="1"/>
    <col min="2563" max="2563" width="8.42578125" style="31" customWidth="1"/>
    <col min="2564" max="2564" width="10.140625" style="31" bestFit="1" customWidth="1"/>
    <col min="2565" max="2815" width="11.42578125" style="31"/>
    <col min="2816" max="2816" width="3.140625" style="31" customWidth="1"/>
    <col min="2817" max="2817" width="48.140625" style="31" customWidth="1"/>
    <col min="2818" max="2818" width="9.7109375" style="31" bestFit="1" customWidth="1"/>
    <col min="2819" max="2819" width="8.42578125" style="31" customWidth="1"/>
    <col min="2820" max="2820" width="10.140625" style="31" bestFit="1" customWidth="1"/>
    <col min="2821" max="3071" width="11.42578125" style="31"/>
    <col min="3072" max="3072" width="3.140625" style="31" customWidth="1"/>
    <col min="3073" max="3073" width="48.140625" style="31" customWidth="1"/>
    <col min="3074" max="3074" width="9.7109375" style="31" bestFit="1" customWidth="1"/>
    <col min="3075" max="3075" width="8.42578125" style="31" customWidth="1"/>
    <col min="3076" max="3076" width="10.140625" style="31" bestFit="1" customWidth="1"/>
    <col min="3077" max="3327" width="11.42578125" style="31"/>
    <col min="3328" max="3328" width="3.140625" style="31" customWidth="1"/>
    <col min="3329" max="3329" width="48.140625" style="31" customWidth="1"/>
    <col min="3330" max="3330" width="9.7109375" style="31" bestFit="1" customWidth="1"/>
    <col min="3331" max="3331" width="8.42578125" style="31" customWidth="1"/>
    <col min="3332" max="3332" width="10.140625" style="31" bestFit="1" customWidth="1"/>
    <col min="3333" max="3583" width="11.42578125" style="31"/>
    <col min="3584" max="3584" width="3.140625" style="31" customWidth="1"/>
    <col min="3585" max="3585" width="48.140625" style="31" customWidth="1"/>
    <col min="3586" max="3586" width="9.7109375" style="31" bestFit="1" customWidth="1"/>
    <col min="3587" max="3587" width="8.42578125" style="31" customWidth="1"/>
    <col min="3588" max="3588" width="10.140625" style="31" bestFit="1" customWidth="1"/>
    <col min="3589" max="3839" width="11.42578125" style="31"/>
    <col min="3840" max="3840" width="3.140625" style="31" customWidth="1"/>
    <col min="3841" max="3841" width="48.140625" style="31" customWidth="1"/>
    <col min="3842" max="3842" width="9.7109375" style="31" bestFit="1" customWidth="1"/>
    <col min="3843" max="3843" width="8.42578125" style="31" customWidth="1"/>
    <col min="3844" max="3844" width="10.140625" style="31" bestFit="1" customWidth="1"/>
    <col min="3845" max="4095" width="11.42578125" style="31"/>
    <col min="4096" max="4096" width="3.140625" style="31" customWidth="1"/>
    <col min="4097" max="4097" width="48.140625" style="31" customWidth="1"/>
    <col min="4098" max="4098" width="9.7109375" style="31" bestFit="1" customWidth="1"/>
    <col min="4099" max="4099" width="8.42578125" style="31" customWidth="1"/>
    <col min="4100" max="4100" width="10.140625" style="31" bestFit="1" customWidth="1"/>
    <col min="4101" max="4351" width="11.42578125" style="31"/>
    <col min="4352" max="4352" width="3.140625" style="31" customWidth="1"/>
    <col min="4353" max="4353" width="48.140625" style="31" customWidth="1"/>
    <col min="4354" max="4354" width="9.7109375" style="31" bestFit="1" customWidth="1"/>
    <col min="4355" max="4355" width="8.42578125" style="31" customWidth="1"/>
    <col min="4356" max="4356" width="10.140625" style="31" bestFit="1" customWidth="1"/>
    <col min="4357" max="4607" width="11.42578125" style="31"/>
    <col min="4608" max="4608" width="3.140625" style="31" customWidth="1"/>
    <col min="4609" max="4609" width="48.140625" style="31" customWidth="1"/>
    <col min="4610" max="4610" width="9.7109375" style="31" bestFit="1" customWidth="1"/>
    <col min="4611" max="4611" width="8.42578125" style="31" customWidth="1"/>
    <col min="4612" max="4612" width="10.140625" style="31" bestFit="1" customWidth="1"/>
    <col min="4613" max="4863" width="11.42578125" style="31"/>
    <col min="4864" max="4864" width="3.140625" style="31" customWidth="1"/>
    <col min="4865" max="4865" width="48.140625" style="31" customWidth="1"/>
    <col min="4866" max="4866" width="9.7109375" style="31" bestFit="1" customWidth="1"/>
    <col min="4867" max="4867" width="8.42578125" style="31" customWidth="1"/>
    <col min="4868" max="4868" width="10.140625" style="31" bestFit="1" customWidth="1"/>
    <col min="4869" max="5119" width="11.42578125" style="31"/>
    <col min="5120" max="5120" width="3.140625" style="31" customWidth="1"/>
    <col min="5121" max="5121" width="48.140625" style="31" customWidth="1"/>
    <col min="5122" max="5122" width="9.7109375" style="31" bestFit="1" customWidth="1"/>
    <col min="5123" max="5123" width="8.42578125" style="31" customWidth="1"/>
    <col min="5124" max="5124" width="10.140625" style="31" bestFit="1" customWidth="1"/>
    <col min="5125" max="5375" width="11.42578125" style="31"/>
    <col min="5376" max="5376" width="3.140625" style="31" customWidth="1"/>
    <col min="5377" max="5377" width="48.140625" style="31" customWidth="1"/>
    <col min="5378" max="5378" width="9.7109375" style="31" bestFit="1" customWidth="1"/>
    <col min="5379" max="5379" width="8.42578125" style="31" customWidth="1"/>
    <col min="5380" max="5380" width="10.140625" style="31" bestFit="1" customWidth="1"/>
    <col min="5381" max="5631" width="11.42578125" style="31"/>
    <col min="5632" max="5632" width="3.140625" style="31" customWidth="1"/>
    <col min="5633" max="5633" width="48.140625" style="31" customWidth="1"/>
    <col min="5634" max="5634" width="9.7109375" style="31" bestFit="1" customWidth="1"/>
    <col min="5635" max="5635" width="8.42578125" style="31" customWidth="1"/>
    <col min="5636" max="5636" width="10.140625" style="31" bestFit="1" customWidth="1"/>
    <col min="5637" max="5887" width="11.42578125" style="31"/>
    <col min="5888" max="5888" width="3.140625" style="31" customWidth="1"/>
    <col min="5889" max="5889" width="48.140625" style="31" customWidth="1"/>
    <col min="5890" max="5890" width="9.7109375" style="31" bestFit="1" customWidth="1"/>
    <col min="5891" max="5891" width="8.42578125" style="31" customWidth="1"/>
    <col min="5892" max="5892" width="10.140625" style="31" bestFit="1" customWidth="1"/>
    <col min="5893" max="6143" width="11.42578125" style="31"/>
    <col min="6144" max="6144" width="3.140625" style="31" customWidth="1"/>
    <col min="6145" max="6145" width="48.140625" style="31" customWidth="1"/>
    <col min="6146" max="6146" width="9.7109375" style="31" bestFit="1" customWidth="1"/>
    <col min="6147" max="6147" width="8.42578125" style="31" customWidth="1"/>
    <col min="6148" max="6148" width="10.140625" style="31" bestFit="1" customWidth="1"/>
    <col min="6149" max="6399" width="11.42578125" style="31"/>
    <col min="6400" max="6400" width="3.140625" style="31" customWidth="1"/>
    <col min="6401" max="6401" width="48.140625" style="31" customWidth="1"/>
    <col min="6402" max="6402" width="9.7109375" style="31" bestFit="1" customWidth="1"/>
    <col min="6403" max="6403" width="8.42578125" style="31" customWidth="1"/>
    <col min="6404" max="6404" width="10.140625" style="31" bestFit="1" customWidth="1"/>
    <col min="6405" max="6655" width="11.42578125" style="31"/>
    <col min="6656" max="6656" width="3.140625" style="31" customWidth="1"/>
    <col min="6657" max="6657" width="48.140625" style="31" customWidth="1"/>
    <col min="6658" max="6658" width="9.7109375" style="31" bestFit="1" customWidth="1"/>
    <col min="6659" max="6659" width="8.42578125" style="31" customWidth="1"/>
    <col min="6660" max="6660" width="10.140625" style="31" bestFit="1" customWidth="1"/>
    <col min="6661" max="6911" width="11.42578125" style="31"/>
    <col min="6912" max="6912" width="3.140625" style="31" customWidth="1"/>
    <col min="6913" max="6913" width="48.140625" style="31" customWidth="1"/>
    <col min="6914" max="6914" width="9.7109375" style="31" bestFit="1" customWidth="1"/>
    <col min="6915" max="6915" width="8.42578125" style="31" customWidth="1"/>
    <col min="6916" max="6916" width="10.140625" style="31" bestFit="1" customWidth="1"/>
    <col min="6917" max="7167" width="11.42578125" style="31"/>
    <col min="7168" max="7168" width="3.140625" style="31" customWidth="1"/>
    <col min="7169" max="7169" width="48.140625" style="31" customWidth="1"/>
    <col min="7170" max="7170" width="9.7109375" style="31" bestFit="1" customWidth="1"/>
    <col min="7171" max="7171" width="8.42578125" style="31" customWidth="1"/>
    <col min="7172" max="7172" width="10.140625" style="31" bestFit="1" customWidth="1"/>
    <col min="7173" max="7423" width="11.42578125" style="31"/>
    <col min="7424" max="7424" width="3.140625" style="31" customWidth="1"/>
    <col min="7425" max="7425" width="48.140625" style="31" customWidth="1"/>
    <col min="7426" max="7426" width="9.7109375" style="31" bestFit="1" customWidth="1"/>
    <col min="7427" max="7427" width="8.42578125" style="31" customWidth="1"/>
    <col min="7428" max="7428" width="10.140625" style="31" bestFit="1" customWidth="1"/>
    <col min="7429" max="7679" width="11.42578125" style="31"/>
    <col min="7680" max="7680" width="3.140625" style="31" customWidth="1"/>
    <col min="7681" max="7681" width="48.140625" style="31" customWidth="1"/>
    <col min="7682" max="7682" width="9.7109375" style="31" bestFit="1" customWidth="1"/>
    <col min="7683" max="7683" width="8.42578125" style="31" customWidth="1"/>
    <col min="7684" max="7684" width="10.140625" style="31" bestFit="1" customWidth="1"/>
    <col min="7685" max="7935" width="11.42578125" style="31"/>
    <col min="7936" max="7936" width="3.140625" style="31" customWidth="1"/>
    <col min="7937" max="7937" width="48.140625" style="31" customWidth="1"/>
    <col min="7938" max="7938" width="9.7109375" style="31" bestFit="1" customWidth="1"/>
    <col min="7939" max="7939" width="8.42578125" style="31" customWidth="1"/>
    <col min="7940" max="7940" width="10.140625" style="31" bestFit="1" customWidth="1"/>
    <col min="7941" max="8191" width="11.42578125" style="31"/>
    <col min="8192" max="8192" width="3.140625" style="31" customWidth="1"/>
    <col min="8193" max="8193" width="48.140625" style="31" customWidth="1"/>
    <col min="8194" max="8194" width="9.7109375" style="31" bestFit="1" customWidth="1"/>
    <col min="8195" max="8195" width="8.42578125" style="31" customWidth="1"/>
    <col min="8196" max="8196" width="10.140625" style="31" bestFit="1" customWidth="1"/>
    <col min="8197" max="8447" width="11.42578125" style="31"/>
    <col min="8448" max="8448" width="3.140625" style="31" customWidth="1"/>
    <col min="8449" max="8449" width="48.140625" style="31" customWidth="1"/>
    <col min="8450" max="8450" width="9.7109375" style="31" bestFit="1" customWidth="1"/>
    <col min="8451" max="8451" width="8.42578125" style="31" customWidth="1"/>
    <col min="8452" max="8452" width="10.140625" style="31" bestFit="1" customWidth="1"/>
    <col min="8453" max="8703" width="11.42578125" style="31"/>
    <col min="8704" max="8704" width="3.140625" style="31" customWidth="1"/>
    <col min="8705" max="8705" width="48.140625" style="31" customWidth="1"/>
    <col min="8706" max="8706" width="9.7109375" style="31" bestFit="1" customWidth="1"/>
    <col min="8707" max="8707" width="8.42578125" style="31" customWidth="1"/>
    <col min="8708" max="8708" width="10.140625" style="31" bestFit="1" customWidth="1"/>
    <col min="8709" max="8959" width="11.42578125" style="31"/>
    <col min="8960" max="8960" width="3.140625" style="31" customWidth="1"/>
    <col min="8961" max="8961" width="48.140625" style="31" customWidth="1"/>
    <col min="8962" max="8962" width="9.7109375" style="31" bestFit="1" customWidth="1"/>
    <col min="8963" max="8963" width="8.42578125" style="31" customWidth="1"/>
    <col min="8964" max="8964" width="10.140625" style="31" bestFit="1" customWidth="1"/>
    <col min="8965" max="9215" width="11.42578125" style="31"/>
    <col min="9216" max="9216" width="3.140625" style="31" customWidth="1"/>
    <col min="9217" max="9217" width="48.140625" style="31" customWidth="1"/>
    <col min="9218" max="9218" width="9.7109375" style="31" bestFit="1" customWidth="1"/>
    <col min="9219" max="9219" width="8.42578125" style="31" customWidth="1"/>
    <col min="9220" max="9220" width="10.140625" style="31" bestFit="1" customWidth="1"/>
    <col min="9221" max="9471" width="11.42578125" style="31"/>
    <col min="9472" max="9472" width="3.140625" style="31" customWidth="1"/>
    <col min="9473" max="9473" width="48.140625" style="31" customWidth="1"/>
    <col min="9474" max="9474" width="9.7109375" style="31" bestFit="1" customWidth="1"/>
    <col min="9475" max="9475" width="8.42578125" style="31" customWidth="1"/>
    <col min="9476" max="9476" width="10.140625" style="31" bestFit="1" customWidth="1"/>
    <col min="9477" max="9727" width="11.42578125" style="31"/>
    <col min="9728" max="9728" width="3.140625" style="31" customWidth="1"/>
    <col min="9729" max="9729" width="48.140625" style="31" customWidth="1"/>
    <col min="9730" max="9730" width="9.7109375" style="31" bestFit="1" customWidth="1"/>
    <col min="9731" max="9731" width="8.42578125" style="31" customWidth="1"/>
    <col min="9732" max="9732" width="10.140625" style="31" bestFit="1" customWidth="1"/>
    <col min="9733" max="9983" width="11.42578125" style="31"/>
    <col min="9984" max="9984" width="3.140625" style="31" customWidth="1"/>
    <col min="9985" max="9985" width="48.140625" style="31" customWidth="1"/>
    <col min="9986" max="9986" width="9.7109375" style="31" bestFit="1" customWidth="1"/>
    <col min="9987" max="9987" width="8.42578125" style="31" customWidth="1"/>
    <col min="9988" max="9988" width="10.140625" style="31" bestFit="1" customWidth="1"/>
    <col min="9989" max="10239" width="11.42578125" style="31"/>
    <col min="10240" max="10240" width="3.140625" style="31" customWidth="1"/>
    <col min="10241" max="10241" width="48.140625" style="31" customWidth="1"/>
    <col min="10242" max="10242" width="9.7109375" style="31" bestFit="1" customWidth="1"/>
    <col min="10243" max="10243" width="8.42578125" style="31" customWidth="1"/>
    <col min="10244" max="10244" width="10.140625" style="31" bestFit="1" customWidth="1"/>
    <col min="10245" max="10495" width="11.42578125" style="31"/>
    <col min="10496" max="10496" width="3.140625" style="31" customWidth="1"/>
    <col min="10497" max="10497" width="48.140625" style="31" customWidth="1"/>
    <col min="10498" max="10498" width="9.7109375" style="31" bestFit="1" customWidth="1"/>
    <col min="10499" max="10499" width="8.42578125" style="31" customWidth="1"/>
    <col min="10500" max="10500" width="10.140625" style="31" bestFit="1" customWidth="1"/>
    <col min="10501" max="10751" width="11.42578125" style="31"/>
    <col min="10752" max="10752" width="3.140625" style="31" customWidth="1"/>
    <col min="10753" max="10753" width="48.140625" style="31" customWidth="1"/>
    <col min="10754" max="10754" width="9.7109375" style="31" bestFit="1" customWidth="1"/>
    <col min="10755" max="10755" width="8.42578125" style="31" customWidth="1"/>
    <col min="10756" max="10756" width="10.140625" style="31" bestFit="1" customWidth="1"/>
    <col min="10757" max="11007" width="11.42578125" style="31"/>
    <col min="11008" max="11008" width="3.140625" style="31" customWidth="1"/>
    <col min="11009" max="11009" width="48.140625" style="31" customWidth="1"/>
    <col min="11010" max="11010" width="9.7109375" style="31" bestFit="1" customWidth="1"/>
    <col min="11011" max="11011" width="8.42578125" style="31" customWidth="1"/>
    <col min="11012" max="11012" width="10.140625" style="31" bestFit="1" customWidth="1"/>
    <col min="11013" max="11263" width="11.42578125" style="31"/>
    <col min="11264" max="11264" width="3.140625" style="31" customWidth="1"/>
    <col min="11265" max="11265" width="48.140625" style="31" customWidth="1"/>
    <col min="11266" max="11266" width="9.7109375" style="31" bestFit="1" customWidth="1"/>
    <col min="11267" max="11267" width="8.42578125" style="31" customWidth="1"/>
    <col min="11268" max="11268" width="10.140625" style="31" bestFit="1" customWidth="1"/>
    <col min="11269" max="11519" width="11.42578125" style="31"/>
    <col min="11520" max="11520" width="3.140625" style="31" customWidth="1"/>
    <col min="11521" max="11521" width="48.140625" style="31" customWidth="1"/>
    <col min="11522" max="11522" width="9.7109375" style="31" bestFit="1" customWidth="1"/>
    <col min="11523" max="11523" width="8.42578125" style="31" customWidth="1"/>
    <col min="11524" max="11524" width="10.140625" style="31" bestFit="1" customWidth="1"/>
    <col min="11525" max="11775" width="11.42578125" style="31"/>
    <col min="11776" max="11776" width="3.140625" style="31" customWidth="1"/>
    <col min="11777" max="11777" width="48.140625" style="31" customWidth="1"/>
    <col min="11778" max="11778" width="9.7109375" style="31" bestFit="1" customWidth="1"/>
    <col min="11779" max="11779" width="8.42578125" style="31" customWidth="1"/>
    <col min="11780" max="11780" width="10.140625" style="31" bestFit="1" customWidth="1"/>
    <col min="11781" max="12031" width="11.42578125" style="31"/>
    <col min="12032" max="12032" width="3.140625" style="31" customWidth="1"/>
    <col min="12033" max="12033" width="48.140625" style="31" customWidth="1"/>
    <col min="12034" max="12034" width="9.7109375" style="31" bestFit="1" customWidth="1"/>
    <col min="12035" max="12035" width="8.42578125" style="31" customWidth="1"/>
    <col min="12036" max="12036" width="10.140625" style="31" bestFit="1" customWidth="1"/>
    <col min="12037" max="12287" width="11.42578125" style="31"/>
    <col min="12288" max="12288" width="3.140625" style="31" customWidth="1"/>
    <col min="12289" max="12289" width="48.140625" style="31" customWidth="1"/>
    <col min="12290" max="12290" width="9.7109375" style="31" bestFit="1" customWidth="1"/>
    <col min="12291" max="12291" width="8.42578125" style="31" customWidth="1"/>
    <col min="12292" max="12292" width="10.140625" style="31" bestFit="1" customWidth="1"/>
    <col min="12293" max="12543" width="11.42578125" style="31"/>
    <col min="12544" max="12544" width="3.140625" style="31" customWidth="1"/>
    <col min="12545" max="12545" width="48.140625" style="31" customWidth="1"/>
    <col min="12546" max="12546" width="9.7109375" style="31" bestFit="1" customWidth="1"/>
    <col min="12547" max="12547" width="8.42578125" style="31" customWidth="1"/>
    <col min="12548" max="12548" width="10.140625" style="31" bestFit="1" customWidth="1"/>
    <col min="12549" max="12799" width="11.42578125" style="31"/>
    <col min="12800" max="12800" width="3.140625" style="31" customWidth="1"/>
    <col min="12801" max="12801" width="48.140625" style="31" customWidth="1"/>
    <col min="12802" max="12802" width="9.7109375" style="31" bestFit="1" customWidth="1"/>
    <col min="12803" max="12803" width="8.42578125" style="31" customWidth="1"/>
    <col min="12804" max="12804" width="10.140625" style="31" bestFit="1" customWidth="1"/>
    <col min="12805" max="13055" width="11.42578125" style="31"/>
    <col min="13056" max="13056" width="3.140625" style="31" customWidth="1"/>
    <col min="13057" max="13057" width="48.140625" style="31" customWidth="1"/>
    <col min="13058" max="13058" width="9.7109375" style="31" bestFit="1" customWidth="1"/>
    <col min="13059" max="13059" width="8.42578125" style="31" customWidth="1"/>
    <col min="13060" max="13060" width="10.140625" style="31" bestFit="1" customWidth="1"/>
    <col min="13061" max="13311" width="11.42578125" style="31"/>
    <col min="13312" max="13312" width="3.140625" style="31" customWidth="1"/>
    <col min="13313" max="13313" width="48.140625" style="31" customWidth="1"/>
    <col min="13314" max="13314" width="9.7109375" style="31" bestFit="1" customWidth="1"/>
    <col min="13315" max="13315" width="8.42578125" style="31" customWidth="1"/>
    <col min="13316" max="13316" width="10.140625" style="31" bestFit="1" customWidth="1"/>
    <col min="13317" max="13567" width="11.42578125" style="31"/>
    <col min="13568" max="13568" width="3.140625" style="31" customWidth="1"/>
    <col min="13569" max="13569" width="48.140625" style="31" customWidth="1"/>
    <col min="13570" max="13570" width="9.7109375" style="31" bestFit="1" customWidth="1"/>
    <col min="13571" max="13571" width="8.42578125" style="31" customWidth="1"/>
    <col min="13572" max="13572" width="10.140625" style="31" bestFit="1" customWidth="1"/>
    <col min="13573" max="13823" width="11.42578125" style="31"/>
    <col min="13824" max="13824" width="3.140625" style="31" customWidth="1"/>
    <col min="13825" max="13825" width="48.140625" style="31" customWidth="1"/>
    <col min="13826" max="13826" width="9.7109375" style="31" bestFit="1" customWidth="1"/>
    <col min="13827" max="13827" width="8.42578125" style="31" customWidth="1"/>
    <col min="13828" max="13828" width="10.140625" style="31" bestFit="1" customWidth="1"/>
    <col min="13829" max="14079" width="11.42578125" style="31"/>
    <col min="14080" max="14080" width="3.140625" style="31" customWidth="1"/>
    <col min="14081" max="14081" width="48.140625" style="31" customWidth="1"/>
    <col min="14082" max="14082" width="9.7109375" style="31" bestFit="1" customWidth="1"/>
    <col min="14083" max="14083" width="8.42578125" style="31" customWidth="1"/>
    <col min="14084" max="14084" width="10.140625" style="31" bestFit="1" customWidth="1"/>
    <col min="14085" max="14335" width="11.42578125" style="31"/>
    <col min="14336" max="14336" width="3.140625" style="31" customWidth="1"/>
    <col min="14337" max="14337" width="48.140625" style="31" customWidth="1"/>
    <col min="14338" max="14338" width="9.7109375" style="31" bestFit="1" customWidth="1"/>
    <col min="14339" max="14339" width="8.42578125" style="31" customWidth="1"/>
    <col min="14340" max="14340" width="10.140625" style="31" bestFit="1" customWidth="1"/>
    <col min="14341" max="14591" width="11.42578125" style="31"/>
    <col min="14592" max="14592" width="3.140625" style="31" customWidth="1"/>
    <col min="14593" max="14593" width="48.140625" style="31" customWidth="1"/>
    <col min="14594" max="14594" width="9.7109375" style="31" bestFit="1" customWidth="1"/>
    <col min="14595" max="14595" width="8.42578125" style="31" customWidth="1"/>
    <col min="14596" max="14596" width="10.140625" style="31" bestFit="1" customWidth="1"/>
    <col min="14597" max="14847" width="11.42578125" style="31"/>
    <col min="14848" max="14848" width="3.140625" style="31" customWidth="1"/>
    <col min="14849" max="14849" width="48.140625" style="31" customWidth="1"/>
    <col min="14850" max="14850" width="9.7109375" style="31" bestFit="1" customWidth="1"/>
    <col min="14851" max="14851" width="8.42578125" style="31" customWidth="1"/>
    <col min="14852" max="14852" width="10.140625" style="31" bestFit="1" customWidth="1"/>
    <col min="14853" max="15103" width="11.42578125" style="31"/>
    <col min="15104" max="15104" width="3.140625" style="31" customWidth="1"/>
    <col min="15105" max="15105" width="48.140625" style="31" customWidth="1"/>
    <col min="15106" max="15106" width="9.7109375" style="31" bestFit="1" customWidth="1"/>
    <col min="15107" max="15107" width="8.42578125" style="31" customWidth="1"/>
    <col min="15108" max="15108" width="10.140625" style="31" bestFit="1" customWidth="1"/>
    <col min="15109" max="15359" width="11.42578125" style="31"/>
    <col min="15360" max="15360" width="3.140625" style="31" customWidth="1"/>
    <col min="15361" max="15361" width="48.140625" style="31" customWidth="1"/>
    <col min="15362" max="15362" width="9.7109375" style="31" bestFit="1" customWidth="1"/>
    <col min="15363" max="15363" width="8.42578125" style="31" customWidth="1"/>
    <col min="15364" max="15364" width="10.140625" style="31" bestFit="1" customWidth="1"/>
    <col min="15365" max="15615" width="11.42578125" style="31"/>
    <col min="15616" max="15616" width="3.140625" style="31" customWidth="1"/>
    <col min="15617" max="15617" width="48.140625" style="31" customWidth="1"/>
    <col min="15618" max="15618" width="9.7109375" style="31" bestFit="1" customWidth="1"/>
    <col min="15619" max="15619" width="8.42578125" style="31" customWidth="1"/>
    <col min="15620" max="15620" width="10.140625" style="31" bestFit="1" customWidth="1"/>
    <col min="15621" max="15871" width="11.42578125" style="31"/>
    <col min="15872" max="15872" width="3.140625" style="31" customWidth="1"/>
    <col min="15873" max="15873" width="48.140625" style="31" customWidth="1"/>
    <col min="15874" max="15874" width="9.7109375" style="31" bestFit="1" customWidth="1"/>
    <col min="15875" max="15875" width="8.42578125" style="31" customWidth="1"/>
    <col min="15876" max="15876" width="10.140625" style="31" bestFit="1" customWidth="1"/>
    <col min="15877" max="16127" width="11.42578125" style="31"/>
    <col min="16128" max="16128" width="3.140625" style="31" customWidth="1"/>
    <col min="16129" max="16129" width="48.140625" style="31" customWidth="1"/>
    <col min="16130" max="16130" width="9.7109375" style="31" bestFit="1" customWidth="1"/>
    <col min="16131" max="16131" width="8.42578125" style="31" customWidth="1"/>
    <col min="16132" max="16132" width="10.140625" style="31" bestFit="1" customWidth="1"/>
    <col min="16133" max="16384" width="11.42578125" style="31"/>
  </cols>
  <sheetData>
    <row r="1" spans="1:8" s="137" customFormat="1" ht="15">
      <c r="A1" s="163" t="s">
        <v>564</v>
      </c>
      <c r="B1" s="163"/>
      <c r="C1" s="163"/>
      <c r="D1" s="163"/>
      <c r="E1" s="163"/>
      <c r="F1" s="26"/>
      <c r="G1" s="136"/>
      <c r="H1" s="136"/>
    </row>
    <row r="2" spans="1:8" s="29" customFormat="1" ht="14.25" customHeight="1">
      <c r="A2" s="35" t="s">
        <v>15</v>
      </c>
      <c r="B2" s="35"/>
      <c r="C2" s="35"/>
      <c r="D2" s="35"/>
      <c r="E2" s="35"/>
      <c r="F2" s="27"/>
      <c r="G2" s="28"/>
      <c r="H2" s="28"/>
    </row>
    <row r="3" spans="1:8" s="30" customFormat="1" ht="15">
      <c r="A3" s="169"/>
      <c r="B3" s="169"/>
      <c r="C3" s="169"/>
      <c r="D3" s="169"/>
      <c r="E3" s="169"/>
      <c r="F3" s="5"/>
      <c r="G3" s="54"/>
      <c r="H3" s="54"/>
    </row>
    <row r="4" spans="1:8" s="30" customFormat="1" ht="37.5" customHeight="1">
      <c r="A4" s="494"/>
      <c r="B4" s="495"/>
      <c r="C4" s="246" t="s">
        <v>554</v>
      </c>
      <c r="D4" s="246" t="s">
        <v>555</v>
      </c>
      <c r="E4" s="270" t="s">
        <v>16</v>
      </c>
      <c r="F4" s="5"/>
      <c r="G4" s="54"/>
      <c r="H4" s="54"/>
    </row>
    <row r="5" spans="1:8" s="33" customFormat="1" ht="15.75" customHeight="1">
      <c r="A5" s="35"/>
      <c r="B5" s="496"/>
      <c r="C5" s="35"/>
      <c r="D5" s="35"/>
      <c r="E5" s="35"/>
      <c r="F5" s="27"/>
      <c r="G5" s="28"/>
      <c r="H5" s="28"/>
    </row>
    <row r="6" spans="1:8" s="62" customFormat="1" ht="15" customHeight="1">
      <c r="A6" s="700" t="s">
        <v>25</v>
      </c>
      <c r="B6" s="700"/>
      <c r="C6" s="497"/>
      <c r="D6" s="497"/>
      <c r="E6" s="497"/>
    </row>
    <row r="7" spans="1:8" s="62" customFormat="1" ht="15" customHeight="1">
      <c r="A7" s="701" t="s">
        <v>242</v>
      </c>
      <c r="B7" s="701"/>
      <c r="C7" s="498">
        <f>'Tab 4d'!D7</f>
        <v>79380</v>
      </c>
      <c r="D7" s="498">
        <v>81780</v>
      </c>
      <c r="E7" s="498">
        <f>D7-C7</f>
        <v>2400</v>
      </c>
    </row>
    <row r="8" spans="1:8" s="62" customFormat="1" ht="15" customHeight="1">
      <c r="A8" s="701" t="s">
        <v>64</v>
      </c>
      <c r="B8" s="701"/>
      <c r="C8" s="498">
        <f>'Tab 4d'!D8</f>
        <v>0</v>
      </c>
      <c r="D8" s="498"/>
      <c r="E8" s="498"/>
    </row>
    <row r="9" spans="1:8" s="62" customFormat="1" ht="15" customHeight="1">
      <c r="A9" s="164"/>
      <c r="B9" s="615" t="s">
        <v>258</v>
      </c>
      <c r="C9" s="498">
        <f>'Tab 4d'!D9</f>
        <v>-28598.206000000002</v>
      </c>
      <c r="D9" s="498">
        <f>-26221.325-3361.859</f>
        <v>-29583.184000000001</v>
      </c>
      <c r="E9" s="498">
        <f>D9-C9</f>
        <v>-984.97799999999916</v>
      </c>
    </row>
    <row r="10" spans="1:8" s="62" customFormat="1" ht="15" customHeight="1">
      <c r="A10" s="164"/>
      <c r="B10" s="615" t="s">
        <v>243</v>
      </c>
      <c r="C10" s="498">
        <f>'Tab 4d'!D10</f>
        <v>-2900</v>
      </c>
      <c r="D10" s="498">
        <v>-3000</v>
      </c>
      <c r="E10" s="498">
        <f>D10-C10</f>
        <v>-100</v>
      </c>
    </row>
    <row r="11" spans="1:8" s="62" customFormat="1" ht="15" customHeight="1">
      <c r="A11" s="702" t="s">
        <v>65</v>
      </c>
      <c r="B11" s="702"/>
      <c r="C11" s="499">
        <f>SUM(C7:C10)</f>
        <v>47881.793999999994</v>
      </c>
      <c r="D11" s="499">
        <f>SUM(D7:D10)</f>
        <v>49196.815999999999</v>
      </c>
      <c r="E11" s="499">
        <f>D11-C11</f>
        <v>1315.0220000000045</v>
      </c>
    </row>
    <row r="12" spans="1:8" s="138" customFormat="1" ht="15" customHeight="1">
      <c r="A12" s="165"/>
      <c r="B12" s="165"/>
      <c r="C12" s="165"/>
      <c r="D12" s="165"/>
      <c r="E12" s="165"/>
      <c r="F12" s="139"/>
    </row>
    <row r="13" spans="1:8" s="62" customFormat="1" ht="15" customHeight="1">
      <c r="A13" s="703" t="s">
        <v>244</v>
      </c>
      <c r="B13" s="703"/>
      <c r="C13" s="498"/>
      <c r="D13" s="498"/>
      <c r="E13" s="498"/>
    </row>
    <row r="14" spans="1:8" s="62" customFormat="1" ht="30" customHeight="1">
      <c r="A14" s="704" t="s">
        <v>350</v>
      </c>
      <c r="B14" s="704"/>
      <c r="C14" s="498">
        <f>'Tab 4d'!D14</f>
        <v>956.02</v>
      </c>
      <c r="D14" s="498">
        <v>956.02</v>
      </c>
      <c r="E14" s="498">
        <f t="shared" ref="E14:E32" si="0">D14-C14</f>
        <v>0</v>
      </c>
    </row>
    <row r="15" spans="1:8" s="62" customFormat="1" ht="15" customHeight="1">
      <c r="A15" s="699" t="s">
        <v>245</v>
      </c>
      <c r="B15" s="699"/>
      <c r="C15" s="498">
        <f>'Tab 4d'!D15</f>
        <v>5839.5680000000002</v>
      </c>
      <c r="D15" s="498">
        <v>6052.2190000000001</v>
      </c>
      <c r="E15" s="498">
        <f t="shared" si="0"/>
        <v>212.65099999999984</v>
      </c>
    </row>
    <row r="16" spans="1:8" s="62" customFormat="1" ht="15" customHeight="1">
      <c r="A16" s="614" t="s">
        <v>344</v>
      </c>
      <c r="B16" s="614"/>
      <c r="C16" s="498">
        <f>'Tab 4d'!D16</f>
        <v>0</v>
      </c>
      <c r="D16" s="498"/>
      <c r="E16" s="498"/>
    </row>
    <row r="17" spans="1:6" s="62" customFormat="1" ht="15" customHeight="1">
      <c r="A17" s="699" t="s">
        <v>246</v>
      </c>
      <c r="B17" s="699"/>
      <c r="C17" s="498">
        <f>'Tab 4d'!D17</f>
        <v>1312.684</v>
      </c>
      <c r="D17" s="498">
        <v>1339.8720000000001</v>
      </c>
      <c r="E17" s="498">
        <f t="shared" ref="E17" si="1">D17-C17</f>
        <v>27.188000000000102</v>
      </c>
    </row>
    <row r="18" spans="1:6" s="62" customFormat="1" ht="15" customHeight="1">
      <c r="A18" s="699" t="s">
        <v>247</v>
      </c>
      <c r="B18" s="699"/>
      <c r="C18" s="498">
        <f>'Tab 4d'!D18</f>
        <v>248.399</v>
      </c>
      <c r="D18" s="498">
        <v>245.04</v>
      </c>
      <c r="E18" s="498">
        <f t="shared" si="0"/>
        <v>-3.3590000000000089</v>
      </c>
    </row>
    <row r="19" spans="1:6" s="62" customFormat="1" ht="15" customHeight="1">
      <c r="A19" s="705" t="s">
        <v>248</v>
      </c>
      <c r="B19" s="705"/>
      <c r="C19" s="498">
        <f>'Tab 4d'!D19</f>
        <v>415.10599999999999</v>
      </c>
      <c r="D19" s="498">
        <v>400.27199999999999</v>
      </c>
      <c r="E19" s="498">
        <f t="shared" si="0"/>
        <v>-14.834000000000003</v>
      </c>
    </row>
    <row r="20" spans="1:6" s="62" customFormat="1" ht="15" customHeight="1">
      <c r="A20" s="704" t="s">
        <v>259</v>
      </c>
      <c r="B20" s="704"/>
      <c r="C20" s="498">
        <f>'Tab 4d'!D20</f>
        <v>306.36700000000002</v>
      </c>
      <c r="D20" s="498">
        <v>314.72500000000002</v>
      </c>
      <c r="E20" s="498">
        <f t="shared" si="0"/>
        <v>8.3580000000000041</v>
      </c>
    </row>
    <row r="21" spans="1:6" s="62" customFormat="1" ht="15" customHeight="1">
      <c r="A21" s="699" t="s">
        <v>461</v>
      </c>
      <c r="B21" s="699"/>
      <c r="C21" s="498">
        <f>'Tab 4d'!D21</f>
        <v>6638.558</v>
      </c>
      <c r="D21" s="498">
        <v>6841.107</v>
      </c>
      <c r="E21" s="498">
        <f t="shared" si="0"/>
        <v>202.54899999999998</v>
      </c>
    </row>
    <row r="22" spans="1:6" s="62" customFormat="1" ht="15" customHeight="1">
      <c r="A22" s="699" t="s">
        <v>528</v>
      </c>
      <c r="B22" s="699"/>
      <c r="C22" s="498">
        <f>'Tab 4d'!D22</f>
        <v>348.815</v>
      </c>
      <c r="D22" s="498">
        <v>243.947</v>
      </c>
      <c r="E22" s="498">
        <f t="shared" si="0"/>
        <v>-104.86799999999999</v>
      </c>
    </row>
    <row r="23" spans="1:6" s="62" customFormat="1" ht="15" customHeight="1">
      <c r="A23" s="699" t="s">
        <v>260</v>
      </c>
      <c r="B23" s="699"/>
      <c r="C23" s="498">
        <f>'Tab 4d'!D23</f>
        <v>137.98099999999999</v>
      </c>
      <c r="D23" s="498">
        <f>84.731+57.85</f>
        <v>142.58099999999999</v>
      </c>
      <c r="E23" s="498">
        <f t="shared" si="0"/>
        <v>4.5999999999999943</v>
      </c>
    </row>
    <row r="24" spans="1:6" s="62" customFormat="1" ht="15" customHeight="1">
      <c r="A24" s="699" t="s">
        <v>349</v>
      </c>
      <c r="B24" s="699"/>
      <c r="C24" s="498">
        <f>'Tab 4d'!D24</f>
        <v>484.95600000000002</v>
      </c>
      <c r="D24" s="498">
        <v>429.209</v>
      </c>
      <c r="E24" s="498">
        <f t="shared" si="0"/>
        <v>-55.747000000000014</v>
      </c>
    </row>
    <row r="25" spans="1:6" s="62" customFormat="1" ht="15" customHeight="1">
      <c r="A25" s="704" t="s">
        <v>249</v>
      </c>
      <c r="B25" s="704"/>
      <c r="C25" s="498">
        <f>'Tab 4d'!D25</f>
        <v>526.15300000000002</v>
      </c>
      <c r="D25" s="498">
        <v>503.57100000000003</v>
      </c>
      <c r="E25" s="498">
        <f t="shared" si="0"/>
        <v>-22.581999999999994</v>
      </c>
    </row>
    <row r="26" spans="1:6" s="62" customFormat="1" ht="15" customHeight="1">
      <c r="A26" s="699" t="s">
        <v>250</v>
      </c>
      <c r="B26" s="699"/>
      <c r="C26" s="498">
        <f>'Tab 4d'!D26</f>
        <v>13.613</v>
      </c>
      <c r="D26" s="498">
        <v>12.624000000000001</v>
      </c>
      <c r="E26" s="498">
        <f t="shared" si="0"/>
        <v>-0.98899999999999899</v>
      </c>
    </row>
    <row r="27" spans="1:6" s="62" customFormat="1" ht="15" customHeight="1">
      <c r="A27" s="699" t="s">
        <v>251</v>
      </c>
      <c r="B27" s="699"/>
      <c r="C27" s="498">
        <f>'Tab 4d'!D27</f>
        <v>420.834</v>
      </c>
      <c r="D27" s="498">
        <v>484.37799999999999</v>
      </c>
      <c r="E27" s="498">
        <f t="shared" si="0"/>
        <v>63.543999999999983</v>
      </c>
    </row>
    <row r="28" spans="1:6" s="62" customFormat="1" ht="15" customHeight="1">
      <c r="A28" s="614" t="s">
        <v>66</v>
      </c>
      <c r="B28" s="614"/>
      <c r="C28" s="498">
        <f>'Tab 4d'!D28</f>
        <v>320.82299999999998</v>
      </c>
      <c r="D28" s="498">
        <v>111.645</v>
      </c>
      <c r="E28" s="498">
        <f t="shared" si="0"/>
        <v>-209.178</v>
      </c>
    </row>
    <row r="29" spans="1:6" s="62" customFormat="1" ht="15" customHeight="1">
      <c r="A29" s="699" t="s">
        <v>252</v>
      </c>
      <c r="B29" s="699"/>
      <c r="C29" s="498">
        <f>'Tab 4d'!D29</f>
        <v>5.75</v>
      </c>
      <c r="D29" s="498">
        <v>9.25</v>
      </c>
      <c r="E29" s="498">
        <f t="shared" si="0"/>
        <v>3.5</v>
      </c>
    </row>
    <row r="30" spans="1:6" s="62" customFormat="1" ht="15" customHeight="1">
      <c r="A30" s="699" t="s">
        <v>254</v>
      </c>
      <c r="B30" s="699"/>
      <c r="C30" s="498">
        <f>'Tab 4d'!D31</f>
        <v>1446.11</v>
      </c>
      <c r="D30" s="498">
        <v>1417.903</v>
      </c>
      <c r="E30" s="498">
        <f t="shared" si="0"/>
        <v>-28.20699999999988</v>
      </c>
    </row>
    <row r="31" spans="1:6" s="62" customFormat="1" ht="15" customHeight="1">
      <c r="A31" s="699" t="s">
        <v>255</v>
      </c>
      <c r="B31" s="699"/>
      <c r="C31" s="498">
        <f>-SUM(C14:C30)+C32</f>
        <v>2601.28100000001</v>
      </c>
      <c r="D31" s="498">
        <f>-SUM(D14:D30)+D32</f>
        <v>2809.2790000000023</v>
      </c>
      <c r="E31" s="498">
        <f t="shared" si="0"/>
        <v>207.99799999999232</v>
      </c>
    </row>
    <row r="32" spans="1:6" s="62" customFormat="1" ht="15" customHeight="1">
      <c r="A32" s="706" t="s">
        <v>256</v>
      </c>
      <c r="B32" s="706"/>
      <c r="C32" s="499">
        <f>C33-C11</f>
        <v>22023.018000000011</v>
      </c>
      <c r="D32" s="499">
        <f>D33-D11</f>
        <v>22313.642</v>
      </c>
      <c r="E32" s="499">
        <f t="shared" si="0"/>
        <v>290.62399999998888</v>
      </c>
      <c r="F32" s="437"/>
    </row>
    <row r="33" spans="1:6" s="155" customFormat="1" ht="27" customHeight="1">
      <c r="A33" s="271" t="s">
        <v>257</v>
      </c>
      <c r="B33" s="271"/>
      <c r="C33" s="301">
        <f>'Tab 4d'!D35</f>
        <v>69904.812000000005</v>
      </c>
      <c r="D33" s="301">
        <v>71510.457999999999</v>
      </c>
      <c r="E33" s="301">
        <f>D33-C33</f>
        <v>1605.6459999999934</v>
      </c>
      <c r="F33" s="143"/>
    </row>
    <row r="34" spans="1:6" s="155" customFormat="1" ht="15">
      <c r="A34" s="143"/>
      <c r="B34" s="143"/>
      <c r="C34" s="143"/>
      <c r="D34" s="143"/>
      <c r="E34" s="143"/>
      <c r="F34" s="143"/>
    </row>
    <row r="35" spans="1:6" s="62" customFormat="1" ht="15">
      <c r="A35" s="171" t="s">
        <v>526</v>
      </c>
      <c r="C35" s="500"/>
      <c r="D35" s="500"/>
      <c r="E35" s="500"/>
    </row>
    <row r="36" spans="1:6" s="62" customFormat="1" ht="15">
      <c r="A36" s="28" t="s">
        <v>4</v>
      </c>
      <c r="C36" s="500"/>
      <c r="D36" s="500"/>
      <c r="E36" s="500"/>
    </row>
  </sheetData>
  <mergeCells count="22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7:B27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J37"/>
  <sheetViews>
    <sheetView workbookViewId="0">
      <selection activeCell="A2" sqref="A2"/>
    </sheetView>
  </sheetViews>
  <sheetFormatPr baseColWidth="10" defaultColWidth="11.5703125" defaultRowHeight="14.25"/>
  <cols>
    <col min="1" max="1" width="2.140625" style="439" customWidth="1"/>
    <col min="2" max="2" width="3.85546875" style="439" customWidth="1"/>
    <col min="3" max="3" width="29.140625" style="439" customWidth="1"/>
    <col min="4" max="4" width="7" style="439" bestFit="1" customWidth="1"/>
    <col min="5" max="6" width="2.140625" style="439" customWidth="1"/>
    <col min="7" max="7" width="28.28515625" style="439" customWidth="1"/>
    <col min="8" max="8" width="7" style="439" bestFit="1" customWidth="1"/>
    <col min="9" max="9" width="0.7109375" style="439" customWidth="1"/>
    <col min="10" max="10" width="7.28515625" style="439" bestFit="1" customWidth="1"/>
    <col min="11" max="16384" width="11.5703125" style="439"/>
  </cols>
  <sheetData>
    <row r="1" spans="1:10" s="438" customFormat="1" ht="15" customHeight="1">
      <c r="A1" s="468" t="s">
        <v>643</v>
      </c>
    </row>
    <row r="2" spans="1:10" ht="15" customHeight="1">
      <c r="A2" s="439" t="s">
        <v>0</v>
      </c>
    </row>
    <row r="3" spans="1:10" ht="11.25" customHeight="1">
      <c r="A3" s="440"/>
      <c r="B3" s="440"/>
      <c r="C3" s="440"/>
      <c r="D3" s="440"/>
      <c r="E3" s="440"/>
      <c r="F3" s="440"/>
      <c r="G3" s="440"/>
      <c r="H3" s="440"/>
      <c r="I3" s="440"/>
      <c r="J3" s="440"/>
    </row>
    <row r="4" spans="1:10" s="485" customFormat="1" ht="21" customHeight="1">
      <c r="A4" s="708" t="s">
        <v>207</v>
      </c>
      <c r="B4" s="708"/>
      <c r="C4" s="708"/>
      <c r="D4" s="483" t="s">
        <v>314</v>
      </c>
      <c r="E4" s="708" t="s">
        <v>214</v>
      </c>
      <c r="F4" s="708"/>
      <c r="G4" s="708"/>
      <c r="H4" s="483" t="s">
        <v>314</v>
      </c>
      <c r="I4" s="484"/>
      <c r="J4" s="658" t="s">
        <v>16</v>
      </c>
    </row>
    <row r="5" spans="1:10" ht="21" customHeight="1">
      <c r="A5" s="709" t="s">
        <v>210</v>
      </c>
      <c r="B5" s="709"/>
      <c r="C5" s="709"/>
      <c r="E5" s="709" t="s">
        <v>216</v>
      </c>
      <c r="F5" s="709"/>
      <c r="G5" s="709"/>
    </row>
    <row r="6" spans="1:10" ht="21" customHeight="1">
      <c r="A6" s="439" t="s">
        <v>315</v>
      </c>
      <c r="D6" s="448"/>
      <c r="F6" s="439" t="s">
        <v>316</v>
      </c>
      <c r="H6" s="448"/>
      <c r="I6" s="448"/>
      <c r="J6" s="447"/>
    </row>
    <row r="7" spans="1:10" ht="14.25" customHeight="1">
      <c r="B7" s="439" t="s">
        <v>380</v>
      </c>
      <c r="D7" s="448"/>
      <c r="G7" s="439" t="s">
        <v>380</v>
      </c>
      <c r="H7" s="448"/>
      <c r="I7" s="448"/>
      <c r="J7" s="447"/>
    </row>
    <row r="8" spans="1:10" ht="14.25" customHeight="1">
      <c r="B8" s="439" t="s">
        <v>343</v>
      </c>
      <c r="D8" s="448">
        <v>8516.3770000000004</v>
      </c>
      <c r="G8" s="439" t="s">
        <v>317</v>
      </c>
      <c r="H8" s="448">
        <v>8447.2469999999994</v>
      </c>
      <c r="I8" s="448"/>
      <c r="J8" s="447">
        <f>H8-D8</f>
        <v>-69.130000000001019</v>
      </c>
    </row>
    <row r="9" spans="1:10" ht="14.25" customHeight="1">
      <c r="B9" s="707" t="s">
        <v>318</v>
      </c>
      <c r="C9" s="707"/>
      <c r="D9" s="448">
        <f>5502.553+0.232</f>
        <v>5502.7849999999999</v>
      </c>
      <c r="G9" s="439" t="s">
        <v>319</v>
      </c>
      <c r="H9" s="448">
        <v>5553.79</v>
      </c>
      <c r="I9" s="448"/>
      <c r="J9" s="447">
        <f>H9-D9</f>
        <v>51.005000000000109</v>
      </c>
    </row>
    <row r="10" spans="1:10" ht="14.25" customHeight="1">
      <c r="B10" s="707" t="s">
        <v>320</v>
      </c>
      <c r="C10" s="707"/>
      <c r="D10" s="448">
        <v>6558.91</v>
      </c>
      <c r="G10" s="439" t="s">
        <v>321</v>
      </c>
      <c r="H10" s="448">
        <v>7060.0079999999998</v>
      </c>
      <c r="I10" s="448"/>
      <c r="J10" s="447">
        <f>H10-D10</f>
        <v>501.09799999999996</v>
      </c>
    </row>
    <row r="11" spans="1:10" ht="14.25" customHeight="1">
      <c r="A11" s="439" t="s">
        <v>322</v>
      </c>
      <c r="D11" s="448">
        <v>53282.523999999998</v>
      </c>
      <c r="G11" s="439" t="s">
        <v>323</v>
      </c>
      <c r="H11" s="448">
        <v>55621.345000000001</v>
      </c>
      <c r="I11" s="448"/>
      <c r="J11" s="447">
        <f>H11-D11</f>
        <v>2338.8210000000036</v>
      </c>
    </row>
    <row r="12" spans="1:10" ht="21" customHeight="1">
      <c r="D12" s="448"/>
      <c r="F12" s="439" t="s">
        <v>324</v>
      </c>
      <c r="H12" s="448"/>
      <c r="I12" s="448"/>
      <c r="J12" s="447"/>
    </row>
    <row r="13" spans="1:10" ht="14.25" customHeight="1">
      <c r="D13" s="448"/>
      <c r="G13" s="439" t="s">
        <v>380</v>
      </c>
      <c r="H13" s="448"/>
      <c r="I13" s="448"/>
      <c r="J13" s="447"/>
    </row>
    <row r="14" spans="1:10" ht="14.25" customHeight="1">
      <c r="D14" s="448"/>
      <c r="G14" s="439" t="s">
        <v>325</v>
      </c>
      <c r="H14" s="448">
        <f>471.378+0.077</f>
        <v>471.45499999999998</v>
      </c>
      <c r="I14" s="448"/>
      <c r="J14" s="447">
        <f t="shared" ref="J14:J22" si="0">H14-D14</f>
        <v>471.45499999999998</v>
      </c>
    </row>
    <row r="15" spans="1:10" ht="27" customHeight="1">
      <c r="D15" s="448"/>
      <c r="G15" s="441" t="s">
        <v>463</v>
      </c>
      <c r="H15" s="448">
        <f>86.279+159.16+17.909+22.336+30.706+0.001</f>
        <v>316.39100000000002</v>
      </c>
      <c r="I15" s="448"/>
      <c r="J15" s="447">
        <f t="shared" si="0"/>
        <v>316.39100000000002</v>
      </c>
    </row>
    <row r="16" spans="1:10" ht="14.25" customHeight="1">
      <c r="D16" s="448"/>
      <c r="G16" s="439" t="s">
        <v>326</v>
      </c>
      <c r="H16" s="448">
        <f>18.216+1186.202</f>
        <v>1204.4179999999999</v>
      </c>
      <c r="I16" s="448"/>
      <c r="J16" s="447">
        <f t="shared" si="0"/>
        <v>1204.4179999999999</v>
      </c>
    </row>
    <row r="17" spans="1:10" ht="21" customHeight="1">
      <c r="A17" s="439" t="s">
        <v>327</v>
      </c>
      <c r="D17" s="448">
        <f>SUM(D19:D21)</f>
        <v>255.10499999999999</v>
      </c>
      <c r="H17" s="448"/>
      <c r="I17" s="448"/>
      <c r="J17" s="447">
        <f t="shared" si="0"/>
        <v>-255.10499999999999</v>
      </c>
    </row>
    <row r="18" spans="1:10" ht="14.25" customHeight="1">
      <c r="B18" s="439" t="s">
        <v>380</v>
      </c>
      <c r="D18" s="448"/>
      <c r="H18" s="448"/>
      <c r="I18" s="448"/>
      <c r="J18" s="447"/>
    </row>
    <row r="19" spans="1:10" ht="14.25" customHeight="1">
      <c r="B19" s="439" t="s">
        <v>328</v>
      </c>
      <c r="D19" s="448">
        <v>233.702</v>
      </c>
      <c r="H19" s="448"/>
      <c r="I19" s="448"/>
      <c r="J19" s="447">
        <f t="shared" si="0"/>
        <v>-233.702</v>
      </c>
    </row>
    <row r="20" spans="1:10" ht="14.25" customHeight="1">
      <c r="B20" s="439" t="s">
        <v>329</v>
      </c>
      <c r="D20" s="448">
        <v>1.5089999999999999</v>
      </c>
      <c r="H20" s="448"/>
      <c r="I20" s="448"/>
      <c r="J20" s="447">
        <f t="shared" si="0"/>
        <v>-1.5089999999999999</v>
      </c>
    </row>
    <row r="21" spans="1:10" ht="14.25" customHeight="1">
      <c r="B21" s="439" t="s">
        <v>330</v>
      </c>
      <c r="D21" s="448">
        <v>19.893999999999998</v>
      </c>
      <c r="H21" s="448"/>
      <c r="I21" s="448"/>
      <c r="J21" s="447">
        <f t="shared" si="0"/>
        <v>-19.893999999999998</v>
      </c>
    </row>
    <row r="22" spans="1:10" ht="14.25" customHeight="1">
      <c r="A22" s="442" t="s">
        <v>331</v>
      </c>
      <c r="B22" s="442"/>
      <c r="C22" s="442"/>
      <c r="D22" s="449">
        <v>603.51700000000005</v>
      </c>
      <c r="E22" s="442"/>
      <c r="F22" s="442"/>
      <c r="G22" s="442"/>
      <c r="H22" s="449"/>
      <c r="I22" s="449"/>
      <c r="J22" s="447">
        <f t="shared" si="0"/>
        <v>-603.51700000000005</v>
      </c>
    </row>
    <row r="23" spans="1:10" ht="11.25" customHeight="1">
      <c r="A23" s="440"/>
      <c r="B23" s="440"/>
      <c r="C23" s="440"/>
      <c r="D23" s="450"/>
      <c r="E23" s="440"/>
      <c r="F23" s="440"/>
      <c r="G23" s="440"/>
      <c r="H23" s="450"/>
      <c r="I23" s="450"/>
      <c r="J23" s="451"/>
    </row>
    <row r="24" spans="1:10" s="443" customFormat="1" ht="21" customHeight="1">
      <c r="A24" s="710" t="s">
        <v>332</v>
      </c>
      <c r="B24" s="710"/>
      <c r="C24" s="710"/>
      <c r="D24" s="452">
        <f>D8+D9+D10+D11+D19+D20+D21+D22</f>
        <v>74719.218000000008</v>
      </c>
      <c r="E24" s="710" t="s">
        <v>333</v>
      </c>
      <c r="F24" s="710"/>
      <c r="G24" s="710"/>
      <c r="H24" s="452">
        <f>H8+H9+H10+H11+H14+H15+H16</f>
        <v>78674.65400000001</v>
      </c>
      <c r="I24" s="452"/>
      <c r="J24" s="453">
        <f>H24-D24</f>
        <v>3955.4360000000015</v>
      </c>
    </row>
    <row r="25" spans="1:10" s="444" customFormat="1" ht="27" customHeight="1">
      <c r="A25" s="712" t="s">
        <v>209</v>
      </c>
      <c r="B25" s="712"/>
      <c r="C25" s="712"/>
      <c r="E25" s="712" t="s">
        <v>215</v>
      </c>
      <c r="F25" s="712"/>
      <c r="G25" s="712"/>
      <c r="H25" s="454"/>
      <c r="I25" s="454"/>
      <c r="J25" s="454"/>
    </row>
    <row r="26" spans="1:10" s="445" customFormat="1" ht="27" customHeight="1">
      <c r="A26" s="713" t="s">
        <v>385</v>
      </c>
      <c r="B26" s="713"/>
      <c r="C26" s="713"/>
      <c r="D26" s="486">
        <f>70465.389</f>
        <v>70465.388999999996</v>
      </c>
      <c r="F26" s="713" t="s">
        <v>334</v>
      </c>
      <c r="G26" s="713"/>
      <c r="H26" s="486">
        <f>70476.373+319.115</f>
        <v>70795.488000000012</v>
      </c>
      <c r="I26" s="486"/>
      <c r="J26" s="487">
        <f t="shared" ref="J26:J35" si="1">H26-D26</f>
        <v>330.09900000001653</v>
      </c>
    </row>
    <row r="27" spans="1:10" s="445" customFormat="1" ht="14.25" customHeight="1">
      <c r="A27" s="445" t="s">
        <v>335</v>
      </c>
      <c r="D27" s="486">
        <v>714.96699999999998</v>
      </c>
      <c r="F27" s="445" t="s">
        <v>336</v>
      </c>
      <c r="H27" s="486">
        <v>714.96799999999996</v>
      </c>
      <c r="I27" s="486"/>
      <c r="J27" s="487">
        <f t="shared" si="1"/>
        <v>9.9999999997635314E-4</v>
      </c>
    </row>
    <row r="28" spans="1:10" s="445" customFormat="1" ht="14.25" customHeight="1">
      <c r="A28" s="445" t="s">
        <v>337</v>
      </c>
      <c r="D28" s="486">
        <f>SUM(D30:D32)</f>
        <v>14.99</v>
      </c>
      <c r="H28" s="486"/>
      <c r="I28" s="486"/>
      <c r="J28" s="487">
        <f t="shared" si="1"/>
        <v>-14.99</v>
      </c>
    </row>
    <row r="29" spans="1:10" s="445" customFormat="1" ht="14.25" customHeight="1">
      <c r="B29" s="439" t="s">
        <v>380</v>
      </c>
      <c r="D29" s="486"/>
      <c r="H29" s="486"/>
      <c r="I29" s="486"/>
      <c r="J29" s="487"/>
    </row>
    <row r="30" spans="1:10" s="445" customFormat="1" ht="14.25" customHeight="1">
      <c r="B30" s="445" t="s">
        <v>328</v>
      </c>
      <c r="D30" s="486">
        <f>14.963+0.009</f>
        <v>14.972</v>
      </c>
      <c r="H30" s="486"/>
      <c r="I30" s="486"/>
      <c r="J30" s="487">
        <f t="shared" si="1"/>
        <v>-14.972</v>
      </c>
    </row>
    <row r="31" spans="1:10" s="445" customFormat="1" ht="14.25" customHeight="1">
      <c r="B31" s="445" t="s">
        <v>329</v>
      </c>
      <c r="D31" s="486">
        <v>2E-3</v>
      </c>
      <c r="H31" s="486"/>
      <c r="I31" s="486"/>
      <c r="J31" s="487">
        <f t="shared" si="1"/>
        <v>-2E-3</v>
      </c>
    </row>
    <row r="32" spans="1:10" s="445" customFormat="1" ht="14.25" customHeight="1">
      <c r="B32" s="445" t="s">
        <v>330</v>
      </c>
      <c r="D32" s="486">
        <v>1.6E-2</v>
      </c>
      <c r="H32" s="486"/>
      <c r="I32" s="486"/>
      <c r="J32" s="487">
        <f t="shared" si="1"/>
        <v>-1.6E-2</v>
      </c>
    </row>
    <row r="33" spans="1:10" s="490" customFormat="1" ht="21" customHeight="1">
      <c r="A33" s="446" t="s">
        <v>331</v>
      </c>
      <c r="B33" s="446"/>
      <c r="C33" s="446"/>
      <c r="D33" s="488">
        <v>330.03699999999998</v>
      </c>
      <c r="E33" s="446"/>
      <c r="F33" s="446"/>
      <c r="G33" s="446"/>
      <c r="H33" s="488"/>
      <c r="I33" s="488"/>
      <c r="J33" s="489">
        <f t="shared" si="1"/>
        <v>-330.03699999999998</v>
      </c>
    </row>
    <row r="34" spans="1:10" s="443" customFormat="1" ht="21" customHeight="1">
      <c r="A34" s="710" t="s">
        <v>338</v>
      </c>
      <c r="B34" s="710"/>
      <c r="C34" s="710"/>
      <c r="D34" s="452">
        <f>D33+D28+D27+D26</f>
        <v>71525.383000000002</v>
      </c>
      <c r="E34" s="710" t="s">
        <v>339</v>
      </c>
      <c r="F34" s="710"/>
      <c r="G34" s="710"/>
      <c r="H34" s="452">
        <f>H26+H27</f>
        <v>71510.456000000006</v>
      </c>
      <c r="I34" s="452"/>
      <c r="J34" s="453">
        <f t="shared" si="1"/>
        <v>-14.926999999996042</v>
      </c>
    </row>
    <row r="35" spans="1:10" s="493" customFormat="1" ht="21" customHeight="1">
      <c r="A35" s="711" t="s">
        <v>211</v>
      </c>
      <c r="B35" s="711"/>
      <c r="C35" s="711"/>
      <c r="D35" s="491">
        <f>D34-D24</f>
        <v>-3193.8350000000064</v>
      </c>
      <c r="E35" s="711" t="s">
        <v>217</v>
      </c>
      <c r="F35" s="711"/>
      <c r="G35" s="711"/>
      <c r="H35" s="491">
        <f>H34-H24</f>
        <v>-7164.198000000004</v>
      </c>
      <c r="I35" s="491"/>
      <c r="J35" s="492">
        <f t="shared" si="1"/>
        <v>-3970.3629999999976</v>
      </c>
    </row>
    <row r="36" spans="1:10" ht="11.25" customHeight="1"/>
    <row r="37" spans="1:10">
      <c r="A37" s="28" t="s">
        <v>4</v>
      </c>
    </row>
  </sheetData>
  <mergeCells count="16">
    <mergeCell ref="A34:C34"/>
    <mergeCell ref="E34:G34"/>
    <mergeCell ref="A35:C35"/>
    <mergeCell ref="E35:G35"/>
    <mergeCell ref="A24:C24"/>
    <mergeCell ref="E24:G24"/>
    <mergeCell ref="A25:C25"/>
    <mergeCell ref="E25:G25"/>
    <mergeCell ref="A26:C26"/>
    <mergeCell ref="F26:G26"/>
    <mergeCell ref="B10:C10"/>
    <mergeCell ref="A4:C4"/>
    <mergeCell ref="E4:G4"/>
    <mergeCell ref="A5:C5"/>
    <mergeCell ref="E5:G5"/>
    <mergeCell ref="B9:C9"/>
  </mergeCells>
  <pageMargins left="0.7" right="0.7" top="0.78740157499999996" bottom="0.78740157499999996" header="0.3" footer="0.3"/>
  <pageSetup paperSize="9" scale="8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K43"/>
  <sheetViews>
    <sheetView workbookViewId="0">
      <selection activeCell="A2" sqref="A2"/>
    </sheetView>
  </sheetViews>
  <sheetFormatPr baseColWidth="10" defaultRowHeight="15"/>
  <cols>
    <col min="1" max="1" width="5" style="466" customWidth="1"/>
    <col min="2" max="2" width="43" style="466" customWidth="1"/>
    <col min="3" max="3" width="12.7109375" style="466" customWidth="1"/>
    <col min="4" max="5" width="14.42578125" style="466" customWidth="1"/>
    <col min="6" max="11" width="11.42578125" style="466"/>
    <col min="12" max="16384" width="11.42578125" style="456"/>
  </cols>
  <sheetData>
    <row r="1" spans="1:11" s="455" customFormat="1" ht="15" customHeight="1">
      <c r="A1" s="468" t="s">
        <v>644</v>
      </c>
      <c r="B1" s="439"/>
      <c r="C1" s="439"/>
      <c r="D1" s="439"/>
      <c r="E1" s="439"/>
      <c r="F1" s="469"/>
      <c r="G1" s="469"/>
      <c r="H1" s="469"/>
      <c r="I1" s="469"/>
      <c r="J1" s="469"/>
      <c r="K1" s="469"/>
    </row>
    <row r="2" spans="1:11" ht="15" customHeight="1">
      <c r="A2" s="439" t="s">
        <v>0</v>
      </c>
      <c r="B2" s="439"/>
      <c r="C2" s="439"/>
      <c r="D2" s="439"/>
      <c r="E2" s="439"/>
    </row>
    <row r="3" spans="1:11" ht="15" customHeight="1">
      <c r="A3" s="440"/>
      <c r="B3" s="440"/>
      <c r="C3" s="440"/>
      <c r="D3" s="440"/>
      <c r="E3" s="440"/>
    </row>
    <row r="4" spans="1:11" ht="22.5" customHeight="1">
      <c r="A4" s="442"/>
      <c r="B4" s="442"/>
      <c r="C4" s="470" t="s">
        <v>279</v>
      </c>
      <c r="D4" s="470" t="s">
        <v>280</v>
      </c>
      <c r="E4" s="471"/>
    </row>
    <row r="5" spans="1:11" ht="15" customHeight="1">
      <c r="A5" s="439"/>
      <c r="B5" s="439"/>
      <c r="C5" s="714" t="s">
        <v>560</v>
      </c>
      <c r="D5" s="714"/>
      <c r="E5" s="472"/>
    </row>
    <row r="6" spans="1:11" s="457" customFormat="1" ht="22.5" customHeight="1">
      <c r="A6" s="473"/>
      <c r="B6" s="473"/>
      <c r="C6" s="474" t="s">
        <v>210</v>
      </c>
      <c r="D6" s="474" t="s">
        <v>261</v>
      </c>
      <c r="E6" s="474" t="s">
        <v>16</v>
      </c>
      <c r="F6" s="475"/>
      <c r="G6" s="475"/>
      <c r="H6" s="475"/>
      <c r="I6" s="475"/>
      <c r="J6" s="475"/>
      <c r="K6" s="475"/>
    </row>
    <row r="7" spans="1:11" ht="15" customHeight="1">
      <c r="A7" s="439"/>
      <c r="B7" s="439"/>
      <c r="C7" s="476"/>
      <c r="D7" s="476"/>
      <c r="E7" s="468"/>
    </row>
    <row r="8" spans="1:11" ht="16.5" customHeight="1">
      <c r="A8" s="458" t="s">
        <v>281</v>
      </c>
      <c r="B8" s="459" t="s">
        <v>45</v>
      </c>
      <c r="C8" s="448">
        <v>8.1880000000000006</v>
      </c>
      <c r="D8" s="448">
        <v>8.4120000000000008</v>
      </c>
      <c r="E8" s="448">
        <f>D8-C8</f>
        <v>0.2240000000000002</v>
      </c>
    </row>
    <row r="9" spans="1:11" ht="16.5" customHeight="1">
      <c r="A9" s="458" t="s">
        <v>282</v>
      </c>
      <c r="B9" s="459" t="s">
        <v>69</v>
      </c>
      <c r="C9" s="448">
        <v>165.55600000000001</v>
      </c>
      <c r="D9" s="448">
        <v>167.01300000000001</v>
      </c>
      <c r="E9" s="448">
        <f t="shared" ref="E9:E40" si="0">D9-C9</f>
        <v>1.4569999999999936</v>
      </c>
    </row>
    <row r="10" spans="1:11" ht="16.5" customHeight="1">
      <c r="A10" s="458" t="s">
        <v>283</v>
      </c>
      <c r="B10" s="459" t="s">
        <v>70</v>
      </c>
      <c r="C10" s="448">
        <v>14.831</v>
      </c>
      <c r="D10" s="448">
        <v>15.11</v>
      </c>
      <c r="E10" s="448">
        <f t="shared" si="0"/>
        <v>0.27899999999999991</v>
      </c>
    </row>
    <row r="11" spans="1:11" ht="16.5" customHeight="1">
      <c r="A11" s="458" t="s">
        <v>284</v>
      </c>
      <c r="B11" s="459" t="s">
        <v>46</v>
      </c>
      <c r="C11" s="448">
        <v>19.353999999999999</v>
      </c>
      <c r="D11" s="448">
        <v>19.452000000000002</v>
      </c>
      <c r="E11" s="448">
        <f t="shared" si="0"/>
        <v>9.800000000000253E-2</v>
      </c>
    </row>
    <row r="12" spans="1:11" ht="16.5" customHeight="1">
      <c r="A12" s="458" t="s">
        <v>285</v>
      </c>
      <c r="B12" s="459" t="s">
        <v>71</v>
      </c>
      <c r="C12" s="448">
        <v>10.475</v>
      </c>
      <c r="D12" s="448">
        <v>10.484999999999999</v>
      </c>
      <c r="E12" s="448">
        <f t="shared" si="0"/>
        <v>9.9999999999997868E-3</v>
      </c>
    </row>
    <row r="13" spans="1:11" ht="16.5" customHeight="1">
      <c r="A13" s="458" t="s">
        <v>286</v>
      </c>
      <c r="B13" s="459" t="s">
        <v>72</v>
      </c>
      <c r="C13" s="448">
        <v>32.433999999999997</v>
      </c>
      <c r="D13" s="448">
        <v>32.613999999999997</v>
      </c>
      <c r="E13" s="448">
        <f t="shared" si="0"/>
        <v>0.17999999999999972</v>
      </c>
    </row>
    <row r="14" spans="1:11" ht="16.5" customHeight="1">
      <c r="A14" s="458" t="s">
        <v>287</v>
      </c>
      <c r="B14" s="459" t="s">
        <v>73</v>
      </c>
      <c r="C14" s="448">
        <v>397.63600000000002</v>
      </c>
      <c r="D14" s="448">
        <v>401.82400000000001</v>
      </c>
      <c r="E14" s="448">
        <f t="shared" si="0"/>
        <v>4.1879999999999882</v>
      </c>
    </row>
    <row r="15" spans="1:11" ht="16.5" customHeight="1">
      <c r="A15" s="458" t="s">
        <v>288</v>
      </c>
      <c r="B15" s="459" t="s">
        <v>75</v>
      </c>
      <c r="C15" s="448">
        <v>2529.931</v>
      </c>
      <c r="D15" s="448">
        <v>2568.0340000000001</v>
      </c>
      <c r="E15" s="448">
        <f t="shared" si="0"/>
        <v>38.103000000000065</v>
      </c>
    </row>
    <row r="16" spans="1:11" ht="16.5" customHeight="1">
      <c r="A16" s="458" t="s">
        <v>289</v>
      </c>
      <c r="B16" s="459" t="s">
        <v>76</v>
      </c>
      <c r="C16" s="448">
        <v>409.14100000000002</v>
      </c>
      <c r="D16" s="448">
        <v>417.37900000000002</v>
      </c>
      <c r="E16" s="448">
        <f t="shared" si="0"/>
        <v>8.2379999999999995</v>
      </c>
    </row>
    <row r="17" spans="1:5" ht="16.5" customHeight="1">
      <c r="A17" s="458" t="s">
        <v>290</v>
      </c>
      <c r="B17" s="459" t="s">
        <v>77</v>
      </c>
      <c r="C17" s="448">
        <v>1309.1320000000001</v>
      </c>
      <c r="D17" s="448">
        <v>1384.741</v>
      </c>
      <c r="E17" s="448">
        <f t="shared" si="0"/>
        <v>75.608999999999924</v>
      </c>
    </row>
    <row r="18" spans="1:5" ht="16.5" customHeight="1">
      <c r="A18" s="458" t="s">
        <v>291</v>
      </c>
      <c r="B18" s="459" t="s">
        <v>78</v>
      </c>
      <c r="C18" s="448">
        <v>1981.68</v>
      </c>
      <c r="D18" s="448">
        <v>2177.3510000000001</v>
      </c>
      <c r="E18" s="448">
        <f t="shared" si="0"/>
        <v>195.67100000000005</v>
      </c>
    </row>
    <row r="19" spans="1:5" ht="16.5" customHeight="1">
      <c r="A19" s="458" t="s">
        <v>292</v>
      </c>
      <c r="B19" s="459" t="s">
        <v>79</v>
      </c>
      <c r="C19" s="448">
        <v>1156.6030000000001</v>
      </c>
      <c r="D19" s="448">
        <v>1193.838</v>
      </c>
      <c r="E19" s="448">
        <f t="shared" si="0"/>
        <v>37.2349999999999</v>
      </c>
    </row>
    <row r="20" spans="1:5" ht="16.5" customHeight="1">
      <c r="A20" s="458" t="s">
        <v>293</v>
      </c>
      <c r="B20" s="459" t="s">
        <v>80</v>
      </c>
      <c r="C20" s="448">
        <v>0</v>
      </c>
      <c r="D20" s="448">
        <v>1090</v>
      </c>
      <c r="E20" s="448">
        <f t="shared" si="0"/>
        <v>1090</v>
      </c>
    </row>
    <row r="21" spans="1:5" ht="16.5" customHeight="1">
      <c r="A21" s="458" t="s">
        <v>294</v>
      </c>
      <c r="B21" s="459" t="s">
        <v>48</v>
      </c>
      <c r="C21" s="448">
        <v>7147.2039999999997</v>
      </c>
      <c r="D21" s="448">
        <v>7154.8209999999999</v>
      </c>
      <c r="E21" s="448">
        <f t="shared" si="0"/>
        <v>7.6170000000001892</v>
      </c>
    </row>
    <row r="22" spans="1:5" ht="16.5" customHeight="1">
      <c r="A22" s="458" t="s">
        <v>295</v>
      </c>
      <c r="B22" s="459" t="s">
        <v>49</v>
      </c>
      <c r="C22" s="448">
        <v>3000.23</v>
      </c>
      <c r="D22" s="448">
        <v>3001.8229999999999</v>
      </c>
      <c r="E22" s="448">
        <f t="shared" si="0"/>
        <v>1.5929999999998472</v>
      </c>
    </row>
    <row r="23" spans="1:5" ht="16.5" customHeight="1">
      <c r="A23" s="458" t="s">
        <v>296</v>
      </c>
      <c r="B23" s="459" t="s">
        <v>464</v>
      </c>
      <c r="C23" s="448">
        <v>10680</v>
      </c>
      <c r="D23" s="448">
        <v>10680</v>
      </c>
      <c r="E23" s="448">
        <f t="shared" si="0"/>
        <v>0</v>
      </c>
    </row>
    <row r="24" spans="1:5" ht="16.5" customHeight="1">
      <c r="A24" s="458" t="s">
        <v>297</v>
      </c>
      <c r="B24" s="459" t="s">
        <v>433</v>
      </c>
      <c r="C24" s="448">
        <v>9288.3770000000004</v>
      </c>
      <c r="D24" s="448">
        <v>9277.9740000000002</v>
      </c>
      <c r="E24" s="448">
        <f t="shared" si="0"/>
        <v>-10.403000000000247</v>
      </c>
    </row>
    <row r="25" spans="1:5" ht="16.5" customHeight="1">
      <c r="A25" s="458" t="s">
        <v>298</v>
      </c>
      <c r="B25" s="459" t="s">
        <v>50</v>
      </c>
      <c r="C25" s="448">
        <v>957.04399999999998</v>
      </c>
      <c r="D25" s="448">
        <v>957.49300000000005</v>
      </c>
      <c r="E25" s="448">
        <f t="shared" si="0"/>
        <v>0.44900000000006912</v>
      </c>
    </row>
    <row r="26" spans="1:5" ht="16.5" customHeight="1">
      <c r="A26" s="458" t="s">
        <v>299</v>
      </c>
      <c r="B26" s="459" t="s">
        <v>434</v>
      </c>
      <c r="C26" s="448">
        <v>7023.4740000000002</v>
      </c>
      <c r="D26" s="448">
        <v>6930.1570000000002</v>
      </c>
      <c r="E26" s="448">
        <f t="shared" si="0"/>
        <v>-93.317000000000007</v>
      </c>
    </row>
    <row r="27" spans="1:5" ht="16.5" customHeight="1">
      <c r="A27" s="458" t="s">
        <v>300</v>
      </c>
      <c r="B27" s="459" t="s">
        <v>435</v>
      </c>
      <c r="C27" s="448">
        <v>7992.6729999999998</v>
      </c>
      <c r="D27" s="448">
        <v>8093.348</v>
      </c>
      <c r="E27" s="448">
        <f t="shared" si="0"/>
        <v>100.67500000000018</v>
      </c>
    </row>
    <row r="28" spans="1:5" ht="16.5" customHeight="1">
      <c r="A28" s="458" t="s">
        <v>301</v>
      </c>
      <c r="B28" s="459" t="s">
        <v>51</v>
      </c>
      <c r="C28" s="448">
        <v>4119.491</v>
      </c>
      <c r="D28" s="448">
        <v>4121.7889999999998</v>
      </c>
      <c r="E28" s="448">
        <f t="shared" si="0"/>
        <v>2.2979999999997744</v>
      </c>
    </row>
    <row r="29" spans="1:5" ht="16.5" customHeight="1">
      <c r="A29" s="458" t="s">
        <v>425</v>
      </c>
      <c r="B29" s="459" t="s">
        <v>426</v>
      </c>
      <c r="C29" s="448">
        <v>441.74599999999998</v>
      </c>
      <c r="D29" s="448">
        <v>441.02</v>
      </c>
      <c r="E29" s="448">
        <f t="shared" si="0"/>
        <v>-0.72599999999999909</v>
      </c>
    </row>
    <row r="30" spans="1:5" ht="16.5" customHeight="1">
      <c r="A30" s="458" t="s">
        <v>302</v>
      </c>
      <c r="B30" s="459" t="s">
        <v>52</v>
      </c>
      <c r="C30" s="448">
        <v>101.6</v>
      </c>
      <c r="D30" s="448">
        <v>101.6</v>
      </c>
      <c r="E30" s="448">
        <f t="shared" si="0"/>
        <v>0</v>
      </c>
    </row>
    <row r="31" spans="1:5" ht="16.5" customHeight="1">
      <c r="A31" s="458" t="s">
        <v>303</v>
      </c>
      <c r="B31" s="459" t="s">
        <v>304</v>
      </c>
      <c r="C31" s="448">
        <v>429.2</v>
      </c>
      <c r="D31" s="448">
        <v>432.69600000000003</v>
      </c>
      <c r="E31" s="448">
        <f t="shared" si="0"/>
        <v>3.4960000000000377</v>
      </c>
    </row>
    <row r="32" spans="1:5" ht="16.5" customHeight="1">
      <c r="A32" s="458" t="s">
        <v>305</v>
      </c>
      <c r="B32" s="459" t="s">
        <v>54</v>
      </c>
      <c r="C32" s="448">
        <v>364.642</v>
      </c>
      <c r="D32" s="448">
        <v>399.23700000000002</v>
      </c>
      <c r="E32" s="448">
        <f t="shared" si="0"/>
        <v>34.595000000000027</v>
      </c>
    </row>
    <row r="33" spans="1:11" ht="16.5" customHeight="1">
      <c r="A33" s="458" t="s">
        <v>306</v>
      </c>
      <c r="B33" s="459" t="s">
        <v>55</v>
      </c>
      <c r="C33" s="448">
        <v>3349.3589999999999</v>
      </c>
      <c r="D33" s="448">
        <v>5676.8419999999996</v>
      </c>
      <c r="E33" s="448">
        <f t="shared" si="0"/>
        <v>2327.4829999999997</v>
      </c>
    </row>
    <row r="34" spans="1:11" ht="16.5" customHeight="1">
      <c r="A34" s="458" t="s">
        <v>307</v>
      </c>
      <c r="B34" s="459" t="s">
        <v>56</v>
      </c>
      <c r="C34" s="448">
        <v>2144.7869999999998</v>
      </c>
      <c r="D34" s="448">
        <v>2155.2869999999998</v>
      </c>
      <c r="E34" s="448">
        <f t="shared" si="0"/>
        <v>10.5</v>
      </c>
    </row>
    <row r="35" spans="1:11" ht="16.5" customHeight="1">
      <c r="A35" s="458" t="s">
        <v>308</v>
      </c>
      <c r="B35" s="459" t="s">
        <v>57</v>
      </c>
      <c r="C35" s="448">
        <v>643.01199999999994</v>
      </c>
      <c r="D35" s="448">
        <v>642.93600000000004</v>
      </c>
      <c r="E35" s="448">
        <f t="shared" si="0"/>
        <v>-7.5999999999908141E-2</v>
      </c>
    </row>
    <row r="36" spans="1:11" ht="16.5" customHeight="1">
      <c r="A36" s="458" t="s">
        <v>309</v>
      </c>
      <c r="B36" s="459" t="s">
        <v>58</v>
      </c>
      <c r="C36" s="448">
        <v>988.67100000000005</v>
      </c>
      <c r="D36" s="448">
        <v>988.67100000000005</v>
      </c>
      <c r="E36" s="448">
        <f t="shared" si="0"/>
        <v>0</v>
      </c>
    </row>
    <row r="37" spans="1:11" ht="16.5" customHeight="1">
      <c r="A37" s="458" t="s">
        <v>310</v>
      </c>
      <c r="B37" s="459" t="s">
        <v>59</v>
      </c>
      <c r="C37" s="448">
        <v>1023.297</v>
      </c>
      <c r="D37" s="448">
        <v>642.24699999999996</v>
      </c>
      <c r="E37" s="448">
        <f t="shared" si="0"/>
        <v>-381.05000000000007</v>
      </c>
    </row>
    <row r="38" spans="1:11" ht="16.5" customHeight="1">
      <c r="A38" s="458" t="s">
        <v>311</v>
      </c>
      <c r="B38" s="459" t="s">
        <v>60</v>
      </c>
      <c r="C38" s="448">
        <v>431</v>
      </c>
      <c r="D38" s="448">
        <v>430.91300000000001</v>
      </c>
      <c r="E38" s="448">
        <f t="shared" si="0"/>
        <v>-8.6999999999989086E-2</v>
      </c>
    </row>
    <row r="39" spans="1:11" ht="16.5" customHeight="1">
      <c r="A39" s="458" t="s">
        <v>312</v>
      </c>
      <c r="B39" s="459" t="s">
        <v>61</v>
      </c>
      <c r="C39" s="448">
        <v>1</v>
      </c>
      <c r="D39" s="448">
        <v>1</v>
      </c>
      <c r="E39" s="448">
        <f t="shared" si="0"/>
        <v>0</v>
      </c>
    </row>
    <row r="40" spans="1:11" s="461" customFormat="1" ht="16.5" customHeight="1">
      <c r="A40" s="458" t="s">
        <v>313</v>
      </c>
      <c r="B40" s="459" t="s">
        <v>62</v>
      </c>
      <c r="C40" s="448">
        <v>6557.45</v>
      </c>
      <c r="D40" s="448">
        <v>7058.5479999999998</v>
      </c>
      <c r="E40" s="448">
        <f t="shared" si="0"/>
        <v>501.09799999999996</v>
      </c>
      <c r="F40" s="481"/>
      <c r="G40" s="481"/>
      <c r="H40" s="481"/>
      <c r="I40" s="481"/>
      <c r="J40" s="481"/>
      <c r="K40" s="481"/>
    </row>
    <row r="41" spans="1:11" s="463" customFormat="1" ht="22.5" customHeight="1">
      <c r="A41" s="477"/>
      <c r="B41" s="462" t="s">
        <v>63</v>
      </c>
      <c r="C41" s="478">
        <f>SUM(C8:C40)</f>
        <v>74719.217999999993</v>
      </c>
      <c r="D41" s="478">
        <f>SUM(D8:D40)</f>
        <v>78674.654999999999</v>
      </c>
      <c r="E41" s="478">
        <f>D41-C41</f>
        <v>3955.4370000000054</v>
      </c>
      <c r="F41" s="482"/>
      <c r="G41" s="482"/>
      <c r="H41" s="482"/>
      <c r="I41" s="482"/>
      <c r="J41" s="482"/>
      <c r="K41" s="482"/>
    </row>
    <row r="42" spans="1:11" s="461" customFormat="1" ht="11.25" customHeight="1">
      <c r="A42" s="460"/>
      <c r="B42" s="460"/>
      <c r="C42" s="464"/>
      <c r="D42" s="464"/>
      <c r="E42" s="464"/>
      <c r="F42" s="481"/>
      <c r="G42" s="481"/>
      <c r="H42" s="481"/>
      <c r="I42" s="481"/>
      <c r="J42" s="481"/>
      <c r="K42" s="481"/>
    </row>
    <row r="43" spans="1:11" ht="16.5">
      <c r="A43" s="28" t="s">
        <v>4</v>
      </c>
      <c r="B43" s="438"/>
      <c r="C43" s="465"/>
      <c r="D43" s="465"/>
      <c r="E43" s="465"/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3">
    <pageSetUpPr fitToPage="1"/>
  </sheetPr>
  <dimension ref="A1:N43"/>
  <sheetViews>
    <sheetView workbookViewId="0">
      <selection activeCell="A2" sqref="A2"/>
    </sheetView>
  </sheetViews>
  <sheetFormatPr baseColWidth="10" defaultRowHeight="15"/>
  <cols>
    <col min="1" max="1" width="5" style="466" customWidth="1"/>
    <col min="2" max="2" width="43" style="466" customWidth="1"/>
    <col min="3" max="3" width="12.7109375" style="466" customWidth="1"/>
    <col min="4" max="5" width="14.42578125" style="466" customWidth="1"/>
    <col min="6" max="14" width="11.42578125" style="466"/>
    <col min="15" max="16384" width="11.42578125" style="456"/>
  </cols>
  <sheetData>
    <row r="1" spans="1:14" s="455" customFormat="1" ht="15.6" customHeight="1">
      <c r="A1" s="468" t="s">
        <v>645</v>
      </c>
      <c r="B1" s="439"/>
      <c r="C1" s="439"/>
      <c r="D1" s="439"/>
      <c r="E1" s="439"/>
      <c r="F1" s="469"/>
      <c r="G1" s="469"/>
      <c r="H1" s="469"/>
      <c r="I1" s="469"/>
      <c r="J1" s="469"/>
      <c r="K1" s="469"/>
      <c r="L1" s="469"/>
      <c r="M1" s="469"/>
      <c r="N1" s="469"/>
    </row>
    <row r="2" spans="1:14" ht="15.75">
      <c r="A2" s="439" t="s">
        <v>0</v>
      </c>
      <c r="B2" s="439"/>
      <c r="C2" s="439"/>
      <c r="D2" s="439"/>
      <c r="E2" s="439"/>
    </row>
    <row r="3" spans="1:14" ht="15.75">
      <c r="A3" s="440"/>
      <c r="B3" s="440"/>
      <c r="C3" s="440"/>
      <c r="D3" s="440"/>
      <c r="E3" s="440"/>
    </row>
    <row r="4" spans="1:14" ht="22.5" customHeight="1">
      <c r="A4" s="442"/>
      <c r="B4" s="442"/>
      <c r="C4" s="470" t="s">
        <v>279</v>
      </c>
      <c r="D4" s="470" t="s">
        <v>280</v>
      </c>
      <c r="E4" s="471"/>
    </row>
    <row r="5" spans="1:14" ht="14.45" customHeight="1">
      <c r="A5" s="439"/>
      <c r="B5" s="439"/>
      <c r="C5" s="714" t="s">
        <v>560</v>
      </c>
      <c r="D5" s="714"/>
      <c r="E5" s="472"/>
    </row>
    <row r="6" spans="1:14" s="457" customFormat="1" ht="22.5" customHeight="1">
      <c r="A6" s="473"/>
      <c r="B6" s="473"/>
      <c r="C6" s="474" t="s">
        <v>209</v>
      </c>
      <c r="D6" s="474" t="s">
        <v>215</v>
      </c>
      <c r="E6" s="474" t="s">
        <v>16</v>
      </c>
      <c r="F6" s="475"/>
      <c r="G6" s="475"/>
      <c r="H6" s="475"/>
      <c r="I6" s="475"/>
      <c r="J6" s="475"/>
      <c r="K6" s="475"/>
      <c r="L6" s="475"/>
      <c r="M6" s="475"/>
      <c r="N6" s="475"/>
    </row>
    <row r="7" spans="1:14" ht="14.45" customHeight="1">
      <c r="A7" s="439"/>
      <c r="B7" s="439"/>
      <c r="C7" s="476"/>
      <c r="D7" s="476"/>
      <c r="E7" s="468"/>
    </row>
    <row r="8" spans="1:14" ht="16.5" customHeight="1">
      <c r="A8" s="458" t="s">
        <v>281</v>
      </c>
      <c r="B8" s="459" t="s">
        <v>45</v>
      </c>
      <c r="C8" s="448">
        <v>2.5000000000000001E-2</v>
      </c>
      <c r="D8" s="448">
        <v>4.2999999999999997E-2</v>
      </c>
      <c r="E8" s="448">
        <f>D8-C8</f>
        <v>1.7999999999999995E-2</v>
      </c>
    </row>
    <row r="9" spans="1:14" ht="16.5" customHeight="1">
      <c r="A9" s="458" t="s">
        <v>282</v>
      </c>
      <c r="B9" s="459" t="s">
        <v>69</v>
      </c>
      <c r="C9" s="448">
        <v>2.3010000000000002</v>
      </c>
      <c r="D9" s="448">
        <v>2.266</v>
      </c>
      <c r="E9" s="448">
        <f t="shared" ref="E9:E40" si="0">D9-C9</f>
        <v>-3.5000000000000142E-2</v>
      </c>
    </row>
    <row r="10" spans="1:14" ht="16.5" customHeight="1">
      <c r="A10" s="458" t="s">
        <v>283</v>
      </c>
      <c r="B10" s="459" t="s">
        <v>70</v>
      </c>
      <c r="C10" s="448">
        <v>0.39600000000000002</v>
      </c>
      <c r="D10" s="448">
        <v>0.39900000000000002</v>
      </c>
      <c r="E10" s="448">
        <f t="shared" si="0"/>
        <v>3.0000000000000027E-3</v>
      </c>
    </row>
    <row r="11" spans="1:14" ht="16.5" customHeight="1">
      <c r="A11" s="458" t="s">
        <v>284</v>
      </c>
      <c r="B11" s="459" t="s">
        <v>46</v>
      </c>
      <c r="C11" s="448">
        <v>9.4E-2</v>
      </c>
      <c r="D11" s="448">
        <v>8.2000000000000003E-2</v>
      </c>
      <c r="E11" s="448">
        <f t="shared" si="0"/>
        <v>-1.1999999999999997E-2</v>
      </c>
    </row>
    <row r="12" spans="1:14" ht="16.5" customHeight="1">
      <c r="A12" s="458" t="s">
        <v>285</v>
      </c>
      <c r="B12" s="459" t="s">
        <v>71</v>
      </c>
      <c r="C12" s="448">
        <v>0.14699999999999999</v>
      </c>
      <c r="D12" s="448">
        <v>0.16700000000000001</v>
      </c>
      <c r="E12" s="448">
        <f t="shared" si="0"/>
        <v>2.0000000000000018E-2</v>
      </c>
    </row>
    <row r="13" spans="1:14" ht="16.5" customHeight="1">
      <c r="A13" s="458" t="s">
        <v>286</v>
      </c>
      <c r="B13" s="459" t="s">
        <v>72</v>
      </c>
      <c r="C13" s="448">
        <v>8.5999999999999993E-2</v>
      </c>
      <c r="D13" s="448">
        <v>0.13100000000000001</v>
      </c>
      <c r="E13" s="448">
        <f t="shared" si="0"/>
        <v>4.5000000000000012E-2</v>
      </c>
    </row>
    <row r="14" spans="1:14" ht="16.5" customHeight="1">
      <c r="A14" s="458" t="s">
        <v>287</v>
      </c>
      <c r="B14" s="459" t="s">
        <v>73</v>
      </c>
      <c r="C14" s="448">
        <v>4.0620000000000003</v>
      </c>
      <c r="D14" s="448">
        <v>3.8959999999999999</v>
      </c>
      <c r="E14" s="448">
        <f t="shared" si="0"/>
        <v>-0.16600000000000037</v>
      </c>
    </row>
    <row r="15" spans="1:14" ht="16.5" customHeight="1">
      <c r="A15" s="458" t="s">
        <v>288</v>
      </c>
      <c r="B15" s="459" t="s">
        <v>75</v>
      </c>
      <c r="C15" s="448">
        <v>122.771</v>
      </c>
      <c r="D15" s="448">
        <v>144.09399999999999</v>
      </c>
      <c r="E15" s="448">
        <f t="shared" si="0"/>
        <v>21.322999999999993</v>
      </c>
    </row>
    <row r="16" spans="1:14" ht="16.5" customHeight="1">
      <c r="A16" s="458" t="s">
        <v>289</v>
      </c>
      <c r="B16" s="459" t="s">
        <v>76</v>
      </c>
      <c r="C16" s="448">
        <v>5.7720000000000002</v>
      </c>
      <c r="D16" s="448">
        <v>16.463000000000001</v>
      </c>
      <c r="E16" s="448">
        <f t="shared" si="0"/>
        <v>10.691000000000001</v>
      </c>
    </row>
    <row r="17" spans="1:5" ht="16.5" customHeight="1">
      <c r="A17" s="458" t="s">
        <v>290</v>
      </c>
      <c r="B17" s="459" t="s">
        <v>77</v>
      </c>
      <c r="C17" s="448">
        <v>980</v>
      </c>
      <c r="D17" s="448">
        <v>1036.7329999999999</v>
      </c>
      <c r="E17" s="448">
        <f t="shared" si="0"/>
        <v>56.732999999999947</v>
      </c>
    </row>
    <row r="18" spans="1:5" ht="16.5" customHeight="1">
      <c r="A18" s="458" t="s">
        <v>291</v>
      </c>
      <c r="B18" s="459" t="s">
        <v>78</v>
      </c>
      <c r="C18" s="448">
        <v>31</v>
      </c>
      <c r="D18" s="448">
        <v>34.512999999999998</v>
      </c>
      <c r="E18" s="448">
        <f t="shared" si="0"/>
        <v>3.5129999999999981</v>
      </c>
    </row>
    <row r="19" spans="1:5" ht="16.5" customHeight="1">
      <c r="A19" s="458" t="s">
        <v>292</v>
      </c>
      <c r="B19" s="459" t="s">
        <v>79</v>
      </c>
      <c r="C19" s="448">
        <v>156.77500000000001</v>
      </c>
      <c r="D19" s="448">
        <v>157.15</v>
      </c>
      <c r="E19" s="448">
        <f t="shared" si="0"/>
        <v>0.375</v>
      </c>
    </row>
    <row r="20" spans="1:5" ht="16.5" customHeight="1">
      <c r="A20" s="458" t="s">
        <v>293</v>
      </c>
      <c r="B20" s="459" t="s">
        <v>80</v>
      </c>
      <c r="C20" s="448">
        <v>49196.815999999999</v>
      </c>
      <c r="D20" s="448">
        <v>49196.815999999999</v>
      </c>
      <c r="E20" s="448">
        <f t="shared" si="0"/>
        <v>0</v>
      </c>
    </row>
    <row r="21" spans="1:5" ht="16.5" customHeight="1">
      <c r="A21" s="458" t="s">
        <v>294</v>
      </c>
      <c r="B21" s="459" t="s">
        <v>48</v>
      </c>
      <c r="C21" s="448">
        <v>6282.241</v>
      </c>
      <c r="D21" s="448">
        <v>6283.2969999999996</v>
      </c>
      <c r="E21" s="448">
        <f t="shared" si="0"/>
        <v>1.0559999999995853</v>
      </c>
    </row>
    <row r="22" spans="1:5" ht="16.5" customHeight="1">
      <c r="A22" s="458" t="s">
        <v>295</v>
      </c>
      <c r="B22" s="459" t="s">
        <v>49</v>
      </c>
      <c r="C22" s="448">
        <v>311.84100000000001</v>
      </c>
      <c r="D22" s="448">
        <v>312.95400000000001</v>
      </c>
      <c r="E22" s="448">
        <f t="shared" si="0"/>
        <v>1.1129999999999995</v>
      </c>
    </row>
    <row r="23" spans="1:5" ht="16.5" customHeight="1">
      <c r="A23" s="458" t="s">
        <v>296</v>
      </c>
      <c r="B23" s="459" t="s">
        <v>464</v>
      </c>
      <c r="C23" s="448">
        <v>37.9</v>
      </c>
      <c r="D23" s="448">
        <v>37.9</v>
      </c>
      <c r="E23" s="448">
        <f t="shared" si="0"/>
        <v>0</v>
      </c>
    </row>
    <row r="24" spans="1:5" ht="16.5" customHeight="1">
      <c r="A24" s="458" t="s">
        <v>297</v>
      </c>
      <c r="B24" s="459" t="s">
        <v>433</v>
      </c>
      <c r="C24" s="448">
        <v>2302.442</v>
      </c>
      <c r="D24" s="448">
        <v>2299.9090000000001</v>
      </c>
      <c r="E24" s="448">
        <f t="shared" si="0"/>
        <v>-2.5329999999999018</v>
      </c>
    </row>
    <row r="25" spans="1:5" ht="16.5" customHeight="1">
      <c r="A25" s="458" t="s">
        <v>298</v>
      </c>
      <c r="B25" s="459" t="s">
        <v>50</v>
      </c>
      <c r="C25" s="448">
        <v>48.713000000000001</v>
      </c>
      <c r="D25" s="448">
        <v>49.381999999999998</v>
      </c>
      <c r="E25" s="448">
        <f t="shared" si="0"/>
        <v>0.66899999999999693</v>
      </c>
    </row>
    <row r="26" spans="1:5" ht="16.5" customHeight="1">
      <c r="A26" s="458" t="s">
        <v>299</v>
      </c>
      <c r="B26" s="459" t="s">
        <v>434</v>
      </c>
      <c r="C26" s="448">
        <v>7393.84</v>
      </c>
      <c r="D26" s="448">
        <v>7321.0349999999999</v>
      </c>
      <c r="E26" s="448">
        <f t="shared" si="0"/>
        <v>-72.805000000000291</v>
      </c>
    </row>
    <row r="27" spans="1:5" ht="16.5" customHeight="1">
      <c r="A27" s="458" t="s">
        <v>300</v>
      </c>
      <c r="B27" s="459" t="s">
        <v>435</v>
      </c>
      <c r="C27" s="448">
        <v>81.876999999999995</v>
      </c>
      <c r="D27" s="448">
        <v>146.35400000000001</v>
      </c>
      <c r="E27" s="448">
        <f t="shared" si="0"/>
        <v>64.477000000000018</v>
      </c>
    </row>
    <row r="28" spans="1:5" ht="16.5" customHeight="1">
      <c r="A28" s="458" t="s">
        <v>301</v>
      </c>
      <c r="B28" s="459" t="s">
        <v>51</v>
      </c>
      <c r="C28" s="448">
        <v>0.54500000000000004</v>
      </c>
      <c r="D28" s="448">
        <v>1.3280000000000001</v>
      </c>
      <c r="E28" s="448">
        <f t="shared" si="0"/>
        <v>0.78300000000000003</v>
      </c>
    </row>
    <row r="29" spans="1:5" ht="16.5" customHeight="1">
      <c r="A29" s="458" t="s">
        <v>425</v>
      </c>
      <c r="B29" s="459" t="s">
        <v>426</v>
      </c>
      <c r="C29" s="448">
        <v>6.2039999999999997</v>
      </c>
      <c r="D29" s="448">
        <v>6.1959999999999997</v>
      </c>
      <c r="E29" s="448">
        <f t="shared" si="0"/>
        <v>-8.0000000000000071E-3</v>
      </c>
    </row>
    <row r="30" spans="1:5" ht="16.5" customHeight="1">
      <c r="A30" s="458" t="s">
        <v>302</v>
      </c>
      <c r="B30" s="459" t="s">
        <v>52</v>
      </c>
      <c r="C30" s="448">
        <v>2E-3</v>
      </c>
      <c r="D30" s="448">
        <v>2E-3</v>
      </c>
      <c r="E30" s="448">
        <f t="shared" si="0"/>
        <v>0</v>
      </c>
    </row>
    <row r="31" spans="1:5" ht="16.5" customHeight="1">
      <c r="A31" s="458" t="s">
        <v>303</v>
      </c>
      <c r="B31" s="459" t="s">
        <v>304</v>
      </c>
      <c r="C31" s="448">
        <v>2.008</v>
      </c>
      <c r="D31" s="448">
        <v>5.0000000000000001E-3</v>
      </c>
      <c r="E31" s="448">
        <f t="shared" si="0"/>
        <v>-2.0030000000000001</v>
      </c>
    </row>
    <row r="32" spans="1:5" ht="16.5" customHeight="1">
      <c r="A32" s="458" t="s">
        <v>305</v>
      </c>
      <c r="B32" s="459" t="s">
        <v>54</v>
      </c>
      <c r="C32" s="448">
        <v>312.28399999999999</v>
      </c>
      <c r="D32" s="448">
        <v>311.40300000000002</v>
      </c>
      <c r="E32" s="448">
        <f t="shared" si="0"/>
        <v>-0.88099999999997181</v>
      </c>
    </row>
    <row r="33" spans="1:14" ht="16.5" customHeight="1">
      <c r="A33" s="458" t="s">
        <v>306</v>
      </c>
      <c r="B33" s="459" t="s">
        <v>55</v>
      </c>
      <c r="C33" s="448">
        <v>277.096</v>
      </c>
      <c r="D33" s="448">
        <v>277.077</v>
      </c>
      <c r="E33" s="448">
        <f t="shared" si="0"/>
        <v>-1.9000000000005457E-2</v>
      </c>
    </row>
    <row r="34" spans="1:14" ht="16.5" customHeight="1">
      <c r="A34" s="458" t="s">
        <v>307</v>
      </c>
      <c r="B34" s="459" t="s">
        <v>56</v>
      </c>
      <c r="C34" s="448">
        <v>181.80099999999999</v>
      </c>
      <c r="D34" s="448">
        <v>181.95099999999999</v>
      </c>
      <c r="E34" s="448">
        <f t="shared" si="0"/>
        <v>0.15000000000000568</v>
      </c>
    </row>
    <row r="35" spans="1:14" ht="16.5" customHeight="1">
      <c r="A35" s="458" t="s">
        <v>308</v>
      </c>
      <c r="B35" s="459" t="s">
        <v>57</v>
      </c>
      <c r="C35" s="448">
        <v>549.68399999999997</v>
      </c>
      <c r="D35" s="448">
        <v>549.68399999999997</v>
      </c>
      <c r="E35" s="448">
        <f t="shared" si="0"/>
        <v>0</v>
      </c>
    </row>
    <row r="36" spans="1:14" ht="16.5" customHeight="1">
      <c r="A36" s="458" t="s">
        <v>309</v>
      </c>
      <c r="B36" s="459" t="s">
        <v>58</v>
      </c>
      <c r="C36" s="448">
        <v>584.82299999999998</v>
      </c>
      <c r="D36" s="448">
        <v>584.82299999999998</v>
      </c>
      <c r="E36" s="448">
        <f t="shared" si="0"/>
        <v>0</v>
      </c>
    </row>
    <row r="37" spans="1:14" ht="16.5" customHeight="1">
      <c r="A37" s="458" t="s">
        <v>310</v>
      </c>
      <c r="B37" s="459" t="s">
        <v>59</v>
      </c>
      <c r="C37" s="448">
        <v>1112.5360000000001</v>
      </c>
      <c r="D37" s="448">
        <v>1015.607</v>
      </c>
      <c r="E37" s="448">
        <f t="shared" si="0"/>
        <v>-96.929000000000087</v>
      </c>
    </row>
    <row r="38" spans="1:14" ht="16.5" customHeight="1">
      <c r="A38" s="458" t="s">
        <v>311</v>
      </c>
      <c r="B38" s="459" t="s">
        <v>60</v>
      </c>
      <c r="C38" s="448">
        <v>112.148</v>
      </c>
      <c r="D38" s="448">
        <v>111.645</v>
      </c>
      <c r="E38" s="448">
        <f t="shared" si="0"/>
        <v>-0.50300000000000011</v>
      </c>
    </row>
    <row r="39" spans="1:14" ht="16.5" customHeight="1">
      <c r="A39" s="458" t="s">
        <v>312</v>
      </c>
      <c r="B39" s="459" t="s">
        <v>61</v>
      </c>
      <c r="C39" s="448">
        <v>1427.153</v>
      </c>
      <c r="D39" s="448">
        <v>1427.153</v>
      </c>
      <c r="E39" s="448">
        <f t="shared" si="0"/>
        <v>0</v>
      </c>
    </row>
    <row r="40" spans="1:14" ht="16.5" customHeight="1">
      <c r="A40" s="458" t="s">
        <v>313</v>
      </c>
      <c r="B40" s="459" t="s">
        <v>62</v>
      </c>
      <c r="C40" s="448">
        <v>0</v>
      </c>
      <c r="D40" s="448">
        <v>0</v>
      </c>
      <c r="E40" s="448">
        <f t="shared" si="0"/>
        <v>0</v>
      </c>
    </row>
    <row r="41" spans="1:14" s="467" customFormat="1" ht="22.5" customHeight="1">
      <c r="A41" s="477"/>
      <c r="B41" s="462" t="s">
        <v>63</v>
      </c>
      <c r="C41" s="478">
        <f>SUM(C8:C40)</f>
        <v>71525.383000000002</v>
      </c>
      <c r="D41" s="478">
        <f t="shared" ref="D41" si="1">SUM(D8:D40)</f>
        <v>71510.458000000013</v>
      </c>
      <c r="E41" s="478">
        <f>SUM(E8:E40)</f>
        <v>-14.925000000000693</v>
      </c>
      <c r="F41" s="479"/>
      <c r="G41" s="480"/>
      <c r="H41" s="480"/>
      <c r="I41" s="480"/>
      <c r="J41" s="480"/>
      <c r="K41" s="480"/>
      <c r="L41" s="480"/>
      <c r="M41" s="480"/>
      <c r="N41" s="480"/>
    </row>
    <row r="42" spans="1:14" ht="11.25" customHeight="1"/>
    <row r="43" spans="1:14" ht="15.75">
      <c r="A43" s="28" t="s">
        <v>4</v>
      </c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:I74"/>
  <sheetViews>
    <sheetView showGridLines="0" zoomScaleNormal="100" workbookViewId="0">
      <pane ySplit="5" topLeftCell="A6" activePane="bottomLeft" state="frozen"/>
      <selection pane="bottomLeft"/>
    </sheetView>
  </sheetViews>
  <sheetFormatPr baseColWidth="10" defaultRowHeight="15"/>
  <cols>
    <col min="1" max="1" width="4" style="143" customWidth="1"/>
    <col min="2" max="2" width="32.5703125" style="143" customWidth="1"/>
    <col min="3" max="8" width="8.85546875" style="143" customWidth="1"/>
    <col min="9" max="16384" width="11.42578125" style="143"/>
  </cols>
  <sheetData>
    <row r="1" spans="1:9">
      <c r="A1" s="538" t="s">
        <v>604</v>
      </c>
      <c r="B1" s="539"/>
      <c r="C1" s="539"/>
      <c r="D1" s="539"/>
      <c r="E1" s="539"/>
      <c r="F1" s="155"/>
      <c r="G1" s="155"/>
      <c r="H1" s="155"/>
    </row>
    <row r="2" spans="1:9">
      <c r="A2" s="155" t="s">
        <v>0</v>
      </c>
      <c r="B2" s="155"/>
      <c r="C2" s="155"/>
      <c r="D2" s="155"/>
      <c r="E2" s="155"/>
      <c r="F2" s="155"/>
      <c r="G2" s="155"/>
      <c r="H2" s="155"/>
    </row>
    <row r="3" spans="1:9" s="144" customFormat="1" ht="14.25">
      <c r="A3" s="540"/>
      <c r="B3" s="540"/>
      <c r="C3" s="540"/>
      <c r="D3" s="540"/>
      <c r="E3" s="540"/>
      <c r="F3" s="540"/>
      <c r="G3" s="540"/>
      <c r="H3" s="540"/>
      <c r="I3" s="146"/>
    </row>
    <row r="4" spans="1:9" s="146" customFormat="1" ht="60" customHeight="1">
      <c r="A4" s="541" t="s">
        <v>67</v>
      </c>
      <c r="B4" s="542" t="s">
        <v>68</v>
      </c>
      <c r="C4" s="543" t="s">
        <v>437</v>
      </c>
      <c r="D4" s="543" t="s">
        <v>438</v>
      </c>
      <c r="E4" s="227" t="s">
        <v>554</v>
      </c>
      <c r="F4" s="227" t="s">
        <v>555</v>
      </c>
      <c r="G4" s="543" t="s">
        <v>473</v>
      </c>
      <c r="H4" s="543" t="s">
        <v>474</v>
      </c>
      <c r="I4" s="537"/>
    </row>
    <row r="5" spans="1:9" s="144" customFormat="1" ht="14.25">
      <c r="A5" s="155"/>
      <c r="B5" s="544"/>
      <c r="C5" s="545"/>
      <c r="D5" s="545"/>
      <c r="E5" s="545"/>
      <c r="F5" s="155"/>
      <c r="G5" s="155"/>
      <c r="H5" s="155"/>
    </row>
    <row r="6" spans="1:9" s="144" customFormat="1" ht="14.25">
      <c r="A6" s="546" t="s">
        <v>475</v>
      </c>
      <c r="B6" s="547"/>
      <c r="C6" s="548"/>
      <c r="D6" s="548"/>
      <c r="E6" s="548"/>
      <c r="F6" s="549"/>
      <c r="G6" s="549"/>
      <c r="H6" s="549"/>
      <c r="I6" s="158"/>
    </row>
    <row r="7" spans="1:9" s="144" customFormat="1" ht="14.25">
      <c r="A7" s="550">
        <v>1</v>
      </c>
      <c r="B7" s="549" t="s">
        <v>45</v>
      </c>
      <c r="C7" s="551">
        <v>7.3</v>
      </c>
      <c r="D7" s="551">
        <v>7.8880000000000008</v>
      </c>
      <c r="E7" s="551">
        <v>7.6</v>
      </c>
      <c r="F7" s="551">
        <v>8.1880000000000006</v>
      </c>
      <c r="G7" s="551">
        <f>E7-C7</f>
        <v>0.29999999999999982</v>
      </c>
      <c r="H7" s="551">
        <f>F7-D7</f>
        <v>0.29999999999999982</v>
      </c>
      <c r="I7" s="402"/>
    </row>
    <row r="8" spans="1:9" s="144" customFormat="1" ht="14.25">
      <c r="A8" s="550">
        <v>2</v>
      </c>
      <c r="B8" s="552" t="s">
        <v>69</v>
      </c>
      <c r="C8" s="551">
        <v>142.995</v>
      </c>
      <c r="D8" s="551">
        <v>146.45000000000002</v>
      </c>
      <c r="E8" s="551">
        <v>162.995</v>
      </c>
      <c r="F8" s="551">
        <v>165.55600000000001</v>
      </c>
      <c r="G8" s="551">
        <f t="shared" ref="G8:H21" si="0">E8-C8</f>
        <v>20</v>
      </c>
      <c r="H8" s="551">
        <f t="shared" si="0"/>
        <v>19.105999999999995</v>
      </c>
      <c r="I8" s="402"/>
    </row>
    <row r="9" spans="1:9" s="144" customFormat="1" ht="14.25">
      <c r="A9" s="550">
        <v>3</v>
      </c>
      <c r="B9" s="552" t="s">
        <v>70</v>
      </c>
      <c r="C9" s="551">
        <v>14.031000000000001</v>
      </c>
      <c r="D9" s="551">
        <v>14.731</v>
      </c>
      <c r="E9" s="551">
        <v>14.131</v>
      </c>
      <c r="F9" s="551">
        <v>14.831</v>
      </c>
      <c r="G9" s="551">
        <f t="shared" si="0"/>
        <v>9.9999999999999645E-2</v>
      </c>
      <c r="H9" s="551">
        <f t="shared" si="0"/>
        <v>9.9999999999999645E-2</v>
      </c>
      <c r="I9" s="402"/>
    </row>
    <row r="10" spans="1:9" s="144" customFormat="1" ht="14.25">
      <c r="A10" s="550">
        <v>4</v>
      </c>
      <c r="B10" s="552" t="s">
        <v>46</v>
      </c>
      <c r="C10" s="551">
        <v>18.664999999999999</v>
      </c>
      <c r="D10" s="551">
        <v>19.253999999999998</v>
      </c>
      <c r="E10" s="551">
        <v>18.765000000000001</v>
      </c>
      <c r="F10" s="551">
        <v>19.353999999999999</v>
      </c>
      <c r="G10" s="551">
        <f t="shared" si="0"/>
        <v>0.10000000000000142</v>
      </c>
      <c r="H10" s="551">
        <f t="shared" si="0"/>
        <v>0.10000000000000142</v>
      </c>
      <c r="I10" s="402"/>
    </row>
    <row r="11" spans="1:9" s="144" customFormat="1" ht="14.25">
      <c r="A11" s="550">
        <v>5</v>
      </c>
      <c r="B11" s="552" t="s">
        <v>71</v>
      </c>
      <c r="C11" s="551">
        <v>9.7459999999999987</v>
      </c>
      <c r="D11" s="551">
        <v>10.174999999999999</v>
      </c>
      <c r="E11" s="551">
        <v>10.045999999999999</v>
      </c>
      <c r="F11" s="551">
        <v>10.475</v>
      </c>
      <c r="G11" s="551">
        <f t="shared" si="0"/>
        <v>0.30000000000000071</v>
      </c>
      <c r="H11" s="551">
        <f t="shared" si="0"/>
        <v>0.30000000000000071</v>
      </c>
      <c r="I11" s="402"/>
    </row>
    <row r="12" spans="1:9" s="144" customFormat="1" ht="14.25">
      <c r="A12" s="550">
        <v>6</v>
      </c>
      <c r="B12" s="552" t="s">
        <v>72</v>
      </c>
      <c r="C12" s="551">
        <v>30.196999999999999</v>
      </c>
      <c r="D12" s="551">
        <v>30.233999999999998</v>
      </c>
      <c r="E12" s="551">
        <v>31.196999999999999</v>
      </c>
      <c r="F12" s="551">
        <v>32.433999999999997</v>
      </c>
      <c r="G12" s="551">
        <f t="shared" si="0"/>
        <v>1</v>
      </c>
      <c r="H12" s="551">
        <f t="shared" si="0"/>
        <v>2.1999999999999993</v>
      </c>
      <c r="I12" s="402"/>
    </row>
    <row r="13" spans="1:9" s="144" customFormat="1" ht="14.25">
      <c r="A13" s="553">
        <v>10</v>
      </c>
      <c r="B13" s="552" t="s">
        <v>73</v>
      </c>
      <c r="C13" s="551">
        <v>392.04600000000005</v>
      </c>
      <c r="D13" s="551">
        <v>393.63599999999997</v>
      </c>
      <c r="E13" s="551">
        <v>396.04600000000005</v>
      </c>
      <c r="F13" s="551">
        <v>397.63599999999997</v>
      </c>
      <c r="G13" s="551">
        <f t="shared" si="0"/>
        <v>4</v>
      </c>
      <c r="H13" s="551">
        <f t="shared" si="0"/>
        <v>4</v>
      </c>
      <c r="I13" s="402"/>
    </row>
    <row r="14" spans="1:9" s="148" customFormat="1" ht="14.25">
      <c r="A14" s="554"/>
      <c r="B14" s="555" t="s">
        <v>74</v>
      </c>
      <c r="C14" s="556">
        <v>309.14600000000007</v>
      </c>
      <c r="D14" s="556">
        <v>310.73599999999999</v>
      </c>
      <c r="E14" s="556">
        <v>313.14600000000007</v>
      </c>
      <c r="F14" s="556">
        <v>314.73599999999999</v>
      </c>
      <c r="G14" s="551">
        <f t="shared" si="0"/>
        <v>4</v>
      </c>
      <c r="H14" s="551">
        <f t="shared" si="0"/>
        <v>4</v>
      </c>
      <c r="I14" s="147"/>
    </row>
    <row r="15" spans="1:9" s="148" customFormat="1" ht="14.25">
      <c r="A15" s="554"/>
      <c r="B15" s="555" t="s">
        <v>276</v>
      </c>
      <c r="C15" s="557">
        <v>82.9</v>
      </c>
      <c r="D15" s="557">
        <v>82.9</v>
      </c>
      <c r="E15" s="558">
        <v>82.9</v>
      </c>
      <c r="F15" s="558">
        <v>82.9</v>
      </c>
      <c r="G15" s="551">
        <f t="shared" si="0"/>
        <v>0</v>
      </c>
      <c r="H15" s="551">
        <f t="shared" si="0"/>
        <v>0</v>
      </c>
      <c r="I15" s="503"/>
    </row>
    <row r="16" spans="1:9" s="144" customFormat="1" ht="14.25">
      <c r="A16" s="553">
        <v>11</v>
      </c>
      <c r="B16" s="552" t="s">
        <v>75</v>
      </c>
      <c r="C16" s="551">
        <v>2439.0839999999998</v>
      </c>
      <c r="D16" s="551">
        <v>2446.931</v>
      </c>
      <c r="E16" s="551">
        <v>2529.5839999999998</v>
      </c>
      <c r="F16" s="551">
        <v>2529.931</v>
      </c>
      <c r="G16" s="551">
        <f t="shared" si="0"/>
        <v>90.5</v>
      </c>
      <c r="H16" s="551">
        <f t="shared" si="0"/>
        <v>83</v>
      </c>
      <c r="I16" s="402"/>
    </row>
    <row r="17" spans="1:9" s="144" customFormat="1" ht="14.25">
      <c r="A17" s="553">
        <v>12</v>
      </c>
      <c r="B17" s="552" t="s">
        <v>76</v>
      </c>
      <c r="C17" s="551">
        <v>400.44366666666667</v>
      </c>
      <c r="D17" s="551">
        <v>399.14100000000002</v>
      </c>
      <c r="E17" s="551">
        <v>418.77699999999999</v>
      </c>
      <c r="F17" s="551">
        <v>409.14100000000002</v>
      </c>
      <c r="G17" s="551">
        <f t="shared" si="0"/>
        <v>18.333333333333314</v>
      </c>
      <c r="H17" s="551">
        <f t="shared" si="0"/>
        <v>10</v>
      </c>
      <c r="I17" s="402"/>
    </row>
    <row r="18" spans="1:9" s="144" customFormat="1" ht="14.25">
      <c r="A18" s="553">
        <v>13</v>
      </c>
      <c r="B18" s="552" t="s">
        <v>77</v>
      </c>
      <c r="C18" s="551">
        <v>1259.0519999999999</v>
      </c>
      <c r="D18" s="551">
        <v>1269.365</v>
      </c>
      <c r="E18" s="551">
        <v>1298.519</v>
      </c>
      <c r="F18" s="551">
        <v>1309.1320000000001</v>
      </c>
      <c r="G18" s="551">
        <f t="shared" si="0"/>
        <v>39.467000000000098</v>
      </c>
      <c r="H18" s="551">
        <f t="shared" si="0"/>
        <v>39.767000000000053</v>
      </c>
      <c r="I18" s="402"/>
    </row>
    <row r="19" spans="1:9" s="144" customFormat="1" ht="14.25">
      <c r="A19" s="545">
        <v>14</v>
      </c>
      <c r="B19" s="552" t="s">
        <v>78</v>
      </c>
      <c r="C19" s="551">
        <v>2086.027</v>
      </c>
      <c r="D19" s="551">
        <v>1981.68</v>
      </c>
      <c r="E19" s="551">
        <v>2157.027</v>
      </c>
      <c r="F19" s="551">
        <v>1981.68</v>
      </c>
      <c r="G19" s="551">
        <f t="shared" si="0"/>
        <v>71</v>
      </c>
      <c r="H19" s="551">
        <f t="shared" si="0"/>
        <v>0</v>
      </c>
      <c r="I19" s="402"/>
    </row>
    <row r="20" spans="1:9" s="144" customFormat="1" ht="14.25">
      <c r="A20" s="545">
        <v>15</v>
      </c>
      <c r="B20" s="552" t="s">
        <v>79</v>
      </c>
      <c r="C20" s="551">
        <v>1089.519</v>
      </c>
      <c r="D20" s="551">
        <v>1125.0030000000002</v>
      </c>
      <c r="E20" s="551">
        <v>1101.0840000000001</v>
      </c>
      <c r="F20" s="551">
        <v>1156.6030000000001</v>
      </c>
      <c r="G20" s="551">
        <f t="shared" si="0"/>
        <v>11.565000000000055</v>
      </c>
      <c r="H20" s="551">
        <f t="shared" si="0"/>
        <v>31.599999999999909</v>
      </c>
      <c r="I20" s="402"/>
    </row>
    <row r="21" spans="1:9" s="144" customFormat="1" ht="14.25">
      <c r="A21" s="545">
        <v>16</v>
      </c>
      <c r="B21" s="552" t="s">
        <v>80</v>
      </c>
      <c r="C21" s="551">
        <v>0</v>
      </c>
      <c r="D21" s="551">
        <v>0</v>
      </c>
      <c r="E21" s="551">
        <v>0</v>
      </c>
      <c r="F21" s="551">
        <v>0</v>
      </c>
      <c r="G21" s="551">
        <f t="shared" si="0"/>
        <v>0</v>
      </c>
      <c r="H21" s="551">
        <f t="shared" si="0"/>
        <v>0</v>
      </c>
      <c r="I21" s="402"/>
    </row>
    <row r="22" spans="1:9" s="144" customFormat="1" ht="10.15" customHeight="1">
      <c r="A22" s="544"/>
      <c r="B22" s="552"/>
      <c r="C22" s="155"/>
      <c r="D22" s="155"/>
      <c r="E22" s="155"/>
      <c r="F22" s="155"/>
      <c r="G22" s="155"/>
      <c r="H22" s="155"/>
    </row>
    <row r="23" spans="1:9" s="149" customFormat="1" ht="14.25">
      <c r="A23" s="559" t="s">
        <v>476</v>
      </c>
      <c r="B23" s="547"/>
      <c r="C23" s="560"/>
      <c r="D23" s="560"/>
      <c r="E23" s="560"/>
      <c r="F23" s="561"/>
      <c r="G23" s="561"/>
      <c r="H23" s="561"/>
      <c r="I23" s="160"/>
    </row>
    <row r="24" spans="1:9" s="144" customFormat="1" ht="14.25">
      <c r="A24" s="545">
        <v>20</v>
      </c>
      <c r="B24" s="552" t="s">
        <v>48</v>
      </c>
      <c r="C24" s="551">
        <v>7028.259</v>
      </c>
      <c r="D24" s="551">
        <v>7147.2039999999997</v>
      </c>
      <c r="E24" s="551">
        <v>7028.259</v>
      </c>
      <c r="F24" s="551">
        <v>7147.2039999999997</v>
      </c>
      <c r="G24" s="551">
        <f t="shared" ref="G24:H35" si="1">E24-C24</f>
        <v>0</v>
      </c>
      <c r="H24" s="551">
        <f t="shared" si="1"/>
        <v>0</v>
      </c>
      <c r="I24" s="402"/>
    </row>
    <row r="25" spans="1:9" s="148" customFormat="1" ht="14.25">
      <c r="A25" s="554"/>
      <c r="B25" s="555" t="s">
        <v>74</v>
      </c>
      <c r="C25" s="556">
        <v>1851.5079999999998</v>
      </c>
      <c r="D25" s="556">
        <v>1904.0540000000001</v>
      </c>
      <c r="E25" s="556">
        <v>1851.5079999999998</v>
      </c>
      <c r="F25" s="556">
        <v>1904.0540000000001</v>
      </c>
      <c r="G25" s="551">
        <f t="shared" si="1"/>
        <v>0</v>
      </c>
      <c r="H25" s="551">
        <f t="shared" si="1"/>
        <v>0</v>
      </c>
      <c r="I25" s="147"/>
    </row>
    <row r="26" spans="1:9" s="148" customFormat="1" ht="14.25">
      <c r="A26" s="554"/>
      <c r="B26" s="555" t="s">
        <v>276</v>
      </c>
      <c r="C26" s="557">
        <v>5176.7510000000002</v>
      </c>
      <c r="D26" s="557">
        <v>5243.15</v>
      </c>
      <c r="E26" s="551">
        <v>5176.7510000000002</v>
      </c>
      <c r="F26" s="551">
        <v>5243.15</v>
      </c>
      <c r="G26" s="551">
        <f t="shared" si="1"/>
        <v>0</v>
      </c>
      <c r="H26" s="551">
        <f t="shared" si="1"/>
        <v>0</v>
      </c>
      <c r="I26" s="402"/>
    </row>
    <row r="27" spans="1:9" s="144" customFormat="1" ht="14.25">
      <c r="A27" s="545">
        <v>21</v>
      </c>
      <c r="B27" s="552" t="s">
        <v>82</v>
      </c>
      <c r="C27" s="551">
        <v>2923.3220000000001</v>
      </c>
      <c r="D27" s="551">
        <v>3000.23</v>
      </c>
      <c r="E27" s="551">
        <v>2923.3220000000001</v>
      </c>
      <c r="F27" s="551">
        <v>3000.23</v>
      </c>
      <c r="G27" s="551">
        <f t="shared" si="1"/>
        <v>0</v>
      </c>
      <c r="H27" s="551">
        <f t="shared" si="1"/>
        <v>0</v>
      </c>
      <c r="I27" s="402"/>
    </row>
    <row r="28" spans="1:9" s="144" customFormat="1" ht="14.25">
      <c r="A28" s="545">
        <v>22</v>
      </c>
      <c r="B28" s="679" t="s">
        <v>464</v>
      </c>
      <c r="C28" s="551">
        <v>10194</v>
      </c>
      <c r="D28" s="551">
        <v>10680</v>
      </c>
      <c r="E28" s="551">
        <v>10194</v>
      </c>
      <c r="F28" s="551">
        <v>10680</v>
      </c>
      <c r="G28" s="551">
        <f t="shared" si="1"/>
        <v>0</v>
      </c>
      <c r="H28" s="551">
        <f t="shared" si="1"/>
        <v>0</v>
      </c>
      <c r="I28" s="402"/>
    </row>
    <row r="29" spans="1:9" s="144" customFormat="1" ht="14.25">
      <c r="A29" s="545"/>
      <c r="B29" s="555" t="s">
        <v>74</v>
      </c>
      <c r="C29" s="556">
        <v>0</v>
      </c>
      <c r="D29" s="556">
        <v>0</v>
      </c>
      <c r="E29" s="556">
        <v>0</v>
      </c>
      <c r="F29" s="556">
        <v>0</v>
      </c>
      <c r="G29" s="551">
        <f t="shared" si="1"/>
        <v>0</v>
      </c>
      <c r="H29" s="551">
        <f t="shared" si="1"/>
        <v>0</v>
      </c>
      <c r="I29" s="147"/>
    </row>
    <row r="30" spans="1:9" s="144" customFormat="1" ht="14.25">
      <c r="A30" s="545"/>
      <c r="B30" s="555" t="s">
        <v>276</v>
      </c>
      <c r="C30" s="551">
        <v>10194</v>
      </c>
      <c r="D30" s="551">
        <v>10680</v>
      </c>
      <c r="E30" s="551">
        <v>10194</v>
      </c>
      <c r="F30" s="551">
        <v>10680</v>
      </c>
      <c r="G30" s="551">
        <f t="shared" si="1"/>
        <v>0</v>
      </c>
      <c r="H30" s="551">
        <f t="shared" si="1"/>
        <v>0</v>
      </c>
      <c r="I30" s="402"/>
    </row>
    <row r="31" spans="1:9" s="144" customFormat="1" ht="14.25">
      <c r="A31" s="553">
        <v>23</v>
      </c>
      <c r="B31" s="552" t="s">
        <v>433</v>
      </c>
      <c r="C31" s="551">
        <v>8921.607</v>
      </c>
      <c r="D31" s="551">
        <v>9288.3770000000004</v>
      </c>
      <c r="E31" s="551">
        <v>8973.607</v>
      </c>
      <c r="F31" s="551">
        <v>9288.3770000000004</v>
      </c>
      <c r="G31" s="551">
        <f t="shared" si="1"/>
        <v>52</v>
      </c>
      <c r="H31" s="551">
        <f t="shared" si="1"/>
        <v>0</v>
      </c>
      <c r="I31" s="402"/>
    </row>
    <row r="32" spans="1:9" s="144" customFormat="1" ht="14.25">
      <c r="A32" s="553">
        <v>24</v>
      </c>
      <c r="B32" s="552" t="s">
        <v>50</v>
      </c>
      <c r="C32" s="551">
        <v>953.31299999999999</v>
      </c>
      <c r="D32" s="551">
        <v>957.04399999999998</v>
      </c>
      <c r="E32" s="551">
        <v>953.31299999999999</v>
      </c>
      <c r="F32" s="551">
        <v>957.04399999999998</v>
      </c>
      <c r="G32" s="551">
        <f t="shared" si="1"/>
        <v>0</v>
      </c>
      <c r="H32" s="551">
        <f t="shared" si="1"/>
        <v>0</v>
      </c>
      <c r="I32" s="402"/>
    </row>
    <row r="33" spans="1:9" s="148" customFormat="1" ht="14.25">
      <c r="A33" s="554"/>
      <c r="B33" s="555" t="s">
        <v>74</v>
      </c>
      <c r="C33" s="556">
        <v>323.64400000000001</v>
      </c>
      <c r="D33" s="556">
        <v>308.69299999999998</v>
      </c>
      <c r="E33" s="556">
        <v>323.64400000000001</v>
      </c>
      <c r="F33" s="556">
        <v>308.69299999999998</v>
      </c>
      <c r="G33" s="551">
        <f t="shared" si="1"/>
        <v>0</v>
      </c>
      <c r="H33" s="551">
        <f t="shared" si="1"/>
        <v>0</v>
      </c>
      <c r="I33" s="147"/>
    </row>
    <row r="34" spans="1:9" s="148" customFormat="1" ht="14.25">
      <c r="A34" s="554"/>
      <c r="B34" s="555" t="s">
        <v>276</v>
      </c>
      <c r="C34" s="551">
        <v>629.66899999999998</v>
      </c>
      <c r="D34" s="551">
        <v>648.351</v>
      </c>
      <c r="E34" s="551">
        <v>629.66899999999998</v>
      </c>
      <c r="F34" s="551">
        <v>648.351</v>
      </c>
      <c r="G34" s="551">
        <f t="shared" si="1"/>
        <v>0</v>
      </c>
      <c r="H34" s="551">
        <f t="shared" si="1"/>
        <v>0</v>
      </c>
      <c r="I34" s="402"/>
    </row>
    <row r="35" spans="1:9" s="144" customFormat="1" ht="14.25">
      <c r="A35" s="553">
        <v>25</v>
      </c>
      <c r="B35" s="552" t="s">
        <v>436</v>
      </c>
      <c r="C35" s="551">
        <v>6801.4870000000001</v>
      </c>
      <c r="D35" s="551">
        <v>7023.4740000000002</v>
      </c>
      <c r="E35" s="551">
        <v>6805.3869999999997</v>
      </c>
      <c r="F35" s="551">
        <v>7023.4740000000002</v>
      </c>
      <c r="G35" s="551">
        <f t="shared" si="1"/>
        <v>3.8999999999996362</v>
      </c>
      <c r="H35" s="551">
        <f t="shared" si="1"/>
        <v>0</v>
      </c>
      <c r="I35" s="402"/>
    </row>
    <row r="36" spans="1:9" s="144" customFormat="1" ht="10.15" customHeight="1">
      <c r="A36" s="562"/>
      <c r="B36" s="549"/>
      <c r="C36" s="155"/>
      <c r="D36" s="155"/>
      <c r="E36" s="155"/>
      <c r="F36" s="155"/>
      <c r="G36" s="551"/>
      <c r="H36" s="551"/>
    </row>
    <row r="37" spans="1:9" s="149" customFormat="1" ht="14.25">
      <c r="A37" s="546" t="s">
        <v>477</v>
      </c>
      <c r="B37" s="547"/>
      <c r="C37" s="560"/>
      <c r="D37" s="560"/>
      <c r="E37" s="560"/>
      <c r="F37" s="563"/>
      <c r="G37" s="551"/>
      <c r="H37" s="551"/>
      <c r="I37" s="162"/>
    </row>
    <row r="38" spans="1:9" s="144" customFormat="1" ht="14.25">
      <c r="A38" s="553">
        <v>30</v>
      </c>
      <c r="B38" s="549" t="s">
        <v>435</v>
      </c>
      <c r="C38" s="551">
        <v>8078.7030000000004</v>
      </c>
      <c r="D38" s="551">
        <v>7992.6729999999998</v>
      </c>
      <c r="E38" s="551">
        <v>8078.7030000000004</v>
      </c>
      <c r="F38" s="551">
        <v>7992.6729999999998</v>
      </c>
      <c r="G38" s="551">
        <f t="shared" ref="G38:H68" si="2">E38-C38</f>
        <v>0</v>
      </c>
      <c r="H38" s="551">
        <f t="shared" si="2"/>
        <v>0</v>
      </c>
      <c r="I38" s="402"/>
    </row>
    <row r="39" spans="1:9" s="144" customFormat="1" ht="14.25">
      <c r="A39" s="553">
        <v>31</v>
      </c>
      <c r="B39" s="549" t="s">
        <v>83</v>
      </c>
      <c r="C39" s="551">
        <v>3931.1080000000002</v>
      </c>
      <c r="D39" s="551">
        <v>3950.4279999999999</v>
      </c>
      <c r="E39" s="551">
        <v>4078.1210000000001</v>
      </c>
      <c r="F39" s="551">
        <v>4119.491</v>
      </c>
      <c r="G39" s="551">
        <f t="shared" si="2"/>
        <v>147.01299999999992</v>
      </c>
      <c r="H39" s="551">
        <f t="shared" si="2"/>
        <v>169.0630000000001</v>
      </c>
      <c r="I39" s="402"/>
    </row>
    <row r="40" spans="1:9" s="144" customFormat="1" ht="14.25">
      <c r="A40" s="553">
        <v>32</v>
      </c>
      <c r="B40" s="549" t="s">
        <v>426</v>
      </c>
      <c r="C40" s="551">
        <v>368.58600000000001</v>
      </c>
      <c r="D40" s="551">
        <v>441.74599999999998</v>
      </c>
      <c r="E40" s="551">
        <v>368.58600000000001</v>
      </c>
      <c r="F40" s="551">
        <v>441.74599999999998</v>
      </c>
      <c r="G40" s="551">
        <f t="shared" si="2"/>
        <v>0</v>
      </c>
      <c r="H40" s="551">
        <f t="shared" si="2"/>
        <v>0</v>
      </c>
      <c r="I40" s="402"/>
    </row>
    <row r="41" spans="1:9" s="144" customFormat="1" ht="14.25">
      <c r="A41" s="553">
        <v>33</v>
      </c>
      <c r="B41" s="549" t="s">
        <v>52</v>
      </c>
      <c r="C41" s="551">
        <v>101.6</v>
      </c>
      <c r="D41" s="551">
        <v>101.6</v>
      </c>
      <c r="E41" s="551">
        <v>101.6</v>
      </c>
      <c r="F41" s="551">
        <v>101.6</v>
      </c>
      <c r="G41" s="551">
        <f t="shared" si="2"/>
        <v>0</v>
      </c>
      <c r="H41" s="551">
        <f t="shared" si="2"/>
        <v>0</v>
      </c>
      <c r="I41" s="402"/>
    </row>
    <row r="42" spans="1:9" s="144" customFormat="1" ht="14.25">
      <c r="A42" s="553">
        <v>34</v>
      </c>
      <c r="B42" s="549" t="s">
        <v>277</v>
      </c>
      <c r="C42" s="551">
        <v>424.2</v>
      </c>
      <c r="D42" s="551">
        <v>429.2</v>
      </c>
      <c r="E42" s="551">
        <v>424.2</v>
      </c>
      <c r="F42" s="551">
        <v>429.2</v>
      </c>
      <c r="G42" s="551">
        <f t="shared" si="2"/>
        <v>0</v>
      </c>
      <c r="H42" s="551">
        <f t="shared" si="2"/>
        <v>0</v>
      </c>
      <c r="I42" s="402"/>
    </row>
    <row r="43" spans="1:9" s="144" customFormat="1" ht="14.25">
      <c r="A43" s="155"/>
      <c r="B43" s="549" t="s">
        <v>278</v>
      </c>
      <c r="C43" s="155"/>
      <c r="D43" s="155"/>
      <c r="E43" s="155"/>
      <c r="F43" s="155"/>
      <c r="G43" s="551"/>
      <c r="H43" s="551"/>
    </row>
    <row r="44" spans="1:9" s="144" customFormat="1" ht="14.25" hidden="1">
      <c r="A44" s="155"/>
      <c r="B44" s="549"/>
      <c r="C44" s="557"/>
      <c r="D44" s="557"/>
      <c r="E44" s="557"/>
      <c r="F44" s="564"/>
      <c r="G44" s="551"/>
      <c r="H44" s="551"/>
      <c r="I44" s="161"/>
    </row>
    <row r="45" spans="1:9" s="144" customFormat="1" ht="14.25" hidden="1">
      <c r="A45" s="155"/>
      <c r="B45" s="549"/>
      <c r="C45" s="557"/>
      <c r="D45" s="557"/>
      <c r="E45" s="557"/>
      <c r="F45" s="564"/>
      <c r="G45" s="551"/>
      <c r="H45" s="551"/>
      <c r="I45" s="161"/>
    </row>
    <row r="46" spans="1:9" s="144" customFormat="1" ht="14.25" hidden="1">
      <c r="A46" s="540"/>
      <c r="B46" s="565"/>
      <c r="C46" s="566"/>
      <c r="D46" s="566"/>
      <c r="E46" s="566"/>
      <c r="F46" s="566"/>
      <c r="G46" s="566"/>
      <c r="H46" s="566"/>
      <c r="I46" s="159"/>
    </row>
    <row r="47" spans="1:9" s="146" customFormat="1" ht="60" hidden="1" customHeight="1">
      <c r="A47" s="541" t="s">
        <v>67</v>
      </c>
      <c r="B47" s="542" t="s">
        <v>68</v>
      </c>
      <c r="C47" s="543" t="s">
        <v>437</v>
      </c>
      <c r="D47" s="543" t="s">
        <v>438</v>
      </c>
      <c r="E47" s="543" t="s">
        <v>554</v>
      </c>
      <c r="F47" s="543" t="s">
        <v>555</v>
      </c>
      <c r="G47" s="543" t="str">
        <f t="shared" ref="G47:H47" si="3">G4</f>
        <v>2014
RL-Ver-
wendung</v>
      </c>
      <c r="H47" s="543" t="str">
        <f t="shared" si="3"/>
        <v>2015
RL-Ver-
wendung</v>
      </c>
      <c r="I47" s="537"/>
    </row>
    <row r="48" spans="1:9" s="144" customFormat="1" ht="9.75" customHeight="1">
      <c r="A48" s="155"/>
      <c r="B48" s="552"/>
      <c r="C48" s="548"/>
      <c r="D48" s="548"/>
      <c r="E48" s="548"/>
      <c r="F48" s="564"/>
      <c r="G48" s="551"/>
      <c r="H48" s="551"/>
      <c r="I48" s="161"/>
    </row>
    <row r="49" spans="1:9" s="149" customFormat="1" ht="14.25">
      <c r="A49" s="546" t="s">
        <v>478</v>
      </c>
      <c r="B49" s="547"/>
      <c r="C49" s="560"/>
      <c r="D49" s="560"/>
      <c r="E49" s="560"/>
      <c r="F49" s="563"/>
      <c r="G49" s="551"/>
      <c r="H49" s="551"/>
      <c r="I49" s="162"/>
    </row>
    <row r="50" spans="1:9" s="144" customFormat="1" ht="14.25">
      <c r="A50" s="553">
        <v>40</v>
      </c>
      <c r="B50" s="549" t="s">
        <v>54</v>
      </c>
      <c r="C50" s="551">
        <v>360.72699999999998</v>
      </c>
      <c r="D50" s="551">
        <v>364.642</v>
      </c>
      <c r="E50" s="551">
        <v>360.72699999999998</v>
      </c>
      <c r="F50" s="551">
        <v>364.642</v>
      </c>
      <c r="G50" s="551">
        <f t="shared" si="2"/>
        <v>0</v>
      </c>
      <c r="H50" s="551">
        <f t="shared" si="2"/>
        <v>0</v>
      </c>
      <c r="I50" s="402"/>
    </row>
    <row r="51" spans="1:9" s="144" customFormat="1" ht="14.25">
      <c r="A51" s="553">
        <v>41</v>
      </c>
      <c r="B51" s="549" t="s">
        <v>84</v>
      </c>
      <c r="C51" s="551">
        <v>3170.4319999999998</v>
      </c>
      <c r="D51" s="551">
        <v>3349.3589999999999</v>
      </c>
      <c r="E51" s="551">
        <v>3173.8249999999998</v>
      </c>
      <c r="F51" s="551">
        <v>3349.3589999999999</v>
      </c>
      <c r="G51" s="551">
        <f t="shared" si="2"/>
        <v>3.3930000000000291</v>
      </c>
      <c r="H51" s="551">
        <f t="shared" si="2"/>
        <v>0</v>
      </c>
      <c r="I51" s="402"/>
    </row>
    <row r="52" spans="1:9" s="144" customFormat="1" ht="14.25">
      <c r="A52" s="553">
        <v>42</v>
      </c>
      <c r="B52" s="549" t="s">
        <v>85</v>
      </c>
      <c r="C52" s="551">
        <v>2226.2719999999999</v>
      </c>
      <c r="D52" s="551">
        <v>2144.7869999999998</v>
      </c>
      <c r="E52" s="551">
        <v>2226.2719999999999</v>
      </c>
      <c r="F52" s="551">
        <v>2144.7869999999998</v>
      </c>
      <c r="G52" s="551">
        <f t="shared" si="2"/>
        <v>0</v>
      </c>
      <c r="H52" s="551">
        <f t="shared" si="2"/>
        <v>0</v>
      </c>
      <c r="I52" s="402"/>
    </row>
    <row r="53" spans="1:9" s="144" customFormat="1" ht="14.25">
      <c r="A53" s="553"/>
      <c r="B53" s="555" t="s">
        <v>74</v>
      </c>
      <c r="C53" s="556">
        <v>939.01499999999987</v>
      </c>
      <c r="D53" s="556">
        <v>865.79399999999987</v>
      </c>
      <c r="E53" s="556">
        <v>939.01499999999987</v>
      </c>
      <c r="F53" s="556">
        <v>865.79399999999987</v>
      </c>
      <c r="G53" s="551">
        <f t="shared" si="2"/>
        <v>0</v>
      </c>
      <c r="H53" s="551">
        <f t="shared" si="2"/>
        <v>0</v>
      </c>
      <c r="I53" s="147"/>
    </row>
    <row r="54" spans="1:9" s="144" customFormat="1" ht="14.25">
      <c r="A54" s="553"/>
      <c r="B54" s="555" t="s">
        <v>276</v>
      </c>
      <c r="C54" s="567">
        <v>1287.2570000000001</v>
      </c>
      <c r="D54" s="567">
        <v>1278.9929999999999</v>
      </c>
      <c r="E54" s="564">
        <v>1287.2570000000001</v>
      </c>
      <c r="F54" s="564">
        <v>1278.9929999999999</v>
      </c>
      <c r="G54" s="551">
        <f t="shared" si="2"/>
        <v>0</v>
      </c>
      <c r="H54" s="551">
        <f t="shared" si="2"/>
        <v>0</v>
      </c>
      <c r="I54" s="161"/>
    </row>
    <row r="55" spans="1:9" s="144" customFormat="1" ht="14.25">
      <c r="A55" s="553">
        <v>43</v>
      </c>
      <c r="B55" s="549" t="s">
        <v>57</v>
      </c>
      <c r="C55" s="551">
        <v>520.97900000000004</v>
      </c>
      <c r="D55" s="551">
        <v>621.51199999999994</v>
      </c>
      <c r="E55" s="551">
        <v>639.01900000000001</v>
      </c>
      <c r="F55" s="551">
        <v>643.01199999999994</v>
      </c>
      <c r="G55" s="551">
        <f t="shared" si="2"/>
        <v>118.03999999999996</v>
      </c>
      <c r="H55" s="551">
        <f t="shared" si="2"/>
        <v>21.5</v>
      </c>
      <c r="I55" s="402"/>
    </row>
    <row r="56" spans="1:9" s="144" customFormat="1" ht="14.25">
      <c r="A56" s="553">
        <v>44</v>
      </c>
      <c r="B56" s="549" t="s">
        <v>58</v>
      </c>
      <c r="C56" s="551">
        <v>1014.0029999999999</v>
      </c>
      <c r="D56" s="551">
        <v>988.67100000000005</v>
      </c>
      <c r="E56" s="551">
        <v>1014.0029999999999</v>
      </c>
      <c r="F56" s="551">
        <v>988.67100000000005</v>
      </c>
      <c r="G56" s="551">
        <f t="shared" si="2"/>
        <v>0</v>
      </c>
      <c r="H56" s="551">
        <f t="shared" si="2"/>
        <v>0</v>
      </c>
      <c r="I56" s="402"/>
    </row>
    <row r="57" spans="1:9" s="144" customFormat="1" ht="14.25">
      <c r="A57" s="553"/>
      <c r="B57" s="555" t="s">
        <v>74</v>
      </c>
      <c r="C57" s="556">
        <v>218.08399999999995</v>
      </c>
      <c r="D57" s="556">
        <v>163.83600000000001</v>
      </c>
      <c r="E57" s="556">
        <v>218.08399999999995</v>
      </c>
      <c r="F57" s="556">
        <v>163.83600000000001</v>
      </c>
      <c r="G57" s="551">
        <f t="shared" si="2"/>
        <v>0</v>
      </c>
      <c r="H57" s="551">
        <f t="shared" si="2"/>
        <v>0</v>
      </c>
      <c r="I57" s="147"/>
    </row>
    <row r="58" spans="1:9" s="144" customFormat="1" ht="14.25">
      <c r="A58" s="553"/>
      <c r="B58" s="555" t="s">
        <v>276</v>
      </c>
      <c r="C58" s="567">
        <v>795.91899999999998</v>
      </c>
      <c r="D58" s="567">
        <v>824.83500000000004</v>
      </c>
      <c r="E58" s="564">
        <v>795.91899999999998</v>
      </c>
      <c r="F58" s="564">
        <v>824.83500000000004</v>
      </c>
      <c r="G58" s="551">
        <f t="shared" si="2"/>
        <v>0</v>
      </c>
      <c r="H58" s="551">
        <f t="shared" si="2"/>
        <v>0</v>
      </c>
      <c r="I58" s="161"/>
    </row>
    <row r="59" spans="1:9" s="144" customFormat="1" ht="14.25">
      <c r="A59" s="553">
        <v>45</v>
      </c>
      <c r="B59" s="549" t="s">
        <v>59</v>
      </c>
      <c r="C59" s="551">
        <v>1510.482</v>
      </c>
      <c r="D59" s="551">
        <v>1020.297</v>
      </c>
      <c r="E59" s="551">
        <v>1540.2719999999999</v>
      </c>
      <c r="F59" s="551">
        <v>1023.297</v>
      </c>
      <c r="G59" s="551">
        <f t="shared" si="2"/>
        <v>29.789999999999964</v>
      </c>
      <c r="H59" s="551">
        <f t="shared" si="2"/>
        <v>3</v>
      </c>
      <c r="I59" s="402"/>
    </row>
    <row r="60" spans="1:9" s="144" customFormat="1" ht="14.25">
      <c r="A60" s="553"/>
      <c r="B60" s="555" t="s">
        <v>74</v>
      </c>
      <c r="C60" s="556">
        <v>1065.106</v>
      </c>
      <c r="D60" s="556">
        <v>1020.2910000000001</v>
      </c>
      <c r="E60" s="568">
        <v>1094.896</v>
      </c>
      <c r="F60" s="568">
        <v>1023.2910000000001</v>
      </c>
      <c r="G60" s="551">
        <f t="shared" si="2"/>
        <v>29.789999999999964</v>
      </c>
      <c r="H60" s="551">
        <f t="shared" si="2"/>
        <v>3</v>
      </c>
      <c r="I60" s="151"/>
    </row>
    <row r="61" spans="1:9" s="144" customFormat="1" ht="14.25">
      <c r="A61" s="553"/>
      <c r="B61" s="555" t="s">
        <v>276</v>
      </c>
      <c r="C61" s="564">
        <v>445.37599999999998</v>
      </c>
      <c r="D61" s="564">
        <v>6.0000000000000001E-3</v>
      </c>
      <c r="E61" s="564">
        <v>445.37599999999998</v>
      </c>
      <c r="F61" s="564">
        <v>6.0000000000000001E-3</v>
      </c>
      <c r="G61" s="551">
        <f t="shared" si="2"/>
        <v>0</v>
      </c>
      <c r="H61" s="551">
        <f t="shared" si="2"/>
        <v>0</v>
      </c>
      <c r="I61" s="161"/>
    </row>
    <row r="62" spans="1:9" s="144" customFormat="1" ht="14.25">
      <c r="A62" s="553">
        <v>46</v>
      </c>
      <c r="B62" s="549" t="s">
        <v>60</v>
      </c>
      <c r="C62" s="551">
        <v>1831.59</v>
      </c>
      <c r="D62" s="551">
        <v>431</v>
      </c>
      <c r="E62" s="551">
        <v>1831.59</v>
      </c>
      <c r="F62" s="551">
        <v>431</v>
      </c>
      <c r="G62" s="551">
        <f t="shared" si="2"/>
        <v>0</v>
      </c>
      <c r="H62" s="551">
        <f t="shared" si="2"/>
        <v>0</v>
      </c>
      <c r="I62" s="402"/>
    </row>
    <row r="63" spans="1:9" s="144" customFormat="1" ht="14.25">
      <c r="A63" s="553"/>
      <c r="B63" s="569" t="s">
        <v>74</v>
      </c>
      <c r="C63" s="556">
        <v>1631.588</v>
      </c>
      <c r="D63" s="556">
        <v>430.99799999999999</v>
      </c>
      <c r="E63" s="568">
        <v>1631.588</v>
      </c>
      <c r="F63" s="568">
        <v>430.99799999999999</v>
      </c>
      <c r="G63" s="551">
        <f t="shared" si="2"/>
        <v>0</v>
      </c>
      <c r="H63" s="551">
        <f t="shared" si="2"/>
        <v>0</v>
      </c>
      <c r="I63" s="151"/>
    </row>
    <row r="64" spans="1:9" s="144" customFormat="1" ht="14.25">
      <c r="A64" s="553"/>
      <c r="B64" s="569" t="s">
        <v>276</v>
      </c>
      <c r="C64" s="568">
        <v>200.00200000000001</v>
      </c>
      <c r="D64" s="568">
        <v>2E-3</v>
      </c>
      <c r="E64" s="568">
        <v>200.00200000000001</v>
      </c>
      <c r="F64" s="568">
        <v>2E-3</v>
      </c>
      <c r="G64" s="551">
        <f t="shared" si="2"/>
        <v>0</v>
      </c>
      <c r="H64" s="551">
        <f t="shared" si="2"/>
        <v>0</v>
      </c>
      <c r="I64" s="151"/>
    </row>
    <row r="65" spans="1:9" s="144" customFormat="1" ht="10.15" customHeight="1">
      <c r="A65" s="155"/>
      <c r="B65" s="155"/>
      <c r="C65" s="435"/>
      <c r="D65" s="435"/>
      <c r="E65" s="435"/>
      <c r="F65" s="155"/>
      <c r="G65" s="551"/>
      <c r="H65" s="551"/>
    </row>
    <row r="66" spans="1:9" s="144" customFormat="1" ht="14.25">
      <c r="A66" s="570" t="s">
        <v>479</v>
      </c>
      <c r="B66" s="571"/>
      <c r="C66" s="435"/>
      <c r="D66" s="435"/>
      <c r="E66" s="435"/>
      <c r="F66" s="155"/>
      <c r="G66" s="551"/>
      <c r="H66" s="551"/>
    </row>
    <row r="67" spans="1:9" s="144" customFormat="1" ht="14.25">
      <c r="A67" s="553">
        <v>51</v>
      </c>
      <c r="B67" s="155" t="s">
        <v>61</v>
      </c>
      <c r="C67" s="551">
        <v>1</v>
      </c>
      <c r="D67" s="551">
        <v>1</v>
      </c>
      <c r="E67" s="551">
        <v>1</v>
      </c>
      <c r="F67" s="551">
        <v>1</v>
      </c>
      <c r="G67" s="551">
        <f t="shared" si="2"/>
        <v>0</v>
      </c>
      <c r="H67" s="551">
        <f t="shared" si="2"/>
        <v>0</v>
      </c>
      <c r="I67" s="402"/>
    </row>
    <row r="68" spans="1:9" s="144" customFormat="1" ht="14.25">
      <c r="A68" s="553">
        <v>58</v>
      </c>
      <c r="B68" s="155" t="s">
        <v>62</v>
      </c>
      <c r="C68" s="551">
        <v>6903.5140000000001</v>
      </c>
      <c r="D68" s="551">
        <v>6557.45</v>
      </c>
      <c r="E68" s="551">
        <v>6903.5140000000001</v>
      </c>
      <c r="F68" s="551">
        <v>6557.45</v>
      </c>
      <c r="G68" s="551">
        <f t="shared" si="2"/>
        <v>0</v>
      </c>
      <c r="H68" s="551">
        <f t="shared" si="2"/>
        <v>0</v>
      </c>
      <c r="I68" s="402"/>
    </row>
    <row r="69" spans="1:9" s="144" customFormat="1" ht="14.25">
      <c r="A69" s="553"/>
      <c r="B69" s="155"/>
      <c r="C69" s="435"/>
      <c r="D69" s="435"/>
      <c r="E69" s="435"/>
      <c r="F69" s="155"/>
      <c r="G69" s="155"/>
      <c r="H69" s="155"/>
    </row>
    <row r="70" spans="1:9" s="144" customFormat="1" ht="14.25">
      <c r="A70" s="570" t="s">
        <v>81</v>
      </c>
      <c r="B70" s="155"/>
      <c r="C70" s="435">
        <v>50</v>
      </c>
      <c r="D70" s="435">
        <v>50</v>
      </c>
      <c r="E70" s="435">
        <v>0</v>
      </c>
      <c r="F70" s="435">
        <v>0</v>
      </c>
      <c r="G70" s="435"/>
      <c r="H70" s="435"/>
      <c r="I70" s="150"/>
    </row>
    <row r="71" spans="1:9" s="144" customFormat="1" ht="14.25">
      <c r="A71" s="553"/>
      <c r="B71" s="155"/>
      <c r="C71" s="435"/>
      <c r="D71" s="435"/>
      <c r="E71" s="435"/>
      <c r="F71" s="155"/>
      <c r="G71" s="568"/>
      <c r="H71" s="155"/>
    </row>
    <row r="72" spans="1:9" s="272" customFormat="1" ht="14.25">
      <c r="A72" s="572" t="s">
        <v>63</v>
      </c>
      <c r="B72" s="572"/>
      <c r="C72" s="573">
        <f>SUM(C7:C13,C16:C21,C24,C27:C28,C31:C32,C35,C38:C42,C50:C52,C55:C56,C59,C62,C67:C68,C70)</f>
        <v>75204.289666666649</v>
      </c>
      <c r="D72" s="573">
        <f>SUM(D7:D13,D16:D21,D24,D27:D28,D31:D32,D35,D38:D42,D50:D52,D55:D56,D59,D62,D67:D68,D70)</f>
        <v>74385.182000000001</v>
      </c>
      <c r="E72" s="573">
        <f t="shared" ref="E72" si="4">SUM(E7:E13,E16:E21,E24,E27:E28,E31:E32,E35,E38:E42,E50:E52,E55:E56,E59,E62,E67:E68,E70)</f>
        <v>75765.090999999986</v>
      </c>
      <c r="F72" s="573">
        <f>SUM(F7:F13,F16:F21,F24,F27:F28,F31:F32,F35,F38:F42,F50:F52,F55:F56,F59,F62,F67:F68,F70)</f>
        <v>74719.217999999993</v>
      </c>
      <c r="G72" s="573">
        <f>SUM(G7:G13,G16:G21,G24,G27:G28,G31:G32,G35,G38:G42,G50:G52,G55:G56,G59,G62,G67:G68,G70)</f>
        <v>610.80133333333299</v>
      </c>
      <c r="H72" s="573">
        <f>SUM(H7:H13,H16:H21,H24,H27:H28,H31:H32,H35,H38:H42,H50:H52,H55:H56,H59,H62,H67:H68,H70)</f>
        <v>384.03600000000006</v>
      </c>
      <c r="I72" s="403"/>
    </row>
    <row r="73" spans="1:9" s="144" customFormat="1" ht="14.25">
      <c r="A73" s="540"/>
      <c r="B73" s="540"/>
      <c r="C73" s="540"/>
      <c r="D73" s="540"/>
      <c r="E73" s="540"/>
      <c r="F73" s="540"/>
      <c r="G73" s="540"/>
      <c r="H73" s="540"/>
      <c r="I73" s="146"/>
    </row>
    <row r="74" spans="1:9" s="144" customFormat="1" ht="14.25">
      <c r="C74" s="151"/>
      <c r="D74" s="151"/>
      <c r="E74" s="151"/>
    </row>
  </sheetData>
  <pageMargins left="0.52" right="0.39370078740157483" top="0.31496062992125984" bottom="0.32" header="0.23622047244094491" footer="0.24"/>
  <pageSetup paperSize="9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E31"/>
  <sheetViews>
    <sheetView showGridLines="0" workbookViewId="0"/>
  </sheetViews>
  <sheetFormatPr baseColWidth="10" defaultRowHeight="12"/>
  <cols>
    <col min="1" max="1" width="3.7109375" style="6" customWidth="1"/>
    <col min="2" max="2" width="41" style="6" customWidth="1"/>
    <col min="3" max="3" width="15" style="6" customWidth="1" collapsed="1"/>
    <col min="4" max="5" width="15" style="6" customWidth="1"/>
    <col min="6" max="16384" width="11.42578125" style="6"/>
  </cols>
  <sheetData>
    <row r="1" spans="1:5" s="1" customFormat="1" ht="14.25">
      <c r="A1" s="239" t="s">
        <v>553</v>
      </c>
      <c r="B1" s="239"/>
      <c r="C1" s="240"/>
      <c r="D1" s="240"/>
      <c r="E1" s="240"/>
    </row>
    <row r="2" spans="1:5" s="2" customFormat="1" ht="15" customHeight="1">
      <c r="A2" s="241" t="s">
        <v>0</v>
      </c>
      <c r="B2" s="122"/>
      <c r="C2" s="238"/>
      <c r="D2" s="238"/>
      <c r="E2" s="238"/>
    </row>
    <row r="3" spans="1:5" s="3" customFormat="1" ht="14.25">
      <c r="A3" s="242"/>
      <c r="B3" s="243"/>
      <c r="C3" s="244"/>
      <c r="D3" s="244"/>
      <c r="E3" s="244"/>
    </row>
    <row r="4" spans="1:5" s="4" customFormat="1" ht="45" customHeight="1">
      <c r="A4" s="245"/>
      <c r="B4" s="245"/>
      <c r="C4" s="246" t="s">
        <v>406</v>
      </c>
      <c r="D4" s="246" t="s">
        <v>554</v>
      </c>
      <c r="E4" s="246" t="s">
        <v>555</v>
      </c>
    </row>
    <row r="5" spans="1:5" ht="22.5" customHeight="1">
      <c r="A5" s="695" t="s">
        <v>207</v>
      </c>
      <c r="B5" s="695"/>
      <c r="C5" s="18"/>
      <c r="D5" s="18"/>
      <c r="E5" s="18"/>
    </row>
    <row r="6" spans="1:5" ht="14.25">
      <c r="A6" s="35"/>
      <c r="B6" s="44" t="s">
        <v>208</v>
      </c>
      <c r="C6" s="18"/>
      <c r="D6" s="18"/>
      <c r="E6" s="18"/>
    </row>
    <row r="7" spans="1:5" ht="14.25">
      <c r="A7" s="18"/>
      <c r="B7" s="18" t="s">
        <v>209</v>
      </c>
      <c r="C7" s="424">
        <v>71363.736998659995</v>
      </c>
      <c r="D7" s="424">
        <v>72195.785000000003</v>
      </c>
      <c r="E7" s="424">
        <v>71525.383000000002</v>
      </c>
    </row>
    <row r="8" spans="1:5" ht="14.25">
      <c r="A8" s="18"/>
      <c r="B8" s="18" t="s">
        <v>210</v>
      </c>
      <c r="C8" s="424">
        <v>75567.287372679988</v>
      </c>
      <c r="D8" s="424">
        <v>75765.090999999986</v>
      </c>
      <c r="E8" s="424">
        <v>74719.217999999993</v>
      </c>
    </row>
    <row r="9" spans="1:5" ht="14.25">
      <c r="A9" s="18"/>
      <c r="B9" s="36" t="s">
        <v>211</v>
      </c>
      <c r="C9" s="424">
        <v>-4203.5503740199929</v>
      </c>
      <c r="D9" s="424">
        <v>-3569.3059999999823</v>
      </c>
      <c r="E9" s="424">
        <v>-3193.8349999999919</v>
      </c>
    </row>
    <row r="10" spans="1:5" ht="14.25">
      <c r="A10" s="18"/>
      <c r="B10" s="36"/>
      <c r="C10" s="424"/>
      <c r="D10" s="424"/>
      <c r="E10" s="424"/>
    </row>
    <row r="11" spans="1:5" ht="14.25">
      <c r="A11" s="18"/>
      <c r="B11" s="36" t="s">
        <v>212</v>
      </c>
      <c r="C11" s="424"/>
      <c r="D11" s="424"/>
      <c r="E11" s="424"/>
    </row>
    <row r="12" spans="1:5" ht="14.25">
      <c r="A12" s="18"/>
      <c r="B12" s="18" t="s">
        <v>209</v>
      </c>
      <c r="C12" s="426">
        <v>51981.302000000003</v>
      </c>
      <c r="D12" s="426">
        <v>97557.862999999998</v>
      </c>
      <c r="E12" s="426">
        <v>87576.565000000002</v>
      </c>
    </row>
    <row r="13" spans="1:5" ht="14.25">
      <c r="A13" s="18"/>
      <c r="B13" s="18" t="s">
        <v>210</v>
      </c>
      <c r="C13" s="426">
        <v>47777.752</v>
      </c>
      <c r="D13" s="426">
        <v>93988.557000000001</v>
      </c>
      <c r="E13" s="426">
        <v>84382.73</v>
      </c>
    </row>
    <row r="14" spans="1:5" s="7" customFormat="1" ht="14.25">
      <c r="A14" s="247"/>
      <c r="B14" s="248" t="s">
        <v>213</v>
      </c>
      <c r="C14" s="427">
        <v>4203.5500000000029</v>
      </c>
      <c r="D14" s="427">
        <v>3569.3059999999969</v>
      </c>
      <c r="E14" s="427">
        <v>3193.8350000000064</v>
      </c>
    </row>
    <row r="15" spans="1:5" ht="22.5" customHeight="1">
      <c r="A15" s="249" t="s">
        <v>214</v>
      </c>
      <c r="B15" s="250"/>
      <c r="C15" s="425"/>
      <c r="D15" s="425"/>
      <c r="E15" s="425"/>
    </row>
    <row r="16" spans="1:5" ht="14.25">
      <c r="A16" s="18"/>
      <c r="B16" s="18" t="s">
        <v>215</v>
      </c>
      <c r="C16" s="426">
        <v>70458.543999999994</v>
      </c>
      <c r="D16" s="426">
        <v>69904.812000000005</v>
      </c>
      <c r="E16" s="426">
        <v>71510.457999999999</v>
      </c>
    </row>
    <row r="17" spans="1:5" ht="14.25">
      <c r="A17" s="18"/>
      <c r="B17" s="18" t="s">
        <v>216</v>
      </c>
      <c r="C17" s="426">
        <v>75106.612999999998</v>
      </c>
      <c r="D17" s="426">
        <v>78061.296000000002</v>
      </c>
      <c r="E17" s="426">
        <v>78674.654999999999</v>
      </c>
    </row>
    <row r="18" spans="1:5" ht="14.25">
      <c r="A18" s="247"/>
      <c r="B18" s="248" t="s">
        <v>217</v>
      </c>
      <c r="C18" s="427">
        <v>-4648.0690000000031</v>
      </c>
      <c r="D18" s="427">
        <v>-8156.4839999999967</v>
      </c>
      <c r="E18" s="427">
        <v>-7164.1970000000001</v>
      </c>
    </row>
    <row r="19" spans="1:5" s="9" customFormat="1" ht="22.5" customHeight="1">
      <c r="A19" s="251" t="s">
        <v>3</v>
      </c>
      <c r="B19" s="251"/>
      <c r="C19" s="251"/>
      <c r="D19" s="251"/>
      <c r="E19" s="251"/>
    </row>
    <row r="20" spans="1:5" ht="22.5" customHeight="1">
      <c r="A20" s="252" t="s">
        <v>211</v>
      </c>
      <c r="B20" s="253"/>
      <c r="C20" s="400">
        <v>-1.34</v>
      </c>
      <c r="D20" s="400">
        <v>-1.1200000000000001</v>
      </c>
      <c r="E20" s="400">
        <v>-0.96</v>
      </c>
    </row>
    <row r="21" spans="1:5" ht="22.5" customHeight="1">
      <c r="A21" s="44" t="s">
        <v>217</v>
      </c>
      <c r="B21" s="35"/>
      <c r="C21" s="678">
        <v>-1.48</v>
      </c>
      <c r="D21" s="678">
        <v>-2.52</v>
      </c>
      <c r="E21" s="678">
        <v>-2.12</v>
      </c>
    </row>
    <row r="22" spans="1:5" ht="22.5" customHeight="1">
      <c r="A22" s="248" t="s">
        <v>469</v>
      </c>
      <c r="B22" s="247"/>
      <c r="C22" s="401">
        <v>-1.57</v>
      </c>
      <c r="D22" s="401">
        <v>-2.76</v>
      </c>
      <c r="E22" s="401">
        <v>-1.49</v>
      </c>
    </row>
    <row r="23" spans="1:5" s="7" customFormat="1" ht="22.5" customHeight="1">
      <c r="A23" s="252" t="s">
        <v>467</v>
      </c>
      <c r="B23" s="253"/>
      <c r="C23" s="400">
        <v>-1.52</v>
      </c>
      <c r="D23" s="400">
        <v>-2.68</v>
      </c>
      <c r="E23" s="400">
        <v>-1.39</v>
      </c>
    </row>
    <row r="24" spans="1:5" s="7" customFormat="1" ht="22.5" customHeight="1">
      <c r="A24" s="254" t="s">
        <v>548</v>
      </c>
      <c r="B24" s="49"/>
      <c r="C24" s="400">
        <v>-1.1000000000000001</v>
      </c>
      <c r="D24" s="400">
        <v>-1.1000000000000001</v>
      </c>
      <c r="E24" s="400">
        <v>-0.9</v>
      </c>
    </row>
    <row r="25" spans="1:5" s="7" customFormat="1" ht="22.5" customHeight="1">
      <c r="A25" s="254" t="s">
        <v>549</v>
      </c>
      <c r="B25" s="49"/>
      <c r="C25" s="400">
        <v>-1.1000000000000001</v>
      </c>
      <c r="D25" s="400">
        <v>-1</v>
      </c>
      <c r="E25" s="400">
        <v>-0.9</v>
      </c>
    </row>
    <row r="26" spans="1:5" s="7" customFormat="1" ht="22.5" customHeight="1">
      <c r="A26" s="254" t="s">
        <v>468</v>
      </c>
      <c r="B26" s="49"/>
      <c r="C26" s="400">
        <v>74.5</v>
      </c>
      <c r="D26" s="400">
        <v>79.2</v>
      </c>
      <c r="E26" s="400">
        <v>77.59</v>
      </c>
    </row>
    <row r="27" spans="1:5" s="3" customFormat="1" ht="14.25">
      <c r="A27" s="10"/>
      <c r="B27" s="10"/>
      <c r="C27" s="169"/>
      <c r="D27" s="169"/>
      <c r="E27" s="169"/>
    </row>
    <row r="28" spans="1:5" s="13" customFormat="1" ht="15">
      <c r="A28" s="11"/>
      <c r="B28" s="12"/>
      <c r="C28" s="170"/>
      <c r="D28" s="170"/>
      <c r="E28" s="170"/>
    </row>
    <row r="29" spans="1:5" ht="13.5">
      <c r="A29" s="536" t="s">
        <v>550</v>
      </c>
    </row>
    <row r="30" spans="1:5" s="17" customFormat="1" ht="14.25" customHeight="1">
      <c r="A30" s="14"/>
      <c r="B30" s="15"/>
      <c r="C30" s="16"/>
      <c r="D30" s="16"/>
      <c r="E30" s="16"/>
    </row>
    <row r="31" spans="1:5" s="17" customFormat="1" ht="14.25" customHeight="1">
      <c r="B31" s="15"/>
      <c r="C31" s="16"/>
      <c r="D31" s="16"/>
      <c r="E31" s="16"/>
    </row>
  </sheetData>
  <mergeCells count="1">
    <mergeCell ref="A5:B5"/>
  </mergeCells>
  <pageMargins left="0.7" right="0.7" top="0.78740157499999996" bottom="0.78740157499999996" header="0.3" footer="0.3"/>
  <pageSetup paperSize="9" scale="99" fitToHeight="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6">
    <pageSetUpPr fitToPage="1"/>
  </sheetPr>
  <dimension ref="A1:N75"/>
  <sheetViews>
    <sheetView zoomScaleNormal="100" workbookViewId="0">
      <pane ySplit="4" topLeftCell="A5" activePane="bottomLeft" state="frozen"/>
      <selection pane="bottomLeft"/>
    </sheetView>
  </sheetViews>
  <sheetFormatPr baseColWidth="10" defaultRowHeight="12.75"/>
  <cols>
    <col min="1" max="1" width="12.42578125" customWidth="1"/>
    <col min="2" max="2" width="9.140625" customWidth="1"/>
    <col min="3" max="3" width="10.140625" customWidth="1"/>
    <col min="4" max="4" width="9.28515625" customWidth="1"/>
    <col min="5" max="5" width="10" customWidth="1"/>
    <col min="6" max="6" width="10.140625" customWidth="1"/>
    <col min="7" max="11" width="9.28515625" customWidth="1"/>
  </cols>
  <sheetData>
    <row r="1" spans="1:11" ht="14.25">
      <c r="A1" s="278" t="s">
        <v>480</v>
      </c>
      <c r="B1" s="279"/>
      <c r="C1" s="279"/>
      <c r="D1" s="279"/>
      <c r="E1" s="279"/>
      <c r="F1" s="279"/>
    </row>
    <row r="2" spans="1:11" ht="14.25">
      <c r="A2" s="671" t="s">
        <v>0</v>
      </c>
      <c r="B2" s="671"/>
      <c r="C2" s="671"/>
      <c r="D2" s="671"/>
      <c r="E2" s="671"/>
      <c r="F2" s="671"/>
    </row>
    <row r="3" spans="1:11" ht="14.25">
      <c r="A3" s="268"/>
      <c r="B3" s="268"/>
      <c r="C3" s="268"/>
      <c r="D3" s="268"/>
      <c r="E3" s="268"/>
      <c r="F3" s="268"/>
      <c r="G3" s="131"/>
      <c r="H3" s="131"/>
      <c r="I3" s="131"/>
      <c r="J3" s="131"/>
      <c r="K3" s="131"/>
    </row>
    <row r="4" spans="1:11" s="201" customFormat="1" ht="21.75" customHeight="1">
      <c r="A4" s="316"/>
      <c r="B4" s="317">
        <v>2009</v>
      </c>
      <c r="C4" s="317">
        <v>2010</v>
      </c>
      <c r="D4" s="317">
        <v>2011</v>
      </c>
      <c r="E4" s="317">
        <v>2012</v>
      </c>
      <c r="F4" s="317">
        <v>2013</v>
      </c>
      <c r="G4" s="317">
        <v>2014</v>
      </c>
      <c r="H4" s="317">
        <v>2015</v>
      </c>
      <c r="I4" s="317">
        <v>2016</v>
      </c>
      <c r="J4" s="317">
        <v>2017</v>
      </c>
      <c r="K4" s="317">
        <v>2018</v>
      </c>
    </row>
    <row r="5" spans="1:11" ht="15" customHeight="1">
      <c r="A5" s="318"/>
      <c r="B5" s="318"/>
      <c r="C5" s="318"/>
      <c r="D5" s="318"/>
      <c r="E5" s="318"/>
      <c r="F5" s="318"/>
      <c r="G5" s="318"/>
      <c r="H5" s="318"/>
      <c r="I5" s="318"/>
      <c r="J5" s="318"/>
    </row>
    <row r="6" spans="1:11" ht="15" customHeight="1">
      <c r="A6" s="319" t="s">
        <v>393</v>
      </c>
      <c r="B6" s="320">
        <v>77519.873000000007</v>
      </c>
      <c r="C6" s="320">
        <v>70817.407000000007</v>
      </c>
      <c r="D6" s="320">
        <v>71271.3</v>
      </c>
      <c r="E6" s="320">
        <v>73368.899999999994</v>
      </c>
      <c r="F6" s="321">
        <v>74733.8</v>
      </c>
      <c r="G6" s="320"/>
      <c r="H6" s="320"/>
      <c r="I6" s="320"/>
      <c r="J6" s="318"/>
    </row>
    <row r="7" spans="1:11" s="304" customFormat="1" ht="13.5">
      <c r="A7" s="322" t="s">
        <v>74</v>
      </c>
      <c r="B7" s="323">
        <v>62118.094999999994</v>
      </c>
      <c r="C7" s="323">
        <v>54562.739999999991</v>
      </c>
      <c r="D7" s="323">
        <v>54476.719767000002</v>
      </c>
      <c r="E7" s="323">
        <v>56173.764527948042</v>
      </c>
      <c r="F7" s="323">
        <v>57442.123885000001</v>
      </c>
      <c r="G7" s="323"/>
      <c r="H7" s="323"/>
      <c r="I7" s="323"/>
      <c r="J7" s="324"/>
    </row>
    <row r="8" spans="1:11" s="304" customFormat="1" ht="13.5">
      <c r="A8" s="322" t="s">
        <v>394</v>
      </c>
      <c r="B8" s="323">
        <v>15401.778</v>
      </c>
      <c r="C8" s="323">
        <v>16254.666999999999</v>
      </c>
      <c r="D8" s="323">
        <v>16794.629000000001</v>
      </c>
      <c r="E8" s="323">
        <v>17195.167999999998</v>
      </c>
      <c r="F8" s="323">
        <v>17291.722000000002</v>
      </c>
      <c r="G8" s="323"/>
      <c r="H8" s="323"/>
      <c r="I8" s="323"/>
      <c r="J8" s="324"/>
    </row>
    <row r="9" spans="1:11" ht="14.25">
      <c r="A9" s="319" t="s">
        <v>395</v>
      </c>
      <c r="B9" s="320">
        <v>77519.873000000007</v>
      </c>
      <c r="C9" s="320">
        <v>70817.407000000007</v>
      </c>
      <c r="D9" s="320">
        <v>71271.3</v>
      </c>
      <c r="E9" s="320">
        <v>73368.899999999994</v>
      </c>
      <c r="F9" s="321">
        <v>74733.8</v>
      </c>
      <c r="G9" s="320"/>
      <c r="H9" s="320"/>
      <c r="I9" s="320"/>
      <c r="J9" s="318"/>
    </row>
    <row r="10" spans="1:11" s="304" customFormat="1" ht="13.5">
      <c r="A10" s="322" t="s">
        <v>74</v>
      </c>
      <c r="B10" s="323">
        <f>B7-0.005</f>
        <v>62118.09</v>
      </c>
      <c r="C10" s="323">
        <f>C7-0.005</f>
        <v>54562.734999999993</v>
      </c>
      <c r="D10" s="323">
        <f>D7</f>
        <v>54476.719767000002</v>
      </c>
      <c r="E10" s="323">
        <f t="shared" ref="E10:F11" si="0">E7</f>
        <v>56173.764527948042</v>
      </c>
      <c r="F10" s="323">
        <f t="shared" si="0"/>
        <v>57442.123885000001</v>
      </c>
      <c r="G10" s="323"/>
      <c r="H10" s="323"/>
      <c r="I10" s="323"/>
      <c r="J10" s="324"/>
    </row>
    <row r="11" spans="1:11" s="304" customFormat="1" ht="13.5">
      <c r="A11" s="322" t="s">
        <v>394</v>
      </c>
      <c r="B11" s="323">
        <f>B8+0.005</f>
        <v>15401.782999999999</v>
      </c>
      <c r="C11" s="323">
        <f>C8+0.005</f>
        <v>16254.671999999999</v>
      </c>
      <c r="D11" s="323">
        <f>D8</f>
        <v>16794.629000000001</v>
      </c>
      <c r="E11" s="323">
        <f t="shared" si="0"/>
        <v>17195.167999999998</v>
      </c>
      <c r="F11" s="323">
        <f t="shared" si="0"/>
        <v>17291.722000000002</v>
      </c>
      <c r="G11" s="323"/>
      <c r="H11" s="323"/>
      <c r="I11" s="323"/>
      <c r="J11" s="324"/>
    </row>
    <row r="12" spans="1:11" ht="14.25">
      <c r="A12" s="319" t="s">
        <v>396</v>
      </c>
      <c r="B12" s="320">
        <v>77519.873000000007</v>
      </c>
      <c r="C12" s="320">
        <v>70817.407000000007</v>
      </c>
      <c r="D12" s="320">
        <v>71271.3</v>
      </c>
      <c r="E12" s="320">
        <v>73368.899999999994</v>
      </c>
      <c r="F12" s="321">
        <v>74733.8</v>
      </c>
      <c r="G12" s="320"/>
      <c r="H12" s="320"/>
      <c r="I12" s="320"/>
      <c r="J12" s="318"/>
    </row>
    <row r="13" spans="1:11" s="304" customFormat="1" ht="13.5">
      <c r="A13" s="322" t="s">
        <v>74</v>
      </c>
      <c r="B13" s="323">
        <f>B10</f>
        <v>62118.09</v>
      </c>
      <c r="C13" s="323">
        <f t="shared" ref="C13:F14" si="1">C10</f>
        <v>54562.734999999993</v>
      </c>
      <c r="D13" s="323">
        <f t="shared" si="1"/>
        <v>54476.719767000002</v>
      </c>
      <c r="E13" s="323">
        <f t="shared" si="1"/>
        <v>56173.764527948042</v>
      </c>
      <c r="F13" s="323">
        <f t="shared" si="1"/>
        <v>57442.123885000001</v>
      </c>
      <c r="G13" s="323"/>
      <c r="H13" s="323"/>
      <c r="I13" s="323"/>
      <c r="J13" s="324"/>
    </row>
    <row r="14" spans="1:11" s="304" customFormat="1" ht="13.5">
      <c r="A14" s="322" t="s">
        <v>394</v>
      </c>
      <c r="B14" s="323">
        <f>B11</f>
        <v>15401.782999999999</v>
      </c>
      <c r="C14" s="323">
        <f t="shared" si="1"/>
        <v>16254.671999999999</v>
      </c>
      <c r="D14" s="323">
        <f t="shared" si="1"/>
        <v>16794.629000000001</v>
      </c>
      <c r="E14" s="323">
        <f t="shared" si="1"/>
        <v>17195.167999999998</v>
      </c>
      <c r="F14" s="323">
        <f t="shared" si="1"/>
        <v>17291.722000000002</v>
      </c>
      <c r="G14" s="323"/>
      <c r="H14" s="323"/>
      <c r="I14" s="323"/>
      <c r="J14" s="324"/>
    </row>
    <row r="15" spans="1:11" ht="14.25">
      <c r="A15" s="319" t="s">
        <v>397</v>
      </c>
      <c r="B15" s="320"/>
      <c r="C15" s="320"/>
      <c r="D15" s="320">
        <v>69099.299999999988</v>
      </c>
      <c r="E15" s="320">
        <v>70144.3</v>
      </c>
      <c r="F15" s="320">
        <v>70930.599999999991</v>
      </c>
      <c r="G15" s="320">
        <v>72253.100000000006</v>
      </c>
      <c r="H15" s="320"/>
      <c r="I15" s="320"/>
      <c r="J15" s="318"/>
    </row>
    <row r="16" spans="1:11" s="304" customFormat="1" ht="13.5">
      <c r="A16" s="322" t="s">
        <v>74</v>
      </c>
      <c r="B16" s="323"/>
      <c r="C16" s="323"/>
      <c r="D16" s="323">
        <v>52762.30000000001</v>
      </c>
      <c r="E16" s="323">
        <v>53505.80000000001</v>
      </c>
      <c r="F16" s="323">
        <v>54096</v>
      </c>
      <c r="G16" s="323">
        <v>55160.600000000013</v>
      </c>
      <c r="H16" s="323"/>
      <c r="I16" s="323"/>
      <c r="J16" s="324"/>
    </row>
    <row r="17" spans="1:14" s="304" customFormat="1" ht="13.5">
      <c r="A17" s="322" t="s">
        <v>394</v>
      </c>
      <c r="B17" s="323"/>
      <c r="C17" s="323"/>
      <c r="D17" s="323">
        <v>16337.000000000002</v>
      </c>
      <c r="E17" s="323">
        <v>16638.5</v>
      </c>
      <c r="F17" s="323">
        <v>16834.599999999999</v>
      </c>
      <c r="G17" s="323">
        <v>17092.5</v>
      </c>
      <c r="H17" s="323"/>
      <c r="I17" s="323"/>
      <c r="J17" s="324"/>
    </row>
    <row r="18" spans="1:14" ht="14.25">
      <c r="A18" s="319" t="s">
        <v>398</v>
      </c>
      <c r="B18" s="320"/>
      <c r="C18" s="320"/>
      <c r="D18" s="320"/>
      <c r="E18" s="320">
        <v>73605.634999999995</v>
      </c>
      <c r="F18" s="320">
        <v>73212.928</v>
      </c>
      <c r="G18" s="320">
        <v>74571.100999999995</v>
      </c>
      <c r="H18" s="320">
        <v>75487.653999999995</v>
      </c>
      <c r="I18" s="320"/>
      <c r="J18" s="318"/>
    </row>
    <row r="19" spans="1:14" s="304" customFormat="1" ht="13.5">
      <c r="A19" s="322" t="s">
        <v>74</v>
      </c>
      <c r="B19" s="323"/>
      <c r="C19" s="323"/>
      <c r="D19" s="323"/>
      <c r="E19" s="323">
        <v>55892.02</v>
      </c>
      <c r="F19" s="323">
        <v>55009.437999999995</v>
      </c>
      <c r="G19" s="323">
        <v>55952.345000000008</v>
      </c>
      <c r="H19" s="323">
        <v>56574.004999999997</v>
      </c>
      <c r="I19" s="323"/>
      <c r="J19" s="324"/>
    </row>
    <row r="20" spans="1:14" s="304" customFormat="1" ht="13.5">
      <c r="A20" s="322" t="s">
        <v>394</v>
      </c>
      <c r="B20" s="323"/>
      <c r="C20" s="323"/>
      <c r="D20" s="323"/>
      <c r="E20" s="323">
        <v>17713.615000000002</v>
      </c>
      <c r="F20" s="323">
        <v>18203.489999999998</v>
      </c>
      <c r="G20" s="323">
        <v>18618.756000000001</v>
      </c>
      <c r="H20" s="323">
        <v>18913.649000000001</v>
      </c>
      <c r="I20" s="323"/>
      <c r="J20" s="324"/>
    </row>
    <row r="21" spans="1:14" ht="14.25" hidden="1">
      <c r="A21" s="319" t="s">
        <v>399</v>
      </c>
      <c r="B21" s="320"/>
      <c r="C21" s="320"/>
      <c r="D21" s="320"/>
      <c r="E21" s="320">
        <v>75629.911999999997</v>
      </c>
      <c r="F21" s="320"/>
      <c r="G21" s="320"/>
      <c r="H21" s="320"/>
      <c r="I21" s="320"/>
      <c r="J21" s="318"/>
    </row>
    <row r="22" spans="1:14" ht="14.25" hidden="1">
      <c r="A22" s="319" t="s">
        <v>74</v>
      </c>
      <c r="B22" s="320"/>
      <c r="C22" s="320"/>
      <c r="D22" s="320"/>
      <c r="E22" s="320"/>
      <c r="F22" s="320"/>
      <c r="G22" s="320"/>
      <c r="H22" s="320"/>
      <c r="I22" s="320"/>
      <c r="J22" s="318"/>
    </row>
    <row r="23" spans="1:14" ht="14.25" hidden="1">
      <c r="A23" s="319" t="s">
        <v>400</v>
      </c>
      <c r="B23" s="320"/>
      <c r="C23" s="320"/>
      <c r="D23" s="320"/>
      <c r="E23" s="320"/>
      <c r="F23" s="320"/>
      <c r="G23" s="320"/>
      <c r="H23" s="320"/>
      <c r="I23" s="320"/>
      <c r="J23" s="318"/>
    </row>
    <row r="24" spans="1:14" ht="14.25" hidden="1">
      <c r="A24" s="319" t="s">
        <v>399</v>
      </c>
      <c r="B24" s="320"/>
      <c r="C24" s="320"/>
      <c r="D24" s="320"/>
      <c r="E24" s="320">
        <v>76529.911999999997</v>
      </c>
      <c r="F24" s="320">
        <v>75153.301999999996</v>
      </c>
      <c r="G24" s="320">
        <v>74339.354000000007</v>
      </c>
      <c r="H24" s="320">
        <v>73930.274999999994</v>
      </c>
      <c r="I24" s="320"/>
      <c r="J24" s="318"/>
    </row>
    <row r="25" spans="1:14" ht="14.25" hidden="1">
      <c r="A25" s="319" t="s">
        <v>74</v>
      </c>
      <c r="B25" s="320"/>
      <c r="C25" s="320"/>
      <c r="D25" s="320"/>
      <c r="E25" s="320"/>
      <c r="F25" s="320"/>
      <c r="G25" s="325"/>
      <c r="H25" s="320"/>
      <c r="I25" s="320"/>
      <c r="J25" s="318"/>
    </row>
    <row r="26" spans="1:14" ht="14.25" hidden="1">
      <c r="A26" s="319" t="s">
        <v>400</v>
      </c>
      <c r="B26" s="325"/>
      <c r="C26" s="325"/>
      <c r="D26" s="325"/>
      <c r="E26" s="325"/>
      <c r="F26" s="325"/>
      <c r="G26" s="325"/>
      <c r="H26" s="320"/>
      <c r="I26" s="320"/>
      <c r="J26" s="318"/>
    </row>
    <row r="27" spans="1:14" ht="14.25">
      <c r="A27" s="319" t="s">
        <v>401</v>
      </c>
      <c r="B27" s="325"/>
      <c r="C27" s="325"/>
      <c r="D27" s="325"/>
      <c r="E27" s="320">
        <v>75629.911999999997</v>
      </c>
      <c r="F27" s="320">
        <v>74253.301999999996</v>
      </c>
      <c r="G27" s="320">
        <v>73889.354000000007</v>
      </c>
      <c r="H27" s="320">
        <v>73930.274999999994</v>
      </c>
      <c r="I27" s="320">
        <v>76512.153999999995</v>
      </c>
      <c r="J27" s="318"/>
    </row>
    <row r="28" spans="1:14" s="304" customFormat="1" ht="13.5">
      <c r="A28" s="322" t="s">
        <v>74</v>
      </c>
      <c r="B28" s="323"/>
      <c r="C28" s="323"/>
      <c r="D28" s="323"/>
      <c r="E28" s="323">
        <v>58141.722999999998</v>
      </c>
      <c r="F28" s="323">
        <v>56337.325000000004</v>
      </c>
      <c r="G28" s="323">
        <v>55880.125</v>
      </c>
      <c r="H28" s="323">
        <v>56148.492999999995</v>
      </c>
      <c r="I28" s="323">
        <v>58465.830999999998</v>
      </c>
      <c r="J28" s="326"/>
      <c r="K28" s="305"/>
      <c r="L28" s="305"/>
      <c r="M28" s="305"/>
      <c r="N28" s="305"/>
    </row>
    <row r="29" spans="1:14" s="304" customFormat="1" ht="13.5">
      <c r="A29" s="322" t="s">
        <v>394</v>
      </c>
      <c r="B29" s="323"/>
      <c r="C29" s="323"/>
      <c r="D29" s="323"/>
      <c r="E29" s="323">
        <v>17488.188999999998</v>
      </c>
      <c r="F29" s="323">
        <v>17915.976999999992</v>
      </c>
      <c r="G29" s="323">
        <v>18009.229000000007</v>
      </c>
      <c r="H29" s="323">
        <v>17781.781999999999</v>
      </c>
      <c r="I29" s="323">
        <v>18046.322999999997</v>
      </c>
      <c r="J29" s="326"/>
      <c r="K29" s="305"/>
      <c r="L29" s="305"/>
      <c r="M29" s="305"/>
      <c r="N29" s="305"/>
    </row>
    <row r="30" spans="1:14" ht="14.25">
      <c r="A30" s="319" t="s">
        <v>402</v>
      </c>
      <c r="B30" s="320"/>
      <c r="C30" s="320"/>
      <c r="D30" s="320"/>
      <c r="E30" s="320">
        <v>76529.911999999997</v>
      </c>
      <c r="F30" s="320">
        <v>75153.301999999996</v>
      </c>
      <c r="G30" s="320">
        <v>74339.354000000007</v>
      </c>
      <c r="H30" s="320">
        <v>73930.274999999994</v>
      </c>
      <c r="I30" s="320">
        <v>76512.153999999995</v>
      </c>
      <c r="J30" s="327"/>
      <c r="K30" s="300"/>
      <c r="L30" s="300"/>
      <c r="M30" s="300"/>
      <c r="N30" s="300"/>
    </row>
    <row r="31" spans="1:14" s="304" customFormat="1" ht="13.5">
      <c r="A31" s="322" t="s">
        <v>74</v>
      </c>
      <c r="B31" s="323"/>
      <c r="C31" s="323"/>
      <c r="D31" s="323"/>
      <c r="E31" s="323">
        <v>58141.722999999998</v>
      </c>
      <c r="F31" s="323">
        <v>56337.325000000004</v>
      </c>
      <c r="G31" s="323">
        <v>55880.125</v>
      </c>
      <c r="H31" s="323">
        <v>56148.492999999995</v>
      </c>
      <c r="I31" s="323">
        <v>58465.830999999998</v>
      </c>
      <c r="J31" s="326"/>
      <c r="K31" s="305"/>
      <c r="L31" s="305"/>
      <c r="M31" s="305"/>
      <c r="N31" s="305"/>
    </row>
    <row r="32" spans="1:14" s="304" customFormat="1" ht="14.25">
      <c r="A32" s="322" t="s">
        <v>400</v>
      </c>
      <c r="B32" s="323"/>
      <c r="C32" s="323"/>
      <c r="D32" s="323"/>
      <c r="E32" s="323">
        <v>18388.188999999998</v>
      </c>
      <c r="F32" s="323">
        <v>18815.977999999999</v>
      </c>
      <c r="G32" s="323">
        <v>18459.228999999999</v>
      </c>
      <c r="H32" s="323">
        <v>17781.781999999999</v>
      </c>
      <c r="I32" s="323">
        <v>18046.323</v>
      </c>
      <c r="J32" s="326"/>
      <c r="K32" s="305"/>
      <c r="L32" s="305"/>
      <c r="M32" s="305"/>
      <c r="N32" s="305"/>
    </row>
    <row r="33" spans="1:13" ht="14.25">
      <c r="A33" s="319" t="s">
        <v>403</v>
      </c>
      <c r="B33" s="320"/>
      <c r="C33" s="320"/>
      <c r="D33" s="320"/>
      <c r="E33" s="320"/>
      <c r="F33" s="320">
        <v>75055.805999999997</v>
      </c>
      <c r="G33" s="320">
        <v>74339.353999999992</v>
      </c>
      <c r="H33" s="320">
        <v>73930.275000000009</v>
      </c>
      <c r="I33" s="320">
        <v>76512.153999999995</v>
      </c>
      <c r="J33" s="327"/>
    </row>
    <row r="34" spans="1:13" s="304" customFormat="1" ht="13.5">
      <c r="A34" s="322" t="s">
        <v>74</v>
      </c>
      <c r="B34" s="323"/>
      <c r="C34" s="323"/>
      <c r="D34" s="323"/>
      <c r="E34" s="323"/>
      <c r="F34" s="323">
        <v>55121.555999999997</v>
      </c>
      <c r="G34" s="323">
        <v>55846.424999999996</v>
      </c>
      <c r="H34" s="323">
        <v>56111.392999999996</v>
      </c>
      <c r="I34" s="323">
        <v>58428.631000000008</v>
      </c>
      <c r="J34" s="326"/>
      <c r="K34" s="305"/>
      <c r="L34" s="305"/>
      <c r="M34" s="305"/>
    </row>
    <row r="35" spans="1:13" s="304" customFormat="1" ht="13.5">
      <c r="A35" s="322" t="s">
        <v>394</v>
      </c>
      <c r="B35" s="323"/>
      <c r="C35" s="323"/>
      <c r="D35" s="323"/>
      <c r="E35" s="323"/>
      <c r="F35" s="323">
        <f>88.5+15537.289+4325.397</f>
        <v>19951.186000000002</v>
      </c>
      <c r="G35" s="323">
        <v>18492.929</v>
      </c>
      <c r="H35" s="323">
        <v>17818.881999999998</v>
      </c>
      <c r="I35" s="323">
        <v>18083.523000000001</v>
      </c>
      <c r="J35" s="326"/>
    </row>
    <row r="36" spans="1:13" s="304" customFormat="1" ht="14.25">
      <c r="A36" s="670" t="s">
        <v>404</v>
      </c>
      <c r="B36" s="323"/>
      <c r="C36" s="323"/>
      <c r="D36" s="323"/>
      <c r="E36" s="323"/>
      <c r="F36" s="323"/>
      <c r="G36" s="320">
        <v>74339.353999999992</v>
      </c>
      <c r="H36" s="320">
        <v>73930.275000000009</v>
      </c>
      <c r="I36" s="320">
        <v>76512.153999999995</v>
      </c>
      <c r="J36" s="320">
        <v>78584.379000000001</v>
      </c>
    </row>
    <row r="37" spans="1:13" s="304" customFormat="1" ht="13.5">
      <c r="A37" s="322" t="s">
        <v>74</v>
      </c>
      <c r="B37" s="323"/>
      <c r="C37" s="323"/>
      <c r="D37" s="323"/>
      <c r="E37" s="323"/>
      <c r="F37" s="323"/>
      <c r="G37" s="323">
        <v>55846.424999999996</v>
      </c>
      <c r="H37" s="323">
        <v>56111.392999999996</v>
      </c>
      <c r="I37" s="323">
        <v>58428.631000000008</v>
      </c>
      <c r="J37" s="323">
        <f>J36-J38</f>
        <v>59892.096000000005</v>
      </c>
    </row>
    <row r="38" spans="1:13" s="304" customFormat="1" ht="13.5">
      <c r="A38" s="322" t="s">
        <v>394</v>
      </c>
      <c r="B38" s="323"/>
      <c r="C38" s="323"/>
      <c r="D38" s="323"/>
      <c r="E38" s="323"/>
      <c r="F38" s="323"/>
      <c r="G38" s="323">
        <v>18492.929</v>
      </c>
      <c r="H38" s="323">
        <v>17818.881999999998</v>
      </c>
      <c r="I38" s="323">
        <v>18083.523000000001</v>
      </c>
      <c r="J38" s="323">
        <f>88.502+16379.01+2224.771</f>
        <v>18692.282999999999</v>
      </c>
    </row>
    <row r="39" spans="1:13" s="304" customFormat="1" ht="14.25">
      <c r="A39" s="319" t="s">
        <v>581</v>
      </c>
      <c r="B39" s="323"/>
      <c r="C39" s="323"/>
      <c r="D39" s="323"/>
      <c r="E39" s="323"/>
      <c r="F39" s="323"/>
      <c r="G39" s="320">
        <v>74339.354000000007</v>
      </c>
      <c r="H39" s="320">
        <v>73930.274999999994</v>
      </c>
      <c r="I39" s="320">
        <v>76512.153999999995</v>
      </c>
      <c r="J39" s="320">
        <v>78584.379000000001</v>
      </c>
    </row>
    <row r="40" spans="1:13" s="304" customFormat="1" ht="13.5">
      <c r="A40" s="322" t="s">
        <v>74</v>
      </c>
      <c r="B40" s="323"/>
      <c r="C40" s="323"/>
      <c r="D40" s="323"/>
      <c r="E40" s="323"/>
      <c r="F40" s="323"/>
      <c r="G40" s="323">
        <v>55846.425000000003</v>
      </c>
      <c r="H40" s="323">
        <v>56111.392999999996</v>
      </c>
      <c r="I40" s="323">
        <v>58428.631000000001</v>
      </c>
      <c r="J40" s="323">
        <v>59892.096799999999</v>
      </c>
    </row>
    <row r="41" spans="1:13" ht="14.25">
      <c r="A41" s="322" t="s">
        <v>394</v>
      </c>
      <c r="B41" s="320"/>
      <c r="C41" s="320"/>
      <c r="D41" s="320"/>
      <c r="E41" s="320"/>
      <c r="F41" s="320"/>
      <c r="G41" s="323">
        <v>18492.929</v>
      </c>
      <c r="H41" s="323">
        <v>17818.882000000001</v>
      </c>
      <c r="I41" s="323">
        <v>18083.523000000001</v>
      </c>
      <c r="J41" s="323">
        <v>18692.282500000001</v>
      </c>
    </row>
    <row r="42" spans="1:13" ht="14.25">
      <c r="A42" s="319" t="s">
        <v>583</v>
      </c>
      <c r="B42" s="320"/>
      <c r="C42" s="320"/>
      <c r="D42" s="320"/>
      <c r="E42" s="320"/>
      <c r="F42" s="320"/>
      <c r="G42" s="323">
        <v>75204.289999999994</v>
      </c>
      <c r="H42" s="323">
        <v>74385.182000000001</v>
      </c>
      <c r="I42" s="323">
        <v>77704.160999999993</v>
      </c>
      <c r="J42" s="323">
        <v>78988.298999999999</v>
      </c>
    </row>
    <row r="43" spans="1:13" ht="14.25">
      <c r="A43" s="322" t="s">
        <v>74</v>
      </c>
      <c r="B43" s="320"/>
      <c r="C43" s="320"/>
      <c r="D43" s="320"/>
      <c r="E43" s="320"/>
      <c r="F43" s="320"/>
      <c r="G43" s="672">
        <f>G42-G44</f>
        <v>56392.415999999997</v>
      </c>
      <c r="H43" s="672">
        <f>H42-H44</f>
        <v>55626.945</v>
      </c>
      <c r="I43" s="672">
        <f t="shared" ref="I43:J43" si="2">I42-I44</f>
        <v>58400.504000000001</v>
      </c>
      <c r="J43" s="672">
        <f t="shared" si="2"/>
        <v>58933.481</v>
      </c>
    </row>
    <row r="44" spans="1:13" ht="14.25">
      <c r="A44" s="322" t="s">
        <v>394</v>
      </c>
      <c r="B44" s="320"/>
      <c r="C44" s="320"/>
      <c r="D44" s="320"/>
      <c r="E44" s="320"/>
      <c r="F44" s="320"/>
      <c r="G44" s="323">
        <f>82.9+16000.42+2728.554</f>
        <v>18811.874</v>
      </c>
      <c r="H44" s="323">
        <f>82.9+16571.501+2103.836</f>
        <v>18758.237000000001</v>
      </c>
      <c r="I44" s="323">
        <f>75.1+17091.653+2136.904</f>
        <v>19303.656999999996</v>
      </c>
      <c r="J44" s="323">
        <f>75.1+17803.826+2175.892</f>
        <v>20054.817999999999</v>
      </c>
    </row>
    <row r="45" spans="1:13" ht="14.25">
      <c r="A45" s="322" t="s">
        <v>588</v>
      </c>
      <c r="B45" s="320"/>
      <c r="C45" s="320"/>
      <c r="D45" s="320"/>
      <c r="E45" s="320"/>
      <c r="F45" s="320"/>
      <c r="G45" s="323"/>
      <c r="H45" s="323">
        <v>74385.182000000001</v>
      </c>
      <c r="I45" s="323">
        <v>77704.160999999993</v>
      </c>
      <c r="J45" s="323">
        <v>78988.298999999999</v>
      </c>
      <c r="K45" s="323">
        <v>80521.278000000006</v>
      </c>
    </row>
    <row r="46" spans="1:13" ht="14.25">
      <c r="A46" s="322" t="s">
        <v>74</v>
      </c>
      <c r="B46" s="320"/>
      <c r="C46" s="320"/>
      <c r="D46" s="320"/>
      <c r="E46" s="320"/>
      <c r="F46" s="320"/>
      <c r="G46" s="323"/>
      <c r="H46" s="672">
        <f>H45-H47</f>
        <v>55626.945</v>
      </c>
      <c r="I46" s="672">
        <f t="shared" ref="I46:K46" si="3">I45-I47</f>
        <v>58400.504000000001</v>
      </c>
      <c r="J46" s="672">
        <f t="shared" si="3"/>
        <v>58933.481</v>
      </c>
      <c r="K46" s="672">
        <f t="shared" si="3"/>
        <v>59673.395000000004</v>
      </c>
    </row>
    <row r="47" spans="1:13" ht="14.25">
      <c r="A47" s="322" t="s">
        <v>587</v>
      </c>
      <c r="B47" s="320"/>
      <c r="C47" s="320"/>
      <c r="D47" s="320"/>
      <c r="E47" s="320"/>
      <c r="F47" s="320"/>
      <c r="G47" s="323"/>
      <c r="H47" s="323">
        <f>82.9+16571.501+2103.836</f>
        <v>18758.237000000001</v>
      </c>
      <c r="I47" s="323">
        <f>75.1+17091.653+2136.904</f>
        <v>19303.656999999996</v>
      </c>
      <c r="J47" s="323">
        <f>75.1+17803.826+2175.892</f>
        <v>20054.817999999999</v>
      </c>
      <c r="K47" s="323">
        <f>75.1+18562.119+2210.664</f>
        <v>20847.882999999998</v>
      </c>
    </row>
    <row r="48" spans="1:13" ht="14.25">
      <c r="A48" s="319" t="s">
        <v>584</v>
      </c>
      <c r="B48" s="321">
        <v>77469.873000000007</v>
      </c>
      <c r="C48" s="321">
        <v>70767.407000000007</v>
      </c>
      <c r="D48" s="321">
        <v>70162.05</v>
      </c>
      <c r="E48" s="320">
        <v>76479.911999999997</v>
      </c>
      <c r="F48" s="320">
        <v>75005.805999999997</v>
      </c>
      <c r="G48" s="320">
        <v>75765.090999999986</v>
      </c>
      <c r="H48" s="320">
        <v>74719.217999999993</v>
      </c>
      <c r="I48" s="320"/>
      <c r="J48" s="320"/>
      <c r="K48" s="299"/>
      <c r="L48" s="299"/>
      <c r="M48" s="300"/>
    </row>
    <row r="49" spans="1:12" s="304" customFormat="1" ht="14.25">
      <c r="A49" s="322" t="s">
        <v>74</v>
      </c>
      <c r="B49" s="323">
        <f t="shared" ref="B49:E49" si="4">B48-B50</f>
        <v>62068.090000000011</v>
      </c>
      <c r="C49" s="323">
        <f t="shared" si="4"/>
        <v>54512.735000000008</v>
      </c>
      <c r="D49" s="323">
        <f t="shared" si="4"/>
        <v>53392.112999999998</v>
      </c>
      <c r="E49" s="323">
        <f t="shared" si="4"/>
        <v>58091.466999999997</v>
      </c>
      <c r="F49" s="323">
        <f>F48-F50</f>
        <v>59521.735813319996</v>
      </c>
      <c r="G49" s="323">
        <f>G48-G50</f>
        <v>56953.21699999999</v>
      </c>
      <c r="H49" s="323">
        <f>H48-H50</f>
        <v>55960.980999999992</v>
      </c>
      <c r="I49" s="323"/>
      <c r="J49" s="323"/>
      <c r="K49" s="303"/>
      <c r="L49" s="303"/>
    </row>
    <row r="50" spans="1:12" s="304" customFormat="1" ht="13.5">
      <c r="A50" s="322" t="s">
        <v>394</v>
      </c>
      <c r="B50" s="323">
        <v>15401.782999999999</v>
      </c>
      <c r="C50" s="323">
        <v>16254.672</v>
      </c>
      <c r="D50" s="323">
        <v>16769.937000000002</v>
      </c>
      <c r="E50" s="323">
        <v>18388.445</v>
      </c>
      <c r="F50" s="323">
        <v>15484.070186680001</v>
      </c>
      <c r="G50" s="323">
        <v>18811.874</v>
      </c>
      <c r="H50" s="323">
        <v>18758.237000000001</v>
      </c>
      <c r="I50" s="323"/>
      <c r="J50" s="326"/>
    </row>
    <row r="51" spans="1:12" ht="14.25">
      <c r="A51" s="319" t="s">
        <v>585</v>
      </c>
      <c r="B51" s="320">
        <v>69456.578000000009</v>
      </c>
      <c r="C51" s="320">
        <v>67286.865000000005</v>
      </c>
      <c r="D51" s="320">
        <v>67813.527000000002</v>
      </c>
      <c r="E51" s="320">
        <v>72880.409530919991</v>
      </c>
      <c r="F51" s="320">
        <v>75567.286999999997</v>
      </c>
      <c r="G51" s="320"/>
      <c r="H51" s="320"/>
      <c r="I51" s="320"/>
      <c r="J51" s="327"/>
    </row>
    <row r="52" spans="1:12" s="304" customFormat="1" ht="13.5">
      <c r="A52" s="322" t="s">
        <v>74</v>
      </c>
      <c r="B52" s="323">
        <f>B51-B53</f>
        <v>53972.507813320008</v>
      </c>
      <c r="C52" s="323">
        <f t="shared" ref="C52:F52" si="5">C51-C53</f>
        <v>50916.530901830003</v>
      </c>
      <c r="D52" s="323">
        <f t="shared" si="5"/>
        <v>51766.211717190003</v>
      </c>
      <c r="E52" s="323">
        <f t="shared" si="5"/>
        <v>55078.196530919988</v>
      </c>
      <c r="F52" s="323">
        <f t="shared" si="5"/>
        <v>56006.357999999993</v>
      </c>
      <c r="G52" s="323"/>
      <c r="H52" s="323"/>
      <c r="I52" s="323"/>
      <c r="J52" s="326"/>
    </row>
    <row r="53" spans="1:12" s="304" customFormat="1" ht="13.5">
      <c r="A53" s="322" t="s">
        <v>394</v>
      </c>
      <c r="B53" s="323">
        <v>15484.070186680001</v>
      </c>
      <c r="C53" s="323">
        <v>16370.33409817</v>
      </c>
      <c r="D53" s="323">
        <v>16047.315282809999</v>
      </c>
      <c r="E53" s="323">
        <v>17802.213</v>
      </c>
      <c r="F53" s="323">
        <v>19560.929</v>
      </c>
      <c r="G53" s="323"/>
      <c r="H53" s="323"/>
      <c r="I53" s="323"/>
      <c r="J53" s="326"/>
    </row>
    <row r="54" spans="1:12" s="304" customFormat="1" ht="13.5">
      <c r="A54" s="322"/>
      <c r="B54" s="323"/>
      <c r="C54" s="323"/>
      <c r="D54" s="323"/>
      <c r="E54" s="323"/>
      <c r="F54" s="323"/>
      <c r="G54" s="323"/>
      <c r="H54" s="323"/>
      <c r="I54" s="323"/>
      <c r="J54" s="326"/>
    </row>
    <row r="55" spans="1:12" s="304" customFormat="1" ht="14.25">
      <c r="A55" s="239" t="s">
        <v>209</v>
      </c>
      <c r="B55" s="323"/>
      <c r="C55" s="323"/>
      <c r="D55" s="323"/>
      <c r="E55" s="323"/>
      <c r="F55" s="323"/>
      <c r="G55" s="323"/>
      <c r="H55" s="323"/>
      <c r="I55" s="323"/>
      <c r="J55" s="326"/>
    </row>
    <row r="56" spans="1:12" s="304" customFormat="1" ht="14.25">
      <c r="A56" s="319" t="s">
        <v>584</v>
      </c>
      <c r="B56" s="672">
        <v>63884.158000000003</v>
      </c>
      <c r="C56" s="672">
        <v>57591.845999999998</v>
      </c>
      <c r="D56" s="672">
        <v>62540.415000000001</v>
      </c>
      <c r="E56" s="672">
        <v>65340.315999999999</v>
      </c>
      <c r="F56" s="672">
        <v>68678.361000000004</v>
      </c>
      <c r="G56" s="672">
        <v>72195.785000000003</v>
      </c>
      <c r="H56" s="672">
        <v>71525.383000000002</v>
      </c>
      <c r="I56" s="323"/>
      <c r="J56" s="326"/>
    </row>
    <row r="57" spans="1:12" s="304" customFormat="1" ht="14.25">
      <c r="A57" s="319" t="s">
        <v>585</v>
      </c>
      <c r="B57" s="672">
        <v>62376.485000000001</v>
      </c>
      <c r="C57" s="672">
        <v>59434.141000000003</v>
      </c>
      <c r="D57" s="672">
        <v>63451.836000000003</v>
      </c>
      <c r="E57" s="672">
        <v>65931.101999999999</v>
      </c>
      <c r="F57" s="672">
        <v>71363.740000000005</v>
      </c>
      <c r="G57" s="672"/>
      <c r="H57" s="672"/>
      <c r="I57" s="323"/>
      <c r="J57" s="326"/>
    </row>
    <row r="58" spans="1:12">
      <c r="A58" s="328"/>
      <c r="B58" s="328"/>
      <c r="C58" s="328"/>
      <c r="D58" s="328"/>
      <c r="E58" s="328"/>
      <c r="F58" s="328"/>
      <c r="G58" s="328"/>
      <c r="H58" s="328"/>
      <c r="I58" s="328"/>
      <c r="J58" s="328"/>
      <c r="K58" s="328"/>
    </row>
    <row r="59" spans="1:12">
      <c r="A59" s="318"/>
      <c r="B59" s="318"/>
      <c r="C59" s="318"/>
      <c r="D59" s="318"/>
      <c r="E59" s="318"/>
      <c r="F59" s="318"/>
      <c r="G59" s="318"/>
      <c r="H59" s="318"/>
      <c r="I59" s="318"/>
      <c r="J59" s="318"/>
    </row>
    <row r="60" spans="1:12">
      <c r="A60" s="14" t="s">
        <v>391</v>
      </c>
    </row>
    <row r="61" spans="1:12">
      <c r="A61" s="14" t="s">
        <v>592</v>
      </c>
    </row>
    <row r="62" spans="1:12">
      <c r="A62" s="14" t="s">
        <v>591</v>
      </c>
    </row>
    <row r="63" spans="1:12">
      <c r="A63" s="14" t="s">
        <v>593</v>
      </c>
    </row>
    <row r="64" spans="1:12">
      <c r="A64" s="14" t="s">
        <v>594</v>
      </c>
    </row>
    <row r="65" spans="1:1">
      <c r="A65" s="14" t="s">
        <v>595</v>
      </c>
    </row>
    <row r="66" spans="1:1">
      <c r="A66" s="14" t="s">
        <v>596</v>
      </c>
    </row>
    <row r="67" spans="1:1">
      <c r="A67" s="14" t="s">
        <v>597</v>
      </c>
    </row>
    <row r="68" spans="1:1">
      <c r="A68" s="14" t="s">
        <v>598</v>
      </c>
    </row>
    <row r="69" spans="1:1">
      <c r="A69" s="14" t="s">
        <v>582</v>
      </c>
    </row>
    <row r="70" spans="1:1">
      <c r="A70" s="14" t="s">
        <v>589</v>
      </c>
    </row>
    <row r="71" spans="1:1">
      <c r="A71" s="14" t="s">
        <v>590</v>
      </c>
    </row>
    <row r="72" spans="1:1">
      <c r="A72" s="14" t="s">
        <v>586</v>
      </c>
    </row>
    <row r="73" spans="1:1">
      <c r="A73" s="14" t="s">
        <v>599</v>
      </c>
    </row>
    <row r="74" spans="1:1">
      <c r="A74" s="14"/>
    </row>
    <row r="75" spans="1:1" ht="14.25">
      <c r="A75" s="298"/>
    </row>
  </sheetData>
  <pageMargins left="0.7" right="0.7" top="0.78740157499999996" bottom="0.78740157499999996" header="0.3" footer="0.3"/>
  <pageSetup paperSize="9" scale="8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>
    <pageSetUpPr fitToPage="1"/>
  </sheetPr>
  <dimension ref="A1:N58"/>
  <sheetViews>
    <sheetView showGridLines="0" zoomScale="110" zoomScaleNormal="110" workbookViewId="0">
      <pane ySplit="5" topLeftCell="A6" activePane="bottomLeft" state="frozen"/>
      <selection pane="bottomLeft"/>
    </sheetView>
  </sheetViews>
  <sheetFormatPr baseColWidth="10" defaultColWidth="11.42578125" defaultRowHeight="11.25"/>
  <cols>
    <col min="1" max="1" width="3.7109375" style="50" customWidth="1"/>
    <col min="2" max="2" width="51.7109375" style="50" customWidth="1"/>
    <col min="3" max="4" width="11.42578125" style="50"/>
    <col min="5" max="5" width="13.42578125" style="50" bestFit="1" customWidth="1"/>
    <col min="6" max="16384" width="11.42578125" style="50"/>
  </cols>
  <sheetData>
    <row r="1" spans="1:14" ht="15">
      <c r="A1" s="163" t="s">
        <v>547</v>
      </c>
      <c r="B1" s="26"/>
      <c r="C1" s="26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</row>
    <row r="2" spans="1:14" ht="14.25" customHeight="1">
      <c r="A2" s="178" t="s">
        <v>0</v>
      </c>
      <c r="B2" s="33"/>
      <c r="C2" s="33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</row>
    <row r="3" spans="1:14" ht="7.15" customHeight="1">
      <c r="A3" s="28"/>
      <c r="B3" s="28"/>
      <c r="C3" s="28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</row>
    <row r="4" spans="1:14" s="51" customFormat="1" ht="45" customHeight="1">
      <c r="A4" s="34" t="s">
        <v>67</v>
      </c>
      <c r="B4" s="34" t="s">
        <v>68</v>
      </c>
      <c r="C4" s="306" t="s">
        <v>86</v>
      </c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</row>
    <row r="5" spans="1:14" s="52" customFormat="1" ht="3.75" customHeight="1">
      <c r="A5" s="35"/>
      <c r="B5" s="35"/>
      <c r="C5" s="35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</row>
    <row r="6" spans="1:14" s="53" customFormat="1" ht="14.25">
      <c r="A6" s="36" t="s">
        <v>87</v>
      </c>
      <c r="B6" s="36"/>
      <c r="C6" s="3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</row>
    <row r="7" spans="1:14" s="53" customFormat="1" ht="12.75" customHeight="1">
      <c r="A7" s="41">
        <v>1</v>
      </c>
      <c r="B7" s="18" t="s">
        <v>45</v>
      </c>
      <c r="C7" s="39">
        <v>2.33225069</v>
      </c>
      <c r="D7" s="528"/>
      <c r="E7" s="528"/>
      <c r="F7" s="528"/>
      <c r="G7" s="528"/>
      <c r="H7" s="528"/>
      <c r="I7" s="528"/>
      <c r="J7" s="528"/>
      <c r="K7" s="528"/>
      <c r="L7" s="528"/>
      <c r="M7" s="528"/>
      <c r="N7" s="528"/>
    </row>
    <row r="8" spans="1:14" s="53" customFormat="1" ht="12.75" customHeight="1">
      <c r="A8" s="42">
        <v>2</v>
      </c>
      <c r="B8" s="18" t="s">
        <v>69</v>
      </c>
      <c r="C8" s="39">
        <v>43.633199849999997</v>
      </c>
      <c r="D8" s="528"/>
      <c r="E8" s="528"/>
      <c r="F8" s="528"/>
      <c r="G8" s="528"/>
      <c r="H8" s="528"/>
      <c r="I8" s="528"/>
      <c r="J8" s="528"/>
      <c r="K8" s="528"/>
      <c r="L8" s="528"/>
      <c r="M8" s="528"/>
      <c r="N8" s="528"/>
    </row>
    <row r="9" spans="1:14" s="53" customFormat="1" ht="12.75" customHeight="1">
      <c r="A9" s="42">
        <v>3</v>
      </c>
      <c r="B9" s="18" t="s">
        <v>70</v>
      </c>
      <c r="C9" s="39">
        <v>0.74227385000000001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</row>
    <row r="10" spans="1:14" s="53" customFormat="1" ht="12.75" customHeight="1">
      <c r="A10" s="42">
        <v>4</v>
      </c>
      <c r="B10" s="18" t="s">
        <v>46</v>
      </c>
      <c r="C10" s="39">
        <v>1.1225996599999999</v>
      </c>
      <c r="D10" s="528"/>
      <c r="E10" s="528"/>
      <c r="F10" s="528"/>
      <c r="G10" s="528"/>
      <c r="H10" s="528"/>
      <c r="I10" s="528"/>
      <c r="J10" s="528"/>
      <c r="K10" s="528"/>
      <c r="L10" s="528"/>
      <c r="M10" s="528"/>
      <c r="N10" s="528"/>
    </row>
    <row r="11" spans="1:14" s="53" customFormat="1" ht="12.75" customHeight="1">
      <c r="A11" s="42">
        <v>5</v>
      </c>
      <c r="B11" s="18" t="s">
        <v>71</v>
      </c>
      <c r="C11" s="39">
        <v>3.1584519900000001</v>
      </c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</row>
    <row r="12" spans="1:14" s="53" customFormat="1" ht="12.75" customHeight="1">
      <c r="A12" s="42">
        <v>6</v>
      </c>
      <c r="B12" s="18" t="s">
        <v>72</v>
      </c>
      <c r="C12" s="39">
        <v>7.19058887</v>
      </c>
      <c r="D12" s="528"/>
      <c r="E12" s="528"/>
      <c r="F12" s="528"/>
      <c r="G12" s="528"/>
      <c r="H12" s="528"/>
      <c r="I12" s="528"/>
      <c r="J12" s="528"/>
      <c r="K12" s="528"/>
      <c r="L12" s="528"/>
      <c r="M12" s="528"/>
      <c r="N12" s="528"/>
    </row>
    <row r="13" spans="1:14" s="53" customFormat="1" ht="12.75" customHeight="1">
      <c r="A13" s="43">
        <v>10</v>
      </c>
      <c r="B13" s="18" t="s">
        <v>47</v>
      </c>
      <c r="C13" s="39">
        <v>132.29508759000001</v>
      </c>
      <c r="D13" s="528"/>
      <c r="E13" s="528"/>
      <c r="F13" s="528"/>
      <c r="G13" s="528"/>
      <c r="H13" s="528"/>
      <c r="I13" s="528"/>
      <c r="J13" s="528"/>
      <c r="K13" s="528"/>
      <c r="L13" s="528"/>
      <c r="M13" s="528"/>
      <c r="N13" s="528"/>
    </row>
    <row r="14" spans="1:14" s="53" customFormat="1" ht="12.75" customHeight="1">
      <c r="A14" s="43">
        <v>11</v>
      </c>
      <c r="B14" s="18" t="s">
        <v>75</v>
      </c>
      <c r="C14" s="39">
        <v>310.73099999999999</v>
      </c>
      <c r="D14" s="43"/>
      <c r="E14" s="528"/>
      <c r="F14" s="528"/>
      <c r="G14" s="528"/>
      <c r="H14" s="528"/>
      <c r="I14" s="528"/>
      <c r="J14" s="528"/>
      <c r="K14" s="528"/>
      <c r="L14" s="528"/>
      <c r="M14" s="528"/>
      <c r="N14" s="528"/>
    </row>
    <row r="15" spans="1:14" s="53" customFormat="1" ht="12.75" customHeight="1">
      <c r="A15" s="43">
        <v>12</v>
      </c>
      <c r="B15" s="18" t="s">
        <v>76</v>
      </c>
      <c r="C15" s="39">
        <v>104.251</v>
      </c>
      <c r="D15" s="43"/>
      <c r="E15" s="528"/>
      <c r="F15" s="528"/>
      <c r="G15" s="528"/>
      <c r="H15" s="528"/>
      <c r="I15" s="528"/>
      <c r="J15" s="528"/>
      <c r="K15" s="528"/>
      <c r="L15" s="528"/>
      <c r="M15" s="528"/>
      <c r="N15" s="528"/>
    </row>
    <row r="16" spans="1:14" s="53" customFormat="1" ht="12.75" customHeight="1">
      <c r="A16" s="43">
        <v>13</v>
      </c>
      <c r="B16" s="18" t="s">
        <v>77</v>
      </c>
      <c r="C16" s="39">
        <v>246.73073714999998</v>
      </c>
      <c r="D16" s="43"/>
      <c r="E16" s="528"/>
      <c r="F16" s="528"/>
      <c r="G16" s="528"/>
      <c r="H16" s="528"/>
      <c r="I16" s="528"/>
      <c r="J16" s="528"/>
      <c r="K16" s="528"/>
      <c r="L16" s="528"/>
      <c r="M16" s="528"/>
      <c r="N16" s="528"/>
    </row>
    <row r="17" spans="1:14" s="53" customFormat="1" ht="12.75" customHeight="1">
      <c r="A17" s="43">
        <v>14</v>
      </c>
      <c r="B17" s="18" t="s">
        <v>78</v>
      </c>
      <c r="C17" s="39">
        <v>180.26220834</v>
      </c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528"/>
    </row>
    <row r="18" spans="1:14" s="53" customFormat="1" ht="12.75" customHeight="1">
      <c r="A18" s="43">
        <v>15</v>
      </c>
      <c r="B18" s="18" t="s">
        <v>88</v>
      </c>
      <c r="C18" s="39">
        <v>703.28485446000013</v>
      </c>
      <c r="D18" s="528"/>
      <c r="E18" s="528"/>
      <c r="F18" s="528"/>
      <c r="G18" s="528"/>
      <c r="H18" s="528"/>
      <c r="I18" s="528"/>
      <c r="J18" s="528"/>
      <c r="K18" s="528"/>
      <c r="L18" s="528"/>
      <c r="M18" s="528"/>
      <c r="N18" s="528"/>
    </row>
    <row r="19" spans="1:14" s="53" customFormat="1" ht="12.75" customHeight="1">
      <c r="A19" s="37">
        <v>16</v>
      </c>
      <c r="B19" s="18" t="s">
        <v>80</v>
      </c>
      <c r="C19" s="39">
        <v>2.6718702599999999</v>
      </c>
      <c r="D19" s="528"/>
      <c r="E19" s="528"/>
      <c r="F19" s="528"/>
      <c r="G19" s="528"/>
      <c r="H19" s="528"/>
      <c r="I19" s="528"/>
      <c r="J19" s="528"/>
      <c r="K19" s="528"/>
      <c r="L19" s="528"/>
      <c r="M19" s="528"/>
      <c r="N19" s="528"/>
    </row>
    <row r="20" spans="1:14" s="53" customFormat="1" ht="14.25">
      <c r="A20" s="36" t="s">
        <v>89</v>
      </c>
      <c r="B20" s="430"/>
      <c r="C20" s="45">
        <f>SUM(C7:C19)</f>
        <v>1738.4061227100001</v>
      </c>
      <c r="D20" s="528"/>
      <c r="E20" s="528"/>
      <c r="F20" s="528"/>
      <c r="G20" s="528"/>
      <c r="H20" s="528"/>
      <c r="I20" s="528"/>
      <c r="J20" s="528"/>
      <c r="K20" s="528"/>
      <c r="L20" s="528"/>
      <c r="M20" s="528"/>
      <c r="N20" s="528"/>
    </row>
    <row r="21" spans="1:14" s="53" customFormat="1" ht="16.5" customHeight="1">
      <c r="A21" s="36" t="s">
        <v>90</v>
      </c>
      <c r="B21" s="36"/>
      <c r="C21" s="4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</row>
    <row r="22" spans="1:14" s="57" customFormat="1" ht="12.75" customHeight="1">
      <c r="A22" s="37">
        <v>20</v>
      </c>
      <c r="B22" s="18" t="s">
        <v>48</v>
      </c>
      <c r="C22" s="39">
        <v>75.635305500000001</v>
      </c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</row>
    <row r="23" spans="1:14" s="53" customFormat="1" ht="12.75" customHeight="1">
      <c r="A23" s="37">
        <v>21</v>
      </c>
      <c r="B23" s="18" t="s">
        <v>82</v>
      </c>
      <c r="C23" s="39">
        <v>93.584487580000015</v>
      </c>
      <c r="D23" s="529"/>
      <c r="E23" s="528"/>
      <c r="F23" s="528"/>
      <c r="G23" s="528"/>
      <c r="H23" s="528"/>
      <c r="I23" s="528"/>
      <c r="J23" s="528"/>
      <c r="K23" s="528"/>
      <c r="L23" s="528"/>
      <c r="M23" s="528"/>
      <c r="N23" s="528"/>
    </row>
    <row r="24" spans="1:14" s="53" customFormat="1" ht="12.75" customHeight="1">
      <c r="A24" s="37">
        <v>22</v>
      </c>
      <c r="B24" s="18" t="s">
        <v>464</v>
      </c>
      <c r="C24" s="39">
        <v>173.11077186</v>
      </c>
      <c r="D24" s="529"/>
      <c r="E24" s="528"/>
      <c r="F24" s="528"/>
      <c r="G24" s="528"/>
      <c r="H24" s="528"/>
      <c r="I24" s="528"/>
      <c r="J24" s="528"/>
      <c r="K24" s="528"/>
      <c r="L24" s="528"/>
      <c r="M24" s="528"/>
      <c r="N24" s="528"/>
    </row>
    <row r="25" spans="1:14" s="53" customFormat="1" ht="12.75" customHeight="1">
      <c r="A25" s="37">
        <v>23</v>
      </c>
      <c r="B25" s="18" t="s">
        <v>433</v>
      </c>
      <c r="C25" s="39">
        <v>230.63030611000002</v>
      </c>
      <c r="D25" s="529"/>
      <c r="E25" s="528"/>
      <c r="F25" s="528"/>
      <c r="G25" s="528"/>
      <c r="H25" s="528"/>
      <c r="I25" s="528"/>
      <c r="J25" s="528"/>
      <c r="K25" s="528"/>
      <c r="L25" s="528"/>
      <c r="M25" s="528"/>
      <c r="N25" s="528"/>
    </row>
    <row r="26" spans="1:14" s="53" customFormat="1" ht="12.75" customHeight="1">
      <c r="A26" s="37">
        <v>24</v>
      </c>
      <c r="B26" s="18" t="s">
        <v>50</v>
      </c>
      <c r="C26" s="39">
        <v>69.655956439999997</v>
      </c>
      <c r="D26" s="529"/>
      <c r="E26" s="528"/>
      <c r="F26" s="528"/>
      <c r="G26" s="528"/>
      <c r="H26" s="528"/>
      <c r="I26" s="528"/>
      <c r="J26" s="528"/>
      <c r="K26" s="528"/>
      <c r="L26" s="528"/>
      <c r="M26" s="528"/>
      <c r="N26" s="528"/>
    </row>
    <row r="27" spans="1:14" s="53" customFormat="1" ht="12.75" customHeight="1">
      <c r="A27" s="37">
        <v>25</v>
      </c>
      <c r="B27" s="18" t="s">
        <v>436</v>
      </c>
      <c r="C27" s="39">
        <v>48.129353600000002</v>
      </c>
      <c r="D27" s="529"/>
      <c r="E27" s="528"/>
      <c r="F27" s="528"/>
      <c r="G27" s="528"/>
      <c r="H27" s="528"/>
      <c r="I27" s="528"/>
      <c r="J27" s="528"/>
      <c r="K27" s="528"/>
      <c r="L27" s="528"/>
      <c r="M27" s="528"/>
      <c r="N27" s="528"/>
    </row>
    <row r="28" spans="1:14" s="53" customFormat="1" ht="14.25">
      <c r="A28" s="36" t="s">
        <v>91</v>
      </c>
      <c r="B28" s="430"/>
      <c r="C28" s="45">
        <f>SUM(C22:C27)</f>
        <v>690.74618108999994</v>
      </c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</row>
    <row r="29" spans="1:14" s="53" customFormat="1" ht="16.5" customHeight="1">
      <c r="A29" s="36" t="s">
        <v>92</v>
      </c>
      <c r="B29" s="36"/>
      <c r="C29" s="4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</row>
    <row r="30" spans="1:14" s="53" customFormat="1" ht="12.75" customHeight="1">
      <c r="A30" s="37">
        <v>30</v>
      </c>
      <c r="B30" s="18" t="s">
        <v>392</v>
      </c>
      <c r="C30" s="39">
        <v>59.407624380000001</v>
      </c>
      <c r="D30" s="528"/>
      <c r="E30" s="55"/>
      <c r="F30" s="55"/>
      <c r="G30" s="56"/>
      <c r="H30" s="528"/>
      <c r="I30" s="528"/>
      <c r="J30" s="528"/>
      <c r="K30" s="528"/>
      <c r="L30" s="528"/>
      <c r="M30" s="528"/>
      <c r="N30" s="528"/>
    </row>
    <row r="31" spans="1:14" s="53" customFormat="1" ht="12.75" customHeight="1">
      <c r="A31" s="37">
        <v>31</v>
      </c>
      <c r="B31" s="18" t="s">
        <v>83</v>
      </c>
      <c r="C31" s="39">
        <v>630.73905134999995</v>
      </c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</row>
    <row r="32" spans="1:14" s="53" customFormat="1" ht="12.75" customHeight="1">
      <c r="A32" s="37">
        <v>33</v>
      </c>
      <c r="B32" s="18" t="s">
        <v>52</v>
      </c>
      <c r="C32" s="39">
        <v>69.574463829999999</v>
      </c>
      <c r="D32" s="528"/>
      <c r="E32" s="528"/>
      <c r="F32" s="528"/>
      <c r="G32" s="528"/>
      <c r="H32" s="528"/>
      <c r="I32" s="528"/>
      <c r="J32" s="528"/>
      <c r="K32" s="528"/>
      <c r="L32" s="528"/>
      <c r="M32" s="528"/>
      <c r="N32" s="528"/>
    </row>
    <row r="33" spans="1:14" s="53" customFormat="1" ht="12.75" customHeight="1">
      <c r="A33" s="37">
        <v>34</v>
      </c>
      <c r="B33" s="18" t="s">
        <v>53</v>
      </c>
      <c r="C33" s="39">
        <v>349.17828918999999</v>
      </c>
      <c r="D33" s="528"/>
      <c r="E33" s="528"/>
      <c r="F33" s="528"/>
      <c r="G33" s="528"/>
      <c r="H33" s="528"/>
      <c r="I33" s="528"/>
      <c r="J33" s="528"/>
      <c r="K33" s="528"/>
      <c r="L33" s="528"/>
      <c r="M33" s="528"/>
      <c r="N33" s="528"/>
    </row>
    <row r="34" spans="1:14" s="53" customFormat="1" ht="14.25">
      <c r="A34" s="36" t="s">
        <v>93</v>
      </c>
      <c r="B34" s="430"/>
      <c r="C34" s="45">
        <f>SUM(C30:C33)</f>
        <v>1108.89942875</v>
      </c>
      <c r="D34" s="528"/>
      <c r="E34" s="528"/>
      <c r="F34" s="528"/>
      <c r="G34" s="528"/>
      <c r="H34" s="528"/>
      <c r="I34" s="528"/>
      <c r="J34" s="528"/>
      <c r="K34" s="528"/>
      <c r="L34" s="528"/>
      <c r="M34" s="528"/>
      <c r="N34" s="528"/>
    </row>
    <row r="35" spans="1:14" s="53" customFormat="1" ht="16.5" customHeight="1">
      <c r="A35" s="36" t="s">
        <v>94</v>
      </c>
      <c r="B35" s="36"/>
      <c r="C35" s="48"/>
      <c r="D35" s="528"/>
      <c r="E35" s="528"/>
      <c r="F35" s="528"/>
      <c r="G35" s="528"/>
      <c r="H35" s="528"/>
      <c r="I35" s="528"/>
      <c r="J35" s="528"/>
      <c r="K35" s="528"/>
      <c r="L35" s="528"/>
      <c r="M35" s="528"/>
      <c r="N35" s="528"/>
    </row>
    <row r="36" spans="1:14" s="53" customFormat="1" ht="12.75" customHeight="1">
      <c r="A36" s="37">
        <v>40</v>
      </c>
      <c r="B36" s="18" t="s">
        <v>95</v>
      </c>
      <c r="C36" s="39">
        <v>399.30307255000002</v>
      </c>
      <c r="D36" s="528"/>
      <c r="E36" s="528"/>
      <c r="F36" s="528"/>
      <c r="G36" s="528"/>
      <c r="H36" s="528"/>
      <c r="I36" s="528"/>
      <c r="J36" s="528"/>
      <c r="K36" s="528"/>
      <c r="L36" s="528"/>
      <c r="M36" s="528"/>
      <c r="N36" s="528"/>
    </row>
    <row r="37" spans="1:14" s="57" customFormat="1" ht="12.75" customHeight="1">
      <c r="A37" s="37">
        <v>41</v>
      </c>
      <c r="B37" s="18" t="s">
        <v>96</v>
      </c>
      <c r="C37" s="39">
        <v>1912.4158934500001</v>
      </c>
      <c r="D37" s="529"/>
      <c r="E37" s="529"/>
      <c r="F37" s="529"/>
    </row>
    <row r="38" spans="1:14" s="53" customFormat="1" ht="12.75" customHeight="1">
      <c r="A38" s="37">
        <v>42</v>
      </c>
      <c r="B38" s="18" t="s">
        <v>85</v>
      </c>
      <c r="C38" s="39">
        <v>224.56419235000001</v>
      </c>
      <c r="D38" s="528"/>
      <c r="E38" s="528"/>
      <c r="F38" s="528"/>
    </row>
    <row r="39" spans="1:14" s="53" customFormat="1" ht="12.75" customHeight="1">
      <c r="A39" s="37">
        <v>43</v>
      </c>
      <c r="B39" s="18" t="s">
        <v>97</v>
      </c>
      <c r="C39" s="39">
        <v>811.89633928000001</v>
      </c>
      <c r="D39" s="528"/>
      <c r="E39" s="528"/>
      <c r="F39" s="528"/>
    </row>
    <row r="40" spans="1:14" s="57" customFormat="1" ht="12.75" customHeight="1">
      <c r="A40" s="37">
        <v>44</v>
      </c>
      <c r="B40" s="18" t="s">
        <v>58</v>
      </c>
      <c r="C40" s="39">
        <v>86.439402200000004</v>
      </c>
      <c r="D40" s="529"/>
      <c r="E40" s="529"/>
      <c r="F40" s="529"/>
    </row>
    <row r="41" spans="1:14" s="57" customFormat="1" ht="12.75" customHeight="1">
      <c r="A41" s="37">
        <v>45</v>
      </c>
      <c r="B41" s="18" t="s">
        <v>59</v>
      </c>
      <c r="C41" s="39">
        <v>2863.48668378</v>
      </c>
      <c r="D41" s="529"/>
      <c r="E41" s="529"/>
      <c r="F41" s="529"/>
    </row>
    <row r="42" spans="1:14" s="57" customFormat="1" ht="12.75" customHeight="1">
      <c r="A42" s="37">
        <v>46</v>
      </c>
      <c r="B42" s="18" t="s">
        <v>60</v>
      </c>
      <c r="C42" s="39">
        <v>4600.2530592499998</v>
      </c>
      <c r="D42" s="529"/>
      <c r="E42" s="529"/>
      <c r="F42" s="529"/>
    </row>
    <row r="43" spans="1:14" s="53" customFormat="1" ht="14.25">
      <c r="A43" s="36" t="s">
        <v>98</v>
      </c>
      <c r="B43" s="430"/>
      <c r="C43" s="45">
        <f>SUM(C36:C42)</f>
        <v>10898.358642859999</v>
      </c>
      <c r="D43" s="528"/>
      <c r="E43" s="528"/>
      <c r="F43" s="528"/>
    </row>
    <row r="44" spans="1:14" s="53" customFormat="1" ht="16.5" customHeight="1">
      <c r="A44" s="36" t="s">
        <v>99</v>
      </c>
      <c r="B44" s="36"/>
      <c r="C44" s="48"/>
      <c r="D44" s="525"/>
      <c r="E44" s="528"/>
      <c r="F44" s="528"/>
    </row>
    <row r="45" spans="1:14" s="53" customFormat="1" ht="12.75" customHeight="1">
      <c r="A45" s="37">
        <v>51</v>
      </c>
      <c r="B45" s="18" t="s">
        <v>61</v>
      </c>
      <c r="C45" s="39">
        <v>478.34941843000001</v>
      </c>
      <c r="D45" s="525"/>
      <c r="E45" s="530"/>
      <c r="F45" s="528"/>
    </row>
    <row r="46" spans="1:14" s="57" customFormat="1" ht="12.75" customHeight="1">
      <c r="A46" s="37">
        <v>58</v>
      </c>
      <c r="B46" s="18" t="s">
        <v>100</v>
      </c>
      <c r="C46" s="39">
        <v>2435.00827196</v>
      </c>
      <c r="D46" s="531"/>
      <c r="E46" s="532"/>
      <c r="F46" s="529"/>
    </row>
    <row r="47" spans="1:14" s="53" customFormat="1" ht="14.25">
      <c r="A47" s="36" t="s">
        <v>101</v>
      </c>
      <c r="B47" s="430"/>
      <c r="C47" s="45">
        <f>SUM(C45:C46)</f>
        <v>2913.3576903900002</v>
      </c>
      <c r="D47" s="528"/>
      <c r="E47" s="528"/>
      <c r="F47" s="528"/>
    </row>
    <row r="48" spans="1:14" s="57" customFormat="1" ht="16.5" customHeight="1">
      <c r="A48" s="307" t="s">
        <v>102</v>
      </c>
      <c r="B48" s="307"/>
      <c r="C48" s="308">
        <f>C20+C28+C34+C43+C47</f>
        <v>17349.768065799999</v>
      </c>
      <c r="D48" s="529"/>
      <c r="E48" s="529"/>
      <c r="F48" s="529"/>
    </row>
    <row r="49" spans="1:6" s="57" customFormat="1" ht="7.5" customHeight="1">
      <c r="B49" s="529"/>
      <c r="C49" s="529"/>
      <c r="D49" s="529"/>
      <c r="E49" s="529"/>
      <c r="F49" s="529"/>
    </row>
    <row r="50" spans="1:6" s="57" customFormat="1" ht="12">
      <c r="A50" s="309" t="s">
        <v>4</v>
      </c>
      <c r="B50" s="529"/>
      <c r="C50" s="529"/>
      <c r="D50" s="529"/>
      <c r="E50" s="529"/>
      <c r="F50" s="529"/>
    </row>
    <row r="51" spans="1:6" s="58" customFormat="1">
      <c r="B51" s="531"/>
      <c r="C51" s="531"/>
      <c r="D51" s="531"/>
      <c r="E51" s="531"/>
      <c r="F51" s="531"/>
    </row>
    <row r="52" spans="1:6" s="58" customFormat="1">
      <c r="B52" s="531"/>
      <c r="C52" s="531"/>
      <c r="D52" s="531"/>
      <c r="E52" s="531"/>
      <c r="F52" s="531"/>
    </row>
    <row r="53" spans="1:6" s="58" customFormat="1">
      <c r="B53" s="531"/>
      <c r="C53" s="531"/>
      <c r="D53" s="531"/>
      <c r="E53" s="531"/>
      <c r="F53" s="531"/>
    </row>
    <row r="54" spans="1:6" s="58" customFormat="1">
      <c r="B54" s="531"/>
      <c r="C54" s="531"/>
      <c r="D54" s="531"/>
      <c r="E54" s="531"/>
      <c r="F54" s="531"/>
    </row>
    <row r="55" spans="1:6" s="58" customFormat="1">
      <c r="B55" s="531"/>
      <c r="C55" s="531"/>
      <c r="D55" s="531"/>
      <c r="E55" s="531"/>
      <c r="F55" s="531"/>
    </row>
    <row r="56" spans="1:6" s="58" customFormat="1">
      <c r="B56" s="531"/>
      <c r="C56" s="531"/>
      <c r="D56" s="531"/>
      <c r="E56" s="531"/>
      <c r="F56" s="531"/>
    </row>
    <row r="57" spans="1:6" s="58" customFormat="1">
      <c r="B57" s="531"/>
      <c r="C57" s="531"/>
      <c r="D57" s="531"/>
      <c r="E57" s="531"/>
      <c r="F57" s="531"/>
    </row>
    <row r="58" spans="1:6" s="58" customFormat="1">
      <c r="B58" s="531"/>
      <c r="C58" s="531"/>
      <c r="D58" s="531"/>
      <c r="E58" s="531"/>
      <c r="F58" s="531"/>
    </row>
  </sheetData>
  <printOptions horizontalCentered="1"/>
  <pageMargins left="0.19685039370078741" right="0.19685039370078741" top="0.98425196850393704" bottom="0.78740157480314965" header="0.51181102362204722" footer="0.11811023622047245"/>
  <pageSetup paperSize="9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/>
  <dimension ref="A1:N30"/>
  <sheetViews>
    <sheetView showGridLines="0" zoomScaleNormal="100" workbookViewId="0"/>
  </sheetViews>
  <sheetFormatPr baseColWidth="10" defaultRowHeight="12"/>
  <cols>
    <col min="1" max="1" width="2.5703125" style="6" customWidth="1"/>
    <col min="2" max="2" width="37.85546875" style="6" customWidth="1"/>
    <col min="3" max="3" width="4.85546875" style="6" hidden="1" customWidth="1"/>
    <col min="4" max="4" width="9.42578125" style="6" customWidth="1"/>
    <col min="5" max="6" width="7" style="6" customWidth="1"/>
    <col min="7" max="7" width="2.140625" style="6" customWidth="1"/>
    <col min="8" max="8" width="9.42578125" style="6" customWidth="1"/>
    <col min="9" max="10" width="7" style="6" customWidth="1"/>
    <col min="11" max="252" width="11.42578125" style="6"/>
    <col min="253" max="253" width="4.42578125" style="6" customWidth="1"/>
    <col min="254" max="254" width="40.7109375" style="6" customWidth="1"/>
    <col min="255" max="258" width="9.85546875" style="6" bestFit="1" customWidth="1"/>
    <col min="259" max="260" width="8.7109375" style="6" customWidth="1"/>
    <col min="261" max="508" width="11.42578125" style="6"/>
    <col min="509" max="509" width="4.42578125" style="6" customWidth="1"/>
    <col min="510" max="510" width="40.7109375" style="6" customWidth="1"/>
    <col min="511" max="514" width="9.85546875" style="6" bestFit="1" customWidth="1"/>
    <col min="515" max="516" width="8.7109375" style="6" customWidth="1"/>
    <col min="517" max="764" width="11.42578125" style="6"/>
    <col min="765" max="765" width="4.42578125" style="6" customWidth="1"/>
    <col min="766" max="766" width="40.7109375" style="6" customWidth="1"/>
    <col min="767" max="770" width="9.85546875" style="6" bestFit="1" customWidth="1"/>
    <col min="771" max="772" width="8.7109375" style="6" customWidth="1"/>
    <col min="773" max="1020" width="11.42578125" style="6"/>
    <col min="1021" max="1021" width="4.42578125" style="6" customWidth="1"/>
    <col min="1022" max="1022" width="40.7109375" style="6" customWidth="1"/>
    <col min="1023" max="1026" width="9.85546875" style="6" bestFit="1" customWidth="1"/>
    <col min="1027" max="1028" width="8.7109375" style="6" customWidth="1"/>
    <col min="1029" max="1276" width="11.42578125" style="6"/>
    <col min="1277" max="1277" width="4.42578125" style="6" customWidth="1"/>
    <col min="1278" max="1278" width="40.7109375" style="6" customWidth="1"/>
    <col min="1279" max="1282" width="9.85546875" style="6" bestFit="1" customWidth="1"/>
    <col min="1283" max="1284" width="8.7109375" style="6" customWidth="1"/>
    <col min="1285" max="1532" width="11.42578125" style="6"/>
    <col min="1533" max="1533" width="4.42578125" style="6" customWidth="1"/>
    <col min="1534" max="1534" width="40.7109375" style="6" customWidth="1"/>
    <col min="1535" max="1538" width="9.85546875" style="6" bestFit="1" customWidth="1"/>
    <col min="1539" max="1540" width="8.7109375" style="6" customWidth="1"/>
    <col min="1541" max="1788" width="11.42578125" style="6"/>
    <col min="1789" max="1789" width="4.42578125" style="6" customWidth="1"/>
    <col min="1790" max="1790" width="40.7109375" style="6" customWidth="1"/>
    <col min="1791" max="1794" width="9.85546875" style="6" bestFit="1" customWidth="1"/>
    <col min="1795" max="1796" width="8.7109375" style="6" customWidth="1"/>
    <col min="1797" max="2044" width="11.42578125" style="6"/>
    <col min="2045" max="2045" width="4.42578125" style="6" customWidth="1"/>
    <col min="2046" max="2046" width="40.7109375" style="6" customWidth="1"/>
    <col min="2047" max="2050" width="9.85546875" style="6" bestFit="1" customWidth="1"/>
    <col min="2051" max="2052" width="8.7109375" style="6" customWidth="1"/>
    <col min="2053" max="2300" width="11.42578125" style="6"/>
    <col min="2301" max="2301" width="4.42578125" style="6" customWidth="1"/>
    <col min="2302" max="2302" width="40.7109375" style="6" customWidth="1"/>
    <col min="2303" max="2306" width="9.85546875" style="6" bestFit="1" customWidth="1"/>
    <col min="2307" max="2308" width="8.7109375" style="6" customWidth="1"/>
    <col min="2309" max="2556" width="11.42578125" style="6"/>
    <col min="2557" max="2557" width="4.42578125" style="6" customWidth="1"/>
    <col min="2558" max="2558" width="40.7109375" style="6" customWidth="1"/>
    <col min="2559" max="2562" width="9.85546875" style="6" bestFit="1" customWidth="1"/>
    <col min="2563" max="2564" width="8.7109375" style="6" customWidth="1"/>
    <col min="2565" max="2812" width="11.42578125" style="6"/>
    <col min="2813" max="2813" width="4.42578125" style="6" customWidth="1"/>
    <col min="2814" max="2814" width="40.7109375" style="6" customWidth="1"/>
    <col min="2815" max="2818" width="9.85546875" style="6" bestFit="1" customWidth="1"/>
    <col min="2819" max="2820" width="8.7109375" style="6" customWidth="1"/>
    <col min="2821" max="3068" width="11.42578125" style="6"/>
    <col min="3069" max="3069" width="4.42578125" style="6" customWidth="1"/>
    <col min="3070" max="3070" width="40.7109375" style="6" customWidth="1"/>
    <col min="3071" max="3074" width="9.85546875" style="6" bestFit="1" customWidth="1"/>
    <col min="3075" max="3076" width="8.7109375" style="6" customWidth="1"/>
    <col min="3077" max="3324" width="11.42578125" style="6"/>
    <col min="3325" max="3325" width="4.42578125" style="6" customWidth="1"/>
    <col min="3326" max="3326" width="40.7109375" style="6" customWidth="1"/>
    <col min="3327" max="3330" width="9.85546875" style="6" bestFit="1" customWidth="1"/>
    <col min="3331" max="3332" width="8.7109375" style="6" customWidth="1"/>
    <col min="3333" max="3580" width="11.42578125" style="6"/>
    <col min="3581" max="3581" width="4.42578125" style="6" customWidth="1"/>
    <col min="3582" max="3582" width="40.7109375" style="6" customWidth="1"/>
    <col min="3583" max="3586" width="9.85546875" style="6" bestFit="1" customWidth="1"/>
    <col min="3587" max="3588" width="8.7109375" style="6" customWidth="1"/>
    <col min="3589" max="3836" width="11.42578125" style="6"/>
    <col min="3837" max="3837" width="4.42578125" style="6" customWidth="1"/>
    <col min="3838" max="3838" width="40.7109375" style="6" customWidth="1"/>
    <col min="3839" max="3842" width="9.85546875" style="6" bestFit="1" customWidth="1"/>
    <col min="3843" max="3844" width="8.7109375" style="6" customWidth="1"/>
    <col min="3845" max="4092" width="11.42578125" style="6"/>
    <col min="4093" max="4093" width="4.42578125" style="6" customWidth="1"/>
    <col min="4094" max="4094" width="40.7109375" style="6" customWidth="1"/>
    <col min="4095" max="4098" width="9.85546875" style="6" bestFit="1" customWidth="1"/>
    <col min="4099" max="4100" width="8.7109375" style="6" customWidth="1"/>
    <col min="4101" max="4348" width="11.42578125" style="6"/>
    <col min="4349" max="4349" width="4.42578125" style="6" customWidth="1"/>
    <col min="4350" max="4350" width="40.7109375" style="6" customWidth="1"/>
    <col min="4351" max="4354" width="9.85546875" style="6" bestFit="1" customWidth="1"/>
    <col min="4355" max="4356" width="8.7109375" style="6" customWidth="1"/>
    <col min="4357" max="4604" width="11.42578125" style="6"/>
    <col min="4605" max="4605" width="4.42578125" style="6" customWidth="1"/>
    <col min="4606" max="4606" width="40.7109375" style="6" customWidth="1"/>
    <col min="4607" max="4610" width="9.85546875" style="6" bestFit="1" customWidth="1"/>
    <col min="4611" max="4612" width="8.7109375" style="6" customWidth="1"/>
    <col min="4613" max="4860" width="11.42578125" style="6"/>
    <col min="4861" max="4861" width="4.42578125" style="6" customWidth="1"/>
    <col min="4862" max="4862" width="40.7109375" style="6" customWidth="1"/>
    <col min="4863" max="4866" width="9.85546875" style="6" bestFit="1" customWidth="1"/>
    <col min="4867" max="4868" width="8.7109375" style="6" customWidth="1"/>
    <col min="4869" max="5116" width="11.42578125" style="6"/>
    <col min="5117" max="5117" width="4.42578125" style="6" customWidth="1"/>
    <col min="5118" max="5118" width="40.7109375" style="6" customWidth="1"/>
    <col min="5119" max="5122" width="9.85546875" style="6" bestFit="1" customWidth="1"/>
    <col min="5123" max="5124" width="8.7109375" style="6" customWidth="1"/>
    <col min="5125" max="5372" width="11.42578125" style="6"/>
    <col min="5373" max="5373" width="4.42578125" style="6" customWidth="1"/>
    <col min="5374" max="5374" width="40.7109375" style="6" customWidth="1"/>
    <col min="5375" max="5378" width="9.85546875" style="6" bestFit="1" customWidth="1"/>
    <col min="5379" max="5380" width="8.7109375" style="6" customWidth="1"/>
    <col min="5381" max="5628" width="11.42578125" style="6"/>
    <col min="5629" max="5629" width="4.42578125" style="6" customWidth="1"/>
    <col min="5630" max="5630" width="40.7109375" style="6" customWidth="1"/>
    <col min="5631" max="5634" width="9.85546875" style="6" bestFit="1" customWidth="1"/>
    <col min="5635" max="5636" width="8.7109375" style="6" customWidth="1"/>
    <col min="5637" max="5884" width="11.42578125" style="6"/>
    <col min="5885" max="5885" width="4.42578125" style="6" customWidth="1"/>
    <col min="5886" max="5886" width="40.7109375" style="6" customWidth="1"/>
    <col min="5887" max="5890" width="9.85546875" style="6" bestFit="1" customWidth="1"/>
    <col min="5891" max="5892" width="8.7109375" style="6" customWidth="1"/>
    <col min="5893" max="6140" width="11.42578125" style="6"/>
    <col min="6141" max="6141" width="4.42578125" style="6" customWidth="1"/>
    <col min="6142" max="6142" width="40.7109375" style="6" customWidth="1"/>
    <col min="6143" max="6146" width="9.85546875" style="6" bestFit="1" customWidth="1"/>
    <col min="6147" max="6148" width="8.7109375" style="6" customWidth="1"/>
    <col min="6149" max="6396" width="11.42578125" style="6"/>
    <col min="6397" max="6397" width="4.42578125" style="6" customWidth="1"/>
    <col min="6398" max="6398" width="40.7109375" style="6" customWidth="1"/>
    <col min="6399" max="6402" width="9.85546875" style="6" bestFit="1" customWidth="1"/>
    <col min="6403" max="6404" width="8.7109375" style="6" customWidth="1"/>
    <col min="6405" max="6652" width="11.42578125" style="6"/>
    <col min="6653" max="6653" width="4.42578125" style="6" customWidth="1"/>
    <col min="6654" max="6654" width="40.7109375" style="6" customWidth="1"/>
    <col min="6655" max="6658" width="9.85546875" style="6" bestFit="1" customWidth="1"/>
    <col min="6659" max="6660" width="8.7109375" style="6" customWidth="1"/>
    <col min="6661" max="6908" width="11.42578125" style="6"/>
    <col min="6909" max="6909" width="4.42578125" style="6" customWidth="1"/>
    <col min="6910" max="6910" width="40.7109375" style="6" customWidth="1"/>
    <col min="6911" max="6914" width="9.85546875" style="6" bestFit="1" customWidth="1"/>
    <col min="6915" max="6916" width="8.7109375" style="6" customWidth="1"/>
    <col min="6917" max="7164" width="11.42578125" style="6"/>
    <col min="7165" max="7165" width="4.42578125" style="6" customWidth="1"/>
    <col min="7166" max="7166" width="40.7109375" style="6" customWidth="1"/>
    <col min="7167" max="7170" width="9.85546875" style="6" bestFit="1" customWidth="1"/>
    <col min="7171" max="7172" width="8.7109375" style="6" customWidth="1"/>
    <col min="7173" max="7420" width="11.42578125" style="6"/>
    <col min="7421" max="7421" width="4.42578125" style="6" customWidth="1"/>
    <col min="7422" max="7422" width="40.7109375" style="6" customWidth="1"/>
    <col min="7423" max="7426" width="9.85546875" style="6" bestFit="1" customWidth="1"/>
    <col min="7427" max="7428" width="8.7109375" style="6" customWidth="1"/>
    <col min="7429" max="7676" width="11.42578125" style="6"/>
    <col min="7677" max="7677" width="4.42578125" style="6" customWidth="1"/>
    <col min="7678" max="7678" width="40.7109375" style="6" customWidth="1"/>
    <col min="7679" max="7682" width="9.85546875" style="6" bestFit="1" customWidth="1"/>
    <col min="7683" max="7684" width="8.7109375" style="6" customWidth="1"/>
    <col min="7685" max="7932" width="11.42578125" style="6"/>
    <col min="7933" max="7933" width="4.42578125" style="6" customWidth="1"/>
    <col min="7934" max="7934" width="40.7109375" style="6" customWidth="1"/>
    <col min="7935" max="7938" width="9.85546875" style="6" bestFit="1" customWidth="1"/>
    <col min="7939" max="7940" width="8.7109375" style="6" customWidth="1"/>
    <col min="7941" max="8188" width="11.42578125" style="6"/>
    <col min="8189" max="8189" width="4.42578125" style="6" customWidth="1"/>
    <col min="8190" max="8190" width="40.7109375" style="6" customWidth="1"/>
    <col min="8191" max="8194" width="9.85546875" style="6" bestFit="1" customWidth="1"/>
    <col min="8195" max="8196" width="8.7109375" style="6" customWidth="1"/>
    <col min="8197" max="8444" width="11.42578125" style="6"/>
    <col min="8445" max="8445" width="4.42578125" style="6" customWidth="1"/>
    <col min="8446" max="8446" width="40.7109375" style="6" customWidth="1"/>
    <col min="8447" max="8450" width="9.85546875" style="6" bestFit="1" customWidth="1"/>
    <col min="8451" max="8452" width="8.7109375" style="6" customWidth="1"/>
    <col min="8453" max="8700" width="11.42578125" style="6"/>
    <col min="8701" max="8701" width="4.42578125" style="6" customWidth="1"/>
    <col min="8702" max="8702" width="40.7109375" style="6" customWidth="1"/>
    <col min="8703" max="8706" width="9.85546875" style="6" bestFit="1" customWidth="1"/>
    <col min="8707" max="8708" width="8.7109375" style="6" customWidth="1"/>
    <col min="8709" max="8956" width="11.42578125" style="6"/>
    <col min="8957" max="8957" width="4.42578125" style="6" customWidth="1"/>
    <col min="8958" max="8958" width="40.7109375" style="6" customWidth="1"/>
    <col min="8959" max="8962" width="9.85546875" style="6" bestFit="1" customWidth="1"/>
    <col min="8963" max="8964" width="8.7109375" style="6" customWidth="1"/>
    <col min="8965" max="9212" width="11.42578125" style="6"/>
    <col min="9213" max="9213" width="4.42578125" style="6" customWidth="1"/>
    <col min="9214" max="9214" width="40.7109375" style="6" customWidth="1"/>
    <col min="9215" max="9218" width="9.85546875" style="6" bestFit="1" customWidth="1"/>
    <col min="9219" max="9220" width="8.7109375" style="6" customWidth="1"/>
    <col min="9221" max="9468" width="11.42578125" style="6"/>
    <col min="9469" max="9469" width="4.42578125" style="6" customWidth="1"/>
    <col min="9470" max="9470" width="40.7109375" style="6" customWidth="1"/>
    <col min="9471" max="9474" width="9.85546875" style="6" bestFit="1" customWidth="1"/>
    <col min="9475" max="9476" width="8.7109375" style="6" customWidth="1"/>
    <col min="9477" max="9724" width="11.42578125" style="6"/>
    <col min="9725" max="9725" width="4.42578125" style="6" customWidth="1"/>
    <col min="9726" max="9726" width="40.7109375" style="6" customWidth="1"/>
    <col min="9727" max="9730" width="9.85546875" style="6" bestFit="1" customWidth="1"/>
    <col min="9731" max="9732" width="8.7109375" style="6" customWidth="1"/>
    <col min="9733" max="9980" width="11.42578125" style="6"/>
    <col min="9981" max="9981" width="4.42578125" style="6" customWidth="1"/>
    <col min="9982" max="9982" width="40.7109375" style="6" customWidth="1"/>
    <col min="9983" max="9986" width="9.85546875" style="6" bestFit="1" customWidth="1"/>
    <col min="9987" max="9988" width="8.7109375" style="6" customWidth="1"/>
    <col min="9989" max="10236" width="11.42578125" style="6"/>
    <col min="10237" max="10237" width="4.42578125" style="6" customWidth="1"/>
    <col min="10238" max="10238" width="40.7109375" style="6" customWidth="1"/>
    <col min="10239" max="10242" width="9.85546875" style="6" bestFit="1" customWidth="1"/>
    <col min="10243" max="10244" width="8.7109375" style="6" customWidth="1"/>
    <col min="10245" max="10492" width="11.42578125" style="6"/>
    <col min="10493" max="10493" width="4.42578125" style="6" customWidth="1"/>
    <col min="10494" max="10494" width="40.7109375" style="6" customWidth="1"/>
    <col min="10495" max="10498" width="9.85546875" style="6" bestFit="1" customWidth="1"/>
    <col min="10499" max="10500" width="8.7109375" style="6" customWidth="1"/>
    <col min="10501" max="10748" width="11.42578125" style="6"/>
    <col min="10749" max="10749" width="4.42578125" style="6" customWidth="1"/>
    <col min="10750" max="10750" width="40.7109375" style="6" customWidth="1"/>
    <col min="10751" max="10754" width="9.85546875" style="6" bestFit="1" customWidth="1"/>
    <col min="10755" max="10756" width="8.7109375" style="6" customWidth="1"/>
    <col min="10757" max="11004" width="11.42578125" style="6"/>
    <col min="11005" max="11005" width="4.42578125" style="6" customWidth="1"/>
    <col min="11006" max="11006" width="40.7109375" style="6" customWidth="1"/>
    <col min="11007" max="11010" width="9.85546875" style="6" bestFit="1" customWidth="1"/>
    <col min="11011" max="11012" width="8.7109375" style="6" customWidth="1"/>
    <col min="11013" max="11260" width="11.42578125" style="6"/>
    <col min="11261" max="11261" width="4.42578125" style="6" customWidth="1"/>
    <col min="11262" max="11262" width="40.7109375" style="6" customWidth="1"/>
    <col min="11263" max="11266" width="9.85546875" style="6" bestFit="1" customWidth="1"/>
    <col min="11267" max="11268" width="8.7109375" style="6" customWidth="1"/>
    <col min="11269" max="11516" width="11.42578125" style="6"/>
    <col min="11517" max="11517" width="4.42578125" style="6" customWidth="1"/>
    <col min="11518" max="11518" width="40.7109375" style="6" customWidth="1"/>
    <col min="11519" max="11522" width="9.85546875" style="6" bestFit="1" customWidth="1"/>
    <col min="11523" max="11524" width="8.7109375" style="6" customWidth="1"/>
    <col min="11525" max="11772" width="11.42578125" style="6"/>
    <col min="11773" max="11773" width="4.42578125" style="6" customWidth="1"/>
    <col min="11774" max="11774" width="40.7109375" style="6" customWidth="1"/>
    <col min="11775" max="11778" width="9.85546875" style="6" bestFit="1" customWidth="1"/>
    <col min="11779" max="11780" width="8.7109375" style="6" customWidth="1"/>
    <col min="11781" max="12028" width="11.42578125" style="6"/>
    <col min="12029" max="12029" width="4.42578125" style="6" customWidth="1"/>
    <col min="12030" max="12030" width="40.7109375" style="6" customWidth="1"/>
    <col min="12031" max="12034" width="9.85546875" style="6" bestFit="1" customWidth="1"/>
    <col min="12035" max="12036" width="8.7109375" style="6" customWidth="1"/>
    <col min="12037" max="12284" width="11.42578125" style="6"/>
    <col min="12285" max="12285" width="4.42578125" style="6" customWidth="1"/>
    <col min="12286" max="12286" width="40.7109375" style="6" customWidth="1"/>
    <col min="12287" max="12290" width="9.85546875" style="6" bestFit="1" customWidth="1"/>
    <col min="12291" max="12292" width="8.7109375" style="6" customWidth="1"/>
    <col min="12293" max="12540" width="11.42578125" style="6"/>
    <col min="12541" max="12541" width="4.42578125" style="6" customWidth="1"/>
    <col min="12542" max="12542" width="40.7109375" style="6" customWidth="1"/>
    <col min="12543" max="12546" width="9.85546875" style="6" bestFit="1" customWidth="1"/>
    <col min="12547" max="12548" width="8.7109375" style="6" customWidth="1"/>
    <col min="12549" max="12796" width="11.42578125" style="6"/>
    <col min="12797" max="12797" width="4.42578125" style="6" customWidth="1"/>
    <col min="12798" max="12798" width="40.7109375" style="6" customWidth="1"/>
    <col min="12799" max="12802" width="9.85546875" style="6" bestFit="1" customWidth="1"/>
    <col min="12803" max="12804" width="8.7109375" style="6" customWidth="1"/>
    <col min="12805" max="13052" width="11.42578125" style="6"/>
    <col min="13053" max="13053" width="4.42578125" style="6" customWidth="1"/>
    <col min="13054" max="13054" width="40.7109375" style="6" customWidth="1"/>
    <col min="13055" max="13058" width="9.85546875" style="6" bestFit="1" customWidth="1"/>
    <col min="13059" max="13060" width="8.7109375" style="6" customWidth="1"/>
    <col min="13061" max="13308" width="11.42578125" style="6"/>
    <col min="13309" max="13309" width="4.42578125" style="6" customWidth="1"/>
    <col min="13310" max="13310" width="40.7109375" style="6" customWidth="1"/>
    <col min="13311" max="13314" width="9.85546875" style="6" bestFit="1" customWidth="1"/>
    <col min="13315" max="13316" width="8.7109375" style="6" customWidth="1"/>
    <col min="13317" max="13564" width="11.42578125" style="6"/>
    <col min="13565" max="13565" width="4.42578125" style="6" customWidth="1"/>
    <col min="13566" max="13566" width="40.7109375" style="6" customWidth="1"/>
    <col min="13567" max="13570" width="9.85546875" style="6" bestFit="1" customWidth="1"/>
    <col min="13571" max="13572" width="8.7109375" style="6" customWidth="1"/>
    <col min="13573" max="13820" width="11.42578125" style="6"/>
    <col min="13821" max="13821" width="4.42578125" style="6" customWidth="1"/>
    <col min="13822" max="13822" width="40.7109375" style="6" customWidth="1"/>
    <col min="13823" max="13826" width="9.85546875" style="6" bestFit="1" customWidth="1"/>
    <col min="13827" max="13828" width="8.7109375" style="6" customWidth="1"/>
    <col min="13829" max="14076" width="11.42578125" style="6"/>
    <col min="14077" max="14077" width="4.42578125" style="6" customWidth="1"/>
    <col min="14078" max="14078" width="40.7109375" style="6" customWidth="1"/>
    <col min="14079" max="14082" width="9.85546875" style="6" bestFit="1" customWidth="1"/>
    <col min="14083" max="14084" width="8.7109375" style="6" customWidth="1"/>
    <col min="14085" max="14332" width="11.42578125" style="6"/>
    <col min="14333" max="14333" width="4.42578125" style="6" customWidth="1"/>
    <col min="14334" max="14334" width="40.7109375" style="6" customWidth="1"/>
    <col min="14335" max="14338" width="9.85546875" style="6" bestFit="1" customWidth="1"/>
    <col min="14339" max="14340" width="8.7109375" style="6" customWidth="1"/>
    <col min="14341" max="14588" width="11.42578125" style="6"/>
    <col min="14589" max="14589" width="4.42578125" style="6" customWidth="1"/>
    <col min="14590" max="14590" width="40.7109375" style="6" customWidth="1"/>
    <col min="14591" max="14594" width="9.85546875" style="6" bestFit="1" customWidth="1"/>
    <col min="14595" max="14596" width="8.7109375" style="6" customWidth="1"/>
    <col min="14597" max="14844" width="11.42578125" style="6"/>
    <col min="14845" max="14845" width="4.42578125" style="6" customWidth="1"/>
    <col min="14846" max="14846" width="40.7109375" style="6" customWidth="1"/>
    <col min="14847" max="14850" width="9.85546875" style="6" bestFit="1" customWidth="1"/>
    <col min="14851" max="14852" width="8.7109375" style="6" customWidth="1"/>
    <col min="14853" max="15100" width="11.42578125" style="6"/>
    <col min="15101" max="15101" width="4.42578125" style="6" customWidth="1"/>
    <col min="15102" max="15102" width="40.7109375" style="6" customWidth="1"/>
    <col min="15103" max="15106" width="9.85546875" style="6" bestFit="1" customWidth="1"/>
    <col min="15107" max="15108" width="8.7109375" style="6" customWidth="1"/>
    <col min="15109" max="15356" width="11.42578125" style="6"/>
    <col min="15357" max="15357" width="4.42578125" style="6" customWidth="1"/>
    <col min="15358" max="15358" width="40.7109375" style="6" customWidth="1"/>
    <col min="15359" max="15362" width="9.85546875" style="6" bestFit="1" customWidth="1"/>
    <col min="15363" max="15364" width="8.7109375" style="6" customWidth="1"/>
    <col min="15365" max="15612" width="11.42578125" style="6"/>
    <col min="15613" max="15613" width="4.42578125" style="6" customWidth="1"/>
    <col min="15614" max="15614" width="40.7109375" style="6" customWidth="1"/>
    <col min="15615" max="15618" width="9.85546875" style="6" bestFit="1" customWidth="1"/>
    <col min="15619" max="15620" width="8.7109375" style="6" customWidth="1"/>
    <col min="15621" max="15868" width="11.42578125" style="6"/>
    <col min="15869" max="15869" width="4.42578125" style="6" customWidth="1"/>
    <col min="15870" max="15870" width="40.7109375" style="6" customWidth="1"/>
    <col min="15871" max="15874" width="9.85546875" style="6" bestFit="1" customWidth="1"/>
    <col min="15875" max="15876" width="8.7109375" style="6" customWidth="1"/>
    <col min="15877" max="16124" width="11.42578125" style="6"/>
    <col min="16125" max="16125" width="4.42578125" style="6" customWidth="1"/>
    <col min="16126" max="16126" width="40.7109375" style="6" customWidth="1"/>
    <col min="16127" max="16130" width="9.85546875" style="6" bestFit="1" customWidth="1"/>
    <col min="16131" max="16132" width="8.7109375" style="6" customWidth="1"/>
    <col min="16133" max="16384" width="11.42578125" style="6"/>
  </cols>
  <sheetData>
    <row r="1" spans="1:14" s="59" customFormat="1" ht="14.25">
      <c r="A1" s="179" t="s">
        <v>481</v>
      </c>
    </row>
    <row r="2" spans="1:14" s="60" customFormat="1" ht="14.25">
      <c r="A2" s="180" t="s">
        <v>0</v>
      </c>
    </row>
    <row r="3" spans="1:14" s="61" customFormat="1" ht="12" customHeight="1">
      <c r="A3" s="181"/>
      <c r="D3" s="715"/>
      <c r="E3" s="715"/>
      <c r="F3" s="715"/>
      <c r="G3" s="504"/>
      <c r="H3" s="715"/>
      <c r="I3" s="715"/>
      <c r="J3" s="715"/>
    </row>
    <row r="4" spans="1:14" s="61" customFormat="1" ht="17.25" customHeight="1">
      <c r="A4" s="575"/>
      <c r="B4" s="576"/>
      <c r="C4" s="576"/>
      <c r="D4" s="716" t="s">
        <v>353</v>
      </c>
      <c r="E4" s="716"/>
      <c r="F4" s="716"/>
      <c r="G4" s="577"/>
      <c r="H4" s="716" t="s">
        <v>482</v>
      </c>
      <c r="I4" s="716"/>
      <c r="J4" s="716"/>
    </row>
    <row r="5" spans="1:14" s="61" customFormat="1" ht="17.25" customHeight="1">
      <c r="A5" s="181"/>
      <c r="D5" s="715" t="s">
        <v>210</v>
      </c>
      <c r="E5" s="715"/>
      <c r="F5" s="715"/>
      <c r="G5" s="504"/>
      <c r="H5" s="715" t="s">
        <v>261</v>
      </c>
      <c r="I5" s="715"/>
      <c r="J5" s="715"/>
    </row>
    <row r="6" spans="1:14" s="140" customFormat="1" ht="24" customHeight="1">
      <c r="C6" s="574"/>
      <c r="D6" s="281">
        <v>2013</v>
      </c>
      <c r="E6" s="281">
        <v>2014</v>
      </c>
      <c r="F6" s="281">
        <v>2015</v>
      </c>
      <c r="G6" s="281"/>
      <c r="H6" s="281">
        <v>2013</v>
      </c>
      <c r="I6" s="281">
        <v>2014</v>
      </c>
      <c r="J6" s="281">
        <v>2015</v>
      </c>
    </row>
    <row r="7" spans="1:14" s="38" customFormat="1" ht="28.5" customHeight="1">
      <c r="A7" s="182"/>
      <c r="B7" s="183"/>
      <c r="C7" s="184"/>
      <c r="D7" s="283" t="s">
        <v>405</v>
      </c>
      <c r="E7" s="283" t="s">
        <v>565</v>
      </c>
      <c r="F7" s="283" t="s">
        <v>565</v>
      </c>
      <c r="G7" s="283"/>
      <c r="H7" s="283" t="s">
        <v>405</v>
      </c>
      <c r="I7" s="283" t="s">
        <v>565</v>
      </c>
      <c r="J7" s="283" t="s">
        <v>565</v>
      </c>
    </row>
    <row r="8" spans="1:14" s="140" customFormat="1" ht="12.75" customHeight="1">
      <c r="A8" s="181"/>
      <c r="B8" s="61"/>
      <c r="C8" s="61"/>
      <c r="D8" s="61"/>
    </row>
    <row r="9" spans="1:14" s="156" customFormat="1" ht="16.5" customHeight="1">
      <c r="A9" s="179" t="s">
        <v>262</v>
      </c>
      <c r="B9" s="59"/>
      <c r="C9" s="518"/>
      <c r="D9" s="46">
        <f t="shared" ref="D9:I9" si="0">SUM(D11:D12)</f>
        <v>11862.499</v>
      </c>
      <c r="E9" s="46">
        <f t="shared" si="0"/>
        <v>12189.225</v>
      </c>
      <c r="F9" s="46">
        <f t="shared" si="0"/>
        <v>12487.165000000001</v>
      </c>
      <c r="G9" s="46"/>
      <c r="H9" s="46">
        <f t="shared" si="0"/>
        <v>12144.191000000001</v>
      </c>
      <c r="I9" s="46">
        <f t="shared" si="0"/>
        <v>12406.555</v>
      </c>
      <c r="J9" s="46">
        <f>SUM(J11:J12)</f>
        <v>12692.294</v>
      </c>
      <c r="K9" s="38"/>
      <c r="L9" s="38"/>
      <c r="M9" s="38"/>
      <c r="N9" s="38"/>
    </row>
    <row r="10" spans="1:14" s="156" customFormat="1" ht="16.5" customHeight="1">
      <c r="A10" s="178"/>
      <c r="B10" s="505" t="s">
        <v>104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</row>
    <row r="11" spans="1:14" s="156" customFormat="1" ht="16.5" customHeight="1">
      <c r="A11" s="178"/>
      <c r="B11" s="505" t="s">
        <v>263</v>
      </c>
      <c r="C11" s="39"/>
      <c r="D11" s="39">
        <v>8219.0290000000005</v>
      </c>
      <c r="E11" s="39">
        <v>8385.1509999999998</v>
      </c>
      <c r="F11" s="39">
        <v>8516.3770000000004</v>
      </c>
      <c r="G11" s="39"/>
      <c r="H11" s="39">
        <v>8511.1</v>
      </c>
      <c r="I11" s="39">
        <v>8613.3719999999994</v>
      </c>
      <c r="J11" s="39">
        <v>8732.9310000000005</v>
      </c>
      <c r="K11" s="38"/>
      <c r="L11" s="38"/>
      <c r="M11" s="38"/>
      <c r="N11" s="38"/>
    </row>
    <row r="12" spans="1:14" s="156" customFormat="1" ht="16.5" customHeight="1">
      <c r="A12" s="178"/>
      <c r="B12" s="505" t="s">
        <v>367</v>
      </c>
      <c r="C12" s="39"/>
      <c r="D12" s="39">
        <v>3643.47</v>
      </c>
      <c r="E12" s="39">
        <v>3804.0740000000001</v>
      </c>
      <c r="F12" s="39">
        <v>3970.788</v>
      </c>
      <c r="G12" s="39"/>
      <c r="H12" s="39">
        <v>3633.0909999999999</v>
      </c>
      <c r="I12" s="39">
        <v>3793.183</v>
      </c>
      <c r="J12" s="39">
        <v>3959.3629999999998</v>
      </c>
      <c r="K12" s="38"/>
      <c r="L12" s="38"/>
      <c r="M12" s="38"/>
      <c r="N12" s="38"/>
    </row>
    <row r="13" spans="1:14" s="157" customFormat="1" ht="16.5" customHeight="1">
      <c r="A13" s="180"/>
      <c r="B13" s="60"/>
      <c r="C13" s="519"/>
      <c r="D13" s="519"/>
      <c r="E13" s="520"/>
      <c r="F13" s="520"/>
      <c r="G13" s="520"/>
      <c r="H13" s="520"/>
      <c r="I13" s="520"/>
      <c r="J13" s="520"/>
      <c r="K13" s="521"/>
      <c r="L13" s="521"/>
      <c r="M13" s="521"/>
      <c r="N13" s="521"/>
    </row>
    <row r="14" spans="1:14" s="156" customFormat="1" ht="16.5" customHeight="1">
      <c r="A14" s="179" t="s">
        <v>386</v>
      </c>
      <c r="B14" s="59"/>
      <c r="C14" s="518"/>
      <c r="D14" s="46">
        <f t="shared" ref="D14:I14" si="1">SUM(D16:D19)</f>
        <v>5053.6297259999992</v>
      </c>
      <c r="E14" s="46">
        <f t="shared" si="1"/>
        <v>5177.9750000000004</v>
      </c>
      <c r="F14" s="46">
        <f t="shared" si="1"/>
        <v>5262.7</v>
      </c>
      <c r="G14" s="46"/>
      <c r="H14" s="46">
        <f t="shared" si="1"/>
        <v>5119.1070829999999</v>
      </c>
      <c r="I14" s="46">
        <f t="shared" si="1"/>
        <v>5173.2550000000001</v>
      </c>
      <c r="J14" s="46">
        <f>SUM(J16:J19)</f>
        <v>5257.65</v>
      </c>
      <c r="K14" s="38"/>
      <c r="L14" s="38"/>
      <c r="M14" s="38"/>
      <c r="N14" s="38"/>
    </row>
    <row r="15" spans="1:14" s="156" customFormat="1" ht="16.5" customHeight="1">
      <c r="A15" s="178"/>
      <c r="B15" s="505" t="s">
        <v>104</v>
      </c>
      <c r="C15" s="39"/>
      <c r="D15" s="39"/>
      <c r="E15" s="39"/>
      <c r="F15" s="39"/>
      <c r="G15" s="39"/>
      <c r="H15" s="39"/>
      <c r="I15" s="39"/>
      <c r="J15" s="39"/>
      <c r="K15" s="38"/>
      <c r="L15" s="38"/>
      <c r="M15" s="38"/>
      <c r="N15" s="38"/>
    </row>
    <row r="16" spans="1:14" s="156" customFormat="1" ht="16.5" customHeight="1">
      <c r="A16" s="178"/>
      <c r="B16" s="505" t="s">
        <v>105</v>
      </c>
      <c r="C16" s="39"/>
      <c r="D16" s="39">
        <v>3475.7099949999997</v>
      </c>
      <c r="E16" s="39">
        <v>3450.1349999999998</v>
      </c>
      <c r="F16" s="39">
        <v>3425.21</v>
      </c>
      <c r="G16" s="39"/>
      <c r="H16" s="39">
        <v>3493.556756</v>
      </c>
      <c r="I16" s="39">
        <v>3450.1349999999998</v>
      </c>
      <c r="J16" s="46">
        <v>3425.21</v>
      </c>
      <c r="K16" s="38"/>
      <c r="L16" s="38"/>
      <c r="M16" s="38"/>
      <c r="N16" s="38"/>
    </row>
    <row r="17" spans="1:14" s="156" customFormat="1" ht="16.5" customHeight="1">
      <c r="A17" s="178"/>
      <c r="B17" s="505" t="s">
        <v>106</v>
      </c>
      <c r="C17" s="39"/>
      <c r="D17" s="39">
        <v>154.02273099999999</v>
      </c>
      <c r="E17" s="39">
        <v>157.95099999999999</v>
      </c>
      <c r="F17" s="39">
        <v>160.66800000000001</v>
      </c>
      <c r="G17" s="39"/>
      <c r="H17" s="39">
        <v>153.94432699999999</v>
      </c>
      <c r="I17" s="39">
        <v>157.95099999999999</v>
      </c>
      <c r="J17" s="39">
        <v>160.66800000000001</v>
      </c>
      <c r="K17" s="38"/>
      <c r="L17" s="38"/>
      <c r="M17" s="38"/>
      <c r="N17" s="38"/>
    </row>
    <row r="18" spans="1:14" s="156" customFormat="1" ht="16.5" customHeight="1">
      <c r="A18" s="178"/>
      <c r="B18" s="505" t="s">
        <v>107</v>
      </c>
      <c r="C18" s="39"/>
      <c r="D18" s="39">
        <v>40.98</v>
      </c>
      <c r="E18" s="39">
        <v>41.000999999999998</v>
      </c>
      <c r="F18" s="39">
        <v>41</v>
      </c>
      <c r="G18" s="39"/>
      <c r="H18" s="39">
        <v>40.98</v>
      </c>
      <c r="I18" s="39">
        <v>41.000999999999998</v>
      </c>
      <c r="J18" s="39">
        <v>41</v>
      </c>
      <c r="K18" s="38"/>
      <c r="L18" s="38"/>
      <c r="M18" s="38"/>
      <c r="N18" s="38"/>
    </row>
    <row r="19" spans="1:14" s="156" customFormat="1" ht="16.5" customHeight="1">
      <c r="A19" s="178"/>
      <c r="B19" s="505" t="s">
        <v>387</v>
      </c>
      <c r="C19" s="39"/>
      <c r="D19" s="39">
        <v>1382.9169999999999</v>
      </c>
      <c r="E19" s="39">
        <v>1528.8879999999999</v>
      </c>
      <c r="F19" s="39">
        <v>1635.8219999999999</v>
      </c>
      <c r="G19" s="39"/>
      <c r="H19" s="39">
        <v>1430.626</v>
      </c>
      <c r="I19" s="39">
        <v>1524.1679999999999</v>
      </c>
      <c r="J19" s="39">
        <v>1630.7719999999999</v>
      </c>
      <c r="K19" s="38"/>
      <c r="L19" s="38"/>
      <c r="M19" s="38"/>
      <c r="N19" s="38"/>
    </row>
    <row r="20" spans="1:14" s="157" customFormat="1" ht="16.5" customHeight="1">
      <c r="A20" s="180"/>
      <c r="B20" s="60"/>
      <c r="C20" s="519"/>
      <c r="D20" s="519"/>
      <c r="E20" s="520"/>
      <c r="F20" s="520"/>
      <c r="G20" s="520"/>
      <c r="H20" s="520"/>
      <c r="I20" s="520"/>
      <c r="J20" s="520"/>
      <c r="K20" s="521"/>
      <c r="L20" s="521"/>
      <c r="M20" s="521"/>
      <c r="N20" s="521"/>
    </row>
    <row r="21" spans="1:14" s="156" customFormat="1" ht="16.5" customHeight="1">
      <c r="A21" s="179" t="s">
        <v>108</v>
      </c>
      <c r="B21" s="59"/>
      <c r="C21" s="46"/>
      <c r="D21" s="46">
        <f t="shared" ref="D21:I21" si="2">SUM(D23:D25)</f>
        <v>3584.6770000000001</v>
      </c>
      <c r="E21" s="46">
        <f t="shared" si="2"/>
        <v>3640.6449999999995</v>
      </c>
      <c r="F21" s="46">
        <f t="shared" si="2"/>
        <v>3681.7669999999998</v>
      </c>
      <c r="G21" s="46"/>
      <c r="H21" s="46">
        <f t="shared" si="2"/>
        <v>3620.09</v>
      </c>
      <c r="I21" s="46">
        <f t="shared" si="2"/>
        <v>3646.6149999999998</v>
      </c>
      <c r="J21" s="46">
        <f>SUM(J23:J25)</f>
        <v>3687.8389999999999</v>
      </c>
      <c r="K21" s="38"/>
      <c r="L21" s="38"/>
      <c r="M21" s="38"/>
      <c r="N21" s="38"/>
    </row>
    <row r="22" spans="1:14" s="156" customFormat="1" ht="16.5" customHeight="1">
      <c r="A22" s="178"/>
      <c r="B22" s="505" t="s">
        <v>104</v>
      </c>
      <c r="C22" s="39"/>
      <c r="D22" s="39"/>
      <c r="E22" s="39"/>
      <c r="F22" s="39"/>
      <c r="G22" s="39"/>
      <c r="H22" s="39"/>
      <c r="I22" s="39"/>
      <c r="J22" s="39"/>
      <c r="K22" s="38"/>
      <c r="L22" s="38"/>
      <c r="M22" s="38"/>
      <c r="N22" s="38"/>
    </row>
    <row r="23" spans="1:14" s="156" customFormat="1" ht="16.5" customHeight="1">
      <c r="A23" s="178"/>
      <c r="B23" s="522" t="s">
        <v>368</v>
      </c>
      <c r="C23" s="39"/>
      <c r="D23" s="39">
        <v>2072.2089999999998</v>
      </c>
      <c r="E23" s="39">
        <v>2072.348</v>
      </c>
      <c r="F23" s="39">
        <v>2082.136</v>
      </c>
      <c r="G23" s="39"/>
      <c r="H23" s="39">
        <v>2073.7669999999998</v>
      </c>
      <c r="I23" s="39">
        <v>2073.9059999999999</v>
      </c>
      <c r="J23" s="39">
        <v>2083.701</v>
      </c>
      <c r="K23" s="38"/>
      <c r="L23" s="38"/>
      <c r="M23" s="38"/>
      <c r="N23" s="38"/>
    </row>
    <row r="24" spans="1:14" s="156" customFormat="1" ht="16.5" customHeight="1">
      <c r="A24" s="178"/>
      <c r="B24" s="523" t="s">
        <v>369</v>
      </c>
      <c r="C24" s="39"/>
      <c r="D24" s="39">
        <v>1177.153</v>
      </c>
      <c r="E24" s="39">
        <v>1219.088</v>
      </c>
      <c r="F24" s="39">
        <v>1243.479</v>
      </c>
      <c r="G24" s="39"/>
      <c r="H24" s="39">
        <v>1213.2560000000001</v>
      </c>
      <c r="I24" s="39">
        <v>1225.655</v>
      </c>
      <c r="J24" s="39">
        <v>1250.1780000000001</v>
      </c>
      <c r="K24" s="38"/>
      <c r="L24" s="38"/>
      <c r="M24" s="38"/>
      <c r="N24" s="38"/>
    </row>
    <row r="25" spans="1:14" s="156" customFormat="1" ht="16.5" customHeight="1">
      <c r="A25" s="178"/>
      <c r="B25" s="505" t="s">
        <v>346</v>
      </c>
      <c r="C25" s="524"/>
      <c r="D25" s="524">
        <f>98.716+129.542+2.707+34.491+47.237+22.622</f>
        <v>335.315</v>
      </c>
      <c r="E25" s="39">
        <f>100.528+139.387+2.753+35.112+48.087+23.342</f>
        <v>349.209</v>
      </c>
      <c r="F25" s="39">
        <f>102.033+143.177+2.794+35.638+48.808+23.702</f>
        <v>356.15199999999999</v>
      </c>
      <c r="G25" s="39"/>
      <c r="H25" s="39">
        <f>98.543+127.709+2.708+34.4+47.191+22.516</f>
        <v>333.06700000000006</v>
      </c>
      <c r="I25" s="39">
        <f>100.353+137.668+2.755+35.001+48.042+23.235</f>
        <v>347.05399999999997</v>
      </c>
      <c r="J25" s="39">
        <f>101.854+141.43+2.796+35.524+48.762+23.594</f>
        <v>353.96</v>
      </c>
      <c r="K25" s="38"/>
      <c r="L25" s="38"/>
      <c r="M25" s="38"/>
      <c r="N25" s="38"/>
    </row>
    <row r="26" spans="1:14" s="156" customFormat="1" ht="0.75" customHeight="1">
      <c r="A26" s="178"/>
      <c r="B26" s="505"/>
      <c r="C26" s="524"/>
      <c r="D26" s="524"/>
      <c r="E26" s="39"/>
      <c r="F26" s="39"/>
      <c r="G26" s="39"/>
      <c r="H26" s="39"/>
      <c r="I26" s="39"/>
      <c r="J26" s="39"/>
      <c r="K26" s="38"/>
      <c r="L26" s="38"/>
      <c r="M26" s="38"/>
      <c r="N26" s="38"/>
    </row>
    <row r="27" spans="1:14" s="296" customFormat="1" ht="24" customHeight="1">
      <c r="A27" s="293" t="s">
        <v>439</v>
      </c>
      <c r="B27" s="294"/>
      <c r="C27" s="295"/>
      <c r="D27" s="295">
        <f t="shared" ref="D27:I27" si="3">D9+D14+D21</f>
        <v>20500.805725999999</v>
      </c>
      <c r="E27" s="295">
        <f t="shared" si="3"/>
        <v>21007.845000000001</v>
      </c>
      <c r="F27" s="295">
        <f t="shared" si="3"/>
        <v>21431.632000000001</v>
      </c>
      <c r="G27" s="295"/>
      <c r="H27" s="295">
        <f t="shared" si="3"/>
        <v>20883.388083000002</v>
      </c>
      <c r="I27" s="295">
        <f t="shared" si="3"/>
        <v>21226.425000000003</v>
      </c>
      <c r="J27" s="295">
        <f>J9+J14+J21</f>
        <v>21637.782999999999</v>
      </c>
    </row>
    <row r="28" spans="1:14" s="38" customFormat="1" ht="7.5" customHeight="1">
      <c r="A28" s="63"/>
      <c r="B28" s="64"/>
      <c r="C28" s="64"/>
      <c r="D28" s="64"/>
    </row>
    <row r="29" spans="1:14" s="140" customFormat="1" ht="14.25">
      <c r="A29" s="65" t="s">
        <v>347</v>
      </c>
      <c r="B29" s="38"/>
      <c r="C29" s="38"/>
      <c r="D29" s="38"/>
    </row>
    <row r="30" spans="1:14" s="61" customFormat="1" ht="13.5" customHeight="1">
      <c r="A30" s="28" t="s">
        <v>4</v>
      </c>
      <c r="B30" s="66"/>
      <c r="C30" s="66"/>
      <c r="D30" s="66"/>
    </row>
  </sheetData>
  <mergeCells count="6">
    <mergeCell ref="D3:F3"/>
    <mergeCell ref="H3:J3"/>
    <mergeCell ref="D5:F5"/>
    <mergeCell ref="H5:J5"/>
    <mergeCell ref="D4:F4"/>
    <mergeCell ref="H4:J4"/>
  </mergeCells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G14"/>
  <sheetViews>
    <sheetView showGridLines="0" workbookViewId="0"/>
  </sheetViews>
  <sheetFormatPr baseColWidth="10" defaultRowHeight="15"/>
  <cols>
    <col min="1" max="1" width="55.42578125" style="509" customWidth="1"/>
    <col min="2" max="4" width="10.42578125" style="509" hidden="1" customWidth="1"/>
    <col min="5" max="16384" width="11.42578125" style="509"/>
  </cols>
  <sheetData>
    <row r="1" spans="1:7" s="507" customFormat="1" ht="15.75">
      <c r="A1" s="506" t="s">
        <v>483</v>
      </c>
      <c r="B1" s="506"/>
      <c r="C1" s="506"/>
      <c r="D1" s="506"/>
    </row>
    <row r="2" spans="1:7" ht="15.75">
      <c r="A2" s="508" t="s">
        <v>0</v>
      </c>
      <c r="B2" s="508"/>
      <c r="C2" s="508"/>
      <c r="D2" s="508"/>
    </row>
    <row r="3" spans="1:7" ht="15.75">
      <c r="A3" s="508"/>
      <c r="B3" s="508"/>
      <c r="C3" s="508"/>
      <c r="D3" s="508"/>
    </row>
    <row r="4" spans="1:7" s="512" customFormat="1" ht="45" customHeight="1">
      <c r="A4" s="510"/>
      <c r="B4" s="511" t="s">
        <v>264</v>
      </c>
      <c r="C4" s="511" t="s">
        <v>2</v>
      </c>
      <c r="D4" s="511" t="s">
        <v>389</v>
      </c>
      <c r="E4" s="511" t="s">
        <v>406</v>
      </c>
      <c r="F4" s="511" t="s">
        <v>554</v>
      </c>
      <c r="G4" s="511" t="s">
        <v>555</v>
      </c>
    </row>
    <row r="5" spans="1:7" ht="15.75">
      <c r="A5" s="508"/>
      <c r="B5" s="508"/>
      <c r="C5" s="508"/>
      <c r="D5" s="508"/>
      <c r="E5" s="508"/>
      <c r="F5" s="508"/>
      <c r="G5" s="508"/>
    </row>
    <row r="6" spans="1:7" ht="15.75">
      <c r="A6" s="508" t="s">
        <v>31</v>
      </c>
      <c r="B6" s="153">
        <v>3632.3</v>
      </c>
      <c r="C6" s="153">
        <v>3847.5</v>
      </c>
      <c r="D6" s="153">
        <v>4022</v>
      </c>
      <c r="E6" s="153">
        <v>3900.3820000000001</v>
      </c>
      <c r="F6" s="153">
        <v>4078.1210000000001</v>
      </c>
      <c r="G6" s="153">
        <v>4119.491</v>
      </c>
    </row>
    <row r="7" spans="1:7" ht="15.75">
      <c r="A7" s="508" t="s">
        <v>32</v>
      </c>
      <c r="B7" s="153">
        <v>106.17</v>
      </c>
      <c r="C7" s="153">
        <v>100.8</v>
      </c>
      <c r="D7" s="153">
        <v>97.9</v>
      </c>
      <c r="E7" s="153">
        <v>99.522000000000006</v>
      </c>
      <c r="F7" s="153">
        <v>101.6</v>
      </c>
      <c r="G7" s="153">
        <v>101.6</v>
      </c>
    </row>
    <row r="8" spans="1:7" ht="15.75">
      <c r="A8" s="508" t="s">
        <v>465</v>
      </c>
      <c r="B8" s="153">
        <v>349.89100000000002</v>
      </c>
      <c r="C8" s="153">
        <v>382.4</v>
      </c>
      <c r="D8" s="153">
        <v>406.1</v>
      </c>
      <c r="E8" s="153">
        <v>369.91800000000001</v>
      </c>
      <c r="F8" s="153">
        <v>424.2</v>
      </c>
      <c r="G8" s="153">
        <v>429.2</v>
      </c>
    </row>
    <row r="9" spans="1:7" s="507" customFormat="1" ht="15.75">
      <c r="A9" s="513" t="s">
        <v>63</v>
      </c>
      <c r="B9" s="514">
        <f>SUM(B6:B8)</f>
        <v>4088.3610000000003</v>
      </c>
      <c r="C9" s="514">
        <f>SUM(C6:C8)</f>
        <v>4330.7</v>
      </c>
      <c r="D9" s="514">
        <f>SUM(D6:D8)</f>
        <v>4526</v>
      </c>
      <c r="E9" s="514">
        <f t="shared" ref="E9:G9" si="0">SUM(E6:E8)</f>
        <v>4369.8220000000001</v>
      </c>
      <c r="F9" s="514">
        <f t="shared" si="0"/>
        <v>4603.9210000000003</v>
      </c>
      <c r="G9" s="514">
        <f t="shared" si="0"/>
        <v>4650.2910000000002</v>
      </c>
    </row>
    <row r="10" spans="1:7" ht="15.75">
      <c r="A10" s="515"/>
      <c r="B10" s="516"/>
      <c r="C10" s="516"/>
      <c r="D10" s="516"/>
      <c r="E10" s="516"/>
      <c r="F10" s="516"/>
      <c r="G10" s="516"/>
    </row>
    <row r="11" spans="1:7" ht="16.5" customHeight="1">
      <c r="A11" s="517"/>
      <c r="B11" s="517"/>
      <c r="C11" s="517"/>
      <c r="D11" s="517"/>
    </row>
    <row r="12" spans="1:7" ht="15.75">
      <c r="A12" s="329" t="s">
        <v>4</v>
      </c>
    </row>
    <row r="13" spans="1:7" ht="15.75">
      <c r="A13" s="506"/>
      <c r="B13" s="506"/>
      <c r="C13" s="506"/>
      <c r="D13" s="506"/>
    </row>
    <row r="14" spans="1:7" ht="15.75">
      <c r="A14" s="508"/>
      <c r="B14" s="508"/>
      <c r="C14" s="508"/>
      <c r="D14" s="508"/>
    </row>
  </sheetData>
  <pageMargins left="0.7" right="0.7" top="0.78740157499999996" bottom="0.78740157499999996" header="0.3" footer="0.3"/>
  <pageSetup paperSize="9" scale="99" fitToHeight="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G14"/>
  <sheetViews>
    <sheetView showGridLines="0" workbookViewId="0"/>
  </sheetViews>
  <sheetFormatPr baseColWidth="10" defaultRowHeight="15"/>
  <cols>
    <col min="1" max="1" width="47.7109375" style="354" customWidth="1"/>
    <col min="2" max="5" width="10.42578125" style="354" customWidth="1"/>
    <col min="6" max="16384" width="11.42578125" style="354"/>
  </cols>
  <sheetData>
    <row r="1" spans="1:7" s="332" customFormat="1" ht="15" customHeight="1">
      <c r="A1" s="330" t="s">
        <v>488</v>
      </c>
      <c r="B1" s="330"/>
      <c r="C1" s="330"/>
      <c r="D1" s="330"/>
      <c r="E1" s="330"/>
      <c r="F1" s="331"/>
      <c r="G1" s="331"/>
    </row>
    <row r="2" spans="1:7" s="335" customFormat="1" ht="15" customHeight="1">
      <c r="A2" s="333" t="s">
        <v>0</v>
      </c>
      <c r="B2" s="333"/>
      <c r="C2" s="333"/>
      <c r="D2" s="333"/>
      <c r="E2" s="333"/>
      <c r="F2" s="334"/>
      <c r="G2" s="334"/>
    </row>
    <row r="3" spans="1:7" s="335" customFormat="1" ht="13.5" customHeight="1">
      <c r="A3" s="336"/>
      <c r="B3" s="336"/>
      <c r="C3" s="336"/>
      <c r="D3" s="336"/>
      <c r="E3" s="336"/>
      <c r="F3" s="337"/>
    </row>
    <row r="4" spans="1:7" s="340" customFormat="1" ht="37.5" customHeight="1">
      <c r="A4" s="338"/>
      <c r="B4" s="339" t="s">
        <v>407</v>
      </c>
      <c r="C4" s="339" t="s">
        <v>408</v>
      </c>
      <c r="D4" s="339" t="s">
        <v>409</v>
      </c>
      <c r="E4" s="339" t="s">
        <v>410</v>
      </c>
    </row>
    <row r="5" spans="1:7" s="340" customFormat="1" ht="11.25" customHeight="1">
      <c r="A5" s="341"/>
      <c r="B5" s="342"/>
      <c r="C5" s="342"/>
      <c r="D5" s="342"/>
      <c r="E5" s="342"/>
    </row>
    <row r="6" spans="1:7" s="335" customFormat="1" ht="15" customHeight="1">
      <c r="A6" s="333" t="s">
        <v>351</v>
      </c>
      <c r="B6" s="343">
        <v>1175</v>
      </c>
      <c r="C6" s="343">
        <v>1269</v>
      </c>
      <c r="D6" s="343">
        <v>1368</v>
      </c>
      <c r="E6" s="343">
        <v>1390</v>
      </c>
      <c r="F6" s="334"/>
      <c r="G6" s="334"/>
    </row>
    <row r="7" spans="1:7" s="335" customFormat="1" ht="15" customHeight="1">
      <c r="A7" s="333" t="s">
        <v>352</v>
      </c>
      <c r="B7" s="343">
        <v>910</v>
      </c>
      <c r="C7" s="343">
        <v>1031</v>
      </c>
      <c r="D7" s="343">
        <v>1086</v>
      </c>
      <c r="E7" s="343">
        <v>1132</v>
      </c>
      <c r="F7" s="334"/>
      <c r="G7" s="334"/>
    </row>
    <row r="8" spans="1:7" s="348" customFormat="1" ht="22.5" customHeight="1">
      <c r="A8" s="344" t="s">
        <v>109</v>
      </c>
      <c r="B8" s="345">
        <f>B6+B7</f>
        <v>2085</v>
      </c>
      <c r="C8" s="346">
        <f t="shared" ref="C8:E8" si="0">C6+C7</f>
        <v>2300</v>
      </c>
      <c r="D8" s="345">
        <f t="shared" si="0"/>
        <v>2454</v>
      </c>
      <c r="E8" s="345">
        <f t="shared" si="0"/>
        <v>2522</v>
      </c>
      <c r="F8" s="347"/>
      <c r="G8" s="347"/>
    </row>
    <row r="9" spans="1:7" s="340" customFormat="1" ht="14.25" customHeight="1">
      <c r="A9" s="349"/>
      <c r="B9" s="349"/>
      <c r="C9" s="349"/>
      <c r="D9" s="349"/>
      <c r="E9" s="349"/>
    </row>
    <row r="10" spans="1:7" s="353" customFormat="1" ht="11.25" customHeight="1">
      <c r="A10" s="350" t="s">
        <v>484</v>
      </c>
      <c r="B10" s="351"/>
      <c r="C10" s="351"/>
      <c r="D10" s="351"/>
      <c r="E10" s="351"/>
      <c r="F10" s="352"/>
      <c r="G10" s="352"/>
    </row>
    <row r="11" spans="1:7" s="353" customFormat="1" ht="11.25" customHeight="1">
      <c r="A11" s="350" t="s">
        <v>485</v>
      </c>
      <c r="B11" s="351"/>
      <c r="C11" s="351"/>
      <c r="D11" s="351"/>
      <c r="E11" s="351"/>
      <c r="F11" s="352"/>
      <c r="G11" s="352"/>
    </row>
    <row r="12" spans="1:7" s="353" customFormat="1" ht="11.25" customHeight="1">
      <c r="A12" s="350" t="s">
        <v>487</v>
      </c>
      <c r="B12" s="351"/>
      <c r="C12" s="351"/>
      <c r="D12" s="351"/>
      <c r="E12" s="351"/>
      <c r="F12" s="352"/>
      <c r="G12" s="352"/>
    </row>
    <row r="13" spans="1:7" s="353" customFormat="1" ht="11.25" customHeight="1">
      <c r="A13" s="350" t="s">
        <v>486</v>
      </c>
      <c r="B13" s="354"/>
      <c r="C13" s="354"/>
      <c r="D13" s="354"/>
      <c r="E13" s="354"/>
      <c r="F13" s="352"/>
      <c r="G13" s="352"/>
    </row>
    <row r="14" spans="1:7" ht="11.25" customHeight="1">
      <c r="A14" s="350" t="s">
        <v>381</v>
      </c>
      <c r="B14" s="351"/>
      <c r="C14" s="351"/>
      <c r="D14" s="351"/>
      <c r="E14" s="351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N31"/>
  <sheetViews>
    <sheetView showGridLines="0" workbookViewId="0"/>
  </sheetViews>
  <sheetFormatPr baseColWidth="10" defaultColWidth="11.42578125" defaultRowHeight="12.75"/>
  <cols>
    <col min="1" max="1" width="37.28515625" style="31" customWidth="1"/>
    <col min="2" max="3" width="10.140625" style="31" hidden="1" customWidth="1"/>
    <col min="4" max="5" width="10.140625" style="31" customWidth="1"/>
    <col min="6" max="6" width="11.7109375" style="31" customWidth="1"/>
    <col min="7" max="8" width="10.7109375" style="31" customWidth="1"/>
    <col min="9" max="16384" width="11.42578125" style="31"/>
  </cols>
  <sheetData>
    <row r="1" spans="1:14" s="68" customFormat="1" ht="15">
      <c r="A1" s="278" t="s">
        <v>489</v>
      </c>
      <c r="B1" s="279"/>
      <c r="C1" s="279"/>
      <c r="D1" s="279"/>
      <c r="E1" s="279"/>
      <c r="F1" s="279"/>
      <c r="G1" s="67"/>
    </row>
    <row r="2" spans="1:14" s="70" customFormat="1" ht="15" customHeight="1">
      <c r="A2" s="275" t="s">
        <v>0</v>
      </c>
      <c r="B2" s="275"/>
      <c r="C2" s="275"/>
      <c r="D2" s="275"/>
      <c r="E2" s="275"/>
      <c r="F2" s="275"/>
      <c r="G2" s="69"/>
    </row>
    <row r="3" spans="1:14" s="72" customFormat="1" ht="12.75" customHeight="1">
      <c r="A3" s="268"/>
      <c r="B3" s="268"/>
      <c r="C3" s="268"/>
      <c r="D3" s="268"/>
      <c r="E3" s="268"/>
      <c r="F3" s="268"/>
      <c r="G3" s="268"/>
      <c r="H3" s="268"/>
    </row>
    <row r="4" spans="1:14" ht="22.5" customHeight="1">
      <c r="A4" s="280"/>
      <c r="B4" s="281">
        <v>2009</v>
      </c>
      <c r="C4" s="281">
        <v>2010</v>
      </c>
      <c r="D4" s="281">
        <v>2011</v>
      </c>
      <c r="E4" s="281">
        <v>2012</v>
      </c>
      <c r="F4" s="281">
        <v>2013</v>
      </c>
      <c r="G4" s="281">
        <v>2014</v>
      </c>
      <c r="H4" s="281">
        <v>2015</v>
      </c>
    </row>
    <row r="5" spans="1:14" ht="22.5" customHeight="1">
      <c r="A5" s="282"/>
      <c r="B5" s="283" t="s">
        <v>110</v>
      </c>
      <c r="C5" s="283" t="s">
        <v>110</v>
      </c>
      <c r="D5" s="283" t="s">
        <v>110</v>
      </c>
      <c r="E5" s="283" t="s">
        <v>110</v>
      </c>
      <c r="F5" s="283" t="s">
        <v>545</v>
      </c>
      <c r="G5" s="283" t="s">
        <v>375</v>
      </c>
      <c r="H5" s="283" t="s">
        <v>375</v>
      </c>
    </row>
    <row r="6" spans="1:14" s="72" customFormat="1" ht="12.75" customHeight="1">
      <c r="A6" s="71"/>
      <c r="B6" s="71"/>
      <c r="C6" s="71"/>
      <c r="D6" s="71"/>
      <c r="E6" s="71"/>
      <c r="F6" s="284"/>
      <c r="G6" s="284"/>
      <c r="H6" s="284"/>
    </row>
    <row r="7" spans="1:14" s="32" customFormat="1" ht="15" customHeight="1">
      <c r="A7" s="285" t="s">
        <v>111</v>
      </c>
      <c r="B7" s="286">
        <v>2605.3989999999999</v>
      </c>
      <c r="C7" s="286">
        <v>2668.3919999999998</v>
      </c>
      <c r="D7" s="286">
        <v>2678.2060000000001</v>
      </c>
      <c r="E7" s="286">
        <v>2601.951</v>
      </c>
      <c r="F7" s="286">
        <v>3120.7379999999998</v>
      </c>
      <c r="G7" s="286">
        <v>3500</v>
      </c>
      <c r="H7" s="286">
        <v>3500</v>
      </c>
      <c r="K7" s="533"/>
      <c r="L7" s="533"/>
      <c r="M7" s="533"/>
      <c r="N7" s="533"/>
    </row>
    <row r="8" spans="1:14" s="32" customFormat="1" ht="15" customHeight="1">
      <c r="A8" s="285" t="s">
        <v>112</v>
      </c>
      <c r="B8" s="286">
        <v>19897.471000000001</v>
      </c>
      <c r="C8" s="286">
        <v>20433.422999999999</v>
      </c>
      <c r="D8" s="286">
        <v>21783.868999999999</v>
      </c>
      <c r="E8" s="286">
        <v>23391.978999999999</v>
      </c>
      <c r="F8" s="286">
        <v>24597.127</v>
      </c>
      <c r="G8" s="286">
        <v>26000</v>
      </c>
      <c r="H8" s="286">
        <v>27300</v>
      </c>
      <c r="K8" s="533"/>
      <c r="L8" s="533"/>
      <c r="M8" s="533"/>
      <c r="N8" s="533"/>
    </row>
    <row r="9" spans="1:14" s="32" customFormat="1" ht="15" customHeight="1">
      <c r="A9" s="285" t="s">
        <v>275</v>
      </c>
      <c r="B9" s="286">
        <f>1144.368+1870.761</f>
        <v>3015.1289999999999</v>
      </c>
      <c r="C9" s="286">
        <f>1250.988+1305.457</f>
        <v>2556.4450000000002</v>
      </c>
      <c r="D9" s="286">
        <f>1448.776+1263.441</f>
        <v>2712.2170000000001</v>
      </c>
      <c r="E9" s="286">
        <v>2511.4960000000001</v>
      </c>
      <c r="F9" s="286">
        <v>2589.9299999999998</v>
      </c>
      <c r="G9" s="286">
        <v>2650</v>
      </c>
      <c r="H9" s="286">
        <v>2700</v>
      </c>
      <c r="K9" s="533"/>
      <c r="L9" s="533"/>
      <c r="M9" s="533"/>
      <c r="N9" s="533"/>
    </row>
    <row r="10" spans="1:14" s="32" customFormat="1" ht="15" customHeight="1">
      <c r="A10" s="285" t="s">
        <v>113</v>
      </c>
      <c r="B10" s="286">
        <v>3834.2510000000002</v>
      </c>
      <c r="C10" s="286">
        <v>4632.6180000000004</v>
      </c>
      <c r="D10" s="286">
        <v>5277.0950000000003</v>
      </c>
      <c r="E10" s="286">
        <v>5326.6289999999999</v>
      </c>
      <c r="F10" s="286">
        <v>6018.01</v>
      </c>
      <c r="G10" s="286">
        <v>6200</v>
      </c>
      <c r="H10" s="286">
        <v>6600</v>
      </c>
      <c r="K10" s="533"/>
      <c r="L10" s="533"/>
      <c r="M10" s="533"/>
      <c r="N10" s="533"/>
    </row>
    <row r="11" spans="1:14" s="32" customFormat="1" ht="15" customHeight="1">
      <c r="A11" s="285" t="s">
        <v>114</v>
      </c>
      <c r="B11" s="286">
        <v>21628.282999999999</v>
      </c>
      <c r="C11" s="286">
        <v>22466.687000000002</v>
      </c>
      <c r="D11" s="286">
        <v>23391.392</v>
      </c>
      <c r="E11" s="286">
        <v>24602.332999999999</v>
      </c>
      <c r="F11" s="286">
        <v>24866.708999999999</v>
      </c>
      <c r="G11" s="286">
        <v>25600</v>
      </c>
      <c r="H11" s="286">
        <v>26300</v>
      </c>
      <c r="K11" s="533"/>
      <c r="L11" s="533"/>
      <c r="M11" s="533"/>
      <c r="N11" s="533"/>
    </row>
    <row r="12" spans="1:14" s="32" customFormat="1" ht="15" customHeight="1">
      <c r="A12" s="285" t="s">
        <v>115</v>
      </c>
      <c r="B12" s="286">
        <v>1457.6010000000001</v>
      </c>
      <c r="C12" s="286">
        <v>1501.9880000000001</v>
      </c>
      <c r="D12" s="286">
        <v>1568.377</v>
      </c>
      <c r="E12" s="286">
        <v>1620.787</v>
      </c>
      <c r="F12" s="286">
        <v>1662.059</v>
      </c>
      <c r="G12" s="286">
        <v>1730</v>
      </c>
      <c r="H12" s="286">
        <v>1840</v>
      </c>
      <c r="K12" s="533"/>
      <c r="L12" s="533"/>
      <c r="M12" s="533"/>
      <c r="N12" s="533"/>
    </row>
    <row r="13" spans="1:14" s="32" customFormat="1" ht="15" customHeight="1">
      <c r="A13" s="285" t="s">
        <v>116</v>
      </c>
      <c r="B13" s="286">
        <v>3800.3850000000002</v>
      </c>
      <c r="C13" s="286">
        <v>3853.6909999999998</v>
      </c>
      <c r="D13" s="286">
        <v>4212.5150000000003</v>
      </c>
      <c r="E13" s="286">
        <v>4181.375</v>
      </c>
      <c r="F13" s="286">
        <v>4165.4709999999995</v>
      </c>
      <c r="G13" s="286">
        <v>4150</v>
      </c>
      <c r="H13" s="286">
        <v>4200</v>
      </c>
      <c r="K13" s="533"/>
      <c r="L13" s="533"/>
      <c r="M13" s="533"/>
      <c r="N13" s="533"/>
    </row>
    <row r="14" spans="1:14" s="32" customFormat="1" ht="15" customHeight="1">
      <c r="A14" s="285" t="s">
        <v>117</v>
      </c>
      <c r="B14" s="286">
        <v>796.58500000000004</v>
      </c>
      <c r="C14" s="286">
        <v>818.60500000000002</v>
      </c>
      <c r="D14" s="286">
        <v>466.89100000000002</v>
      </c>
      <c r="E14" s="286">
        <v>477.35199999999998</v>
      </c>
      <c r="F14" s="286">
        <v>476.43299999999999</v>
      </c>
      <c r="G14" s="286">
        <v>490</v>
      </c>
      <c r="H14" s="286">
        <v>500</v>
      </c>
      <c r="K14" s="533"/>
      <c r="L14" s="533"/>
      <c r="M14" s="533"/>
      <c r="N14" s="533"/>
    </row>
    <row r="15" spans="1:14" s="32" customFormat="1" ht="15" customHeight="1">
      <c r="A15" s="285" t="s">
        <v>118</v>
      </c>
      <c r="B15" s="286">
        <v>655.32799999999997</v>
      </c>
      <c r="C15" s="286">
        <v>726.17499999999995</v>
      </c>
      <c r="D15" s="286">
        <v>791.75400000000002</v>
      </c>
      <c r="E15" s="286">
        <v>830.98800000000006</v>
      </c>
      <c r="F15" s="286">
        <v>885.81799999999998</v>
      </c>
      <c r="G15" s="286">
        <v>890</v>
      </c>
      <c r="H15" s="286">
        <v>900</v>
      </c>
      <c r="K15" s="533"/>
      <c r="L15" s="533"/>
      <c r="M15" s="533"/>
      <c r="N15" s="533"/>
    </row>
    <row r="16" spans="1:14" s="32" customFormat="1" ht="15" customHeight="1">
      <c r="A16" s="285" t="s">
        <v>119</v>
      </c>
      <c r="B16" s="286">
        <v>436.99599999999998</v>
      </c>
      <c r="C16" s="286">
        <v>452.25299999999999</v>
      </c>
      <c r="D16" s="286">
        <v>481.07499999999999</v>
      </c>
      <c r="E16" s="286">
        <v>507.44900000000001</v>
      </c>
      <c r="F16" s="286">
        <v>457.38</v>
      </c>
      <c r="G16" s="286">
        <v>520</v>
      </c>
      <c r="H16" s="286">
        <v>560</v>
      </c>
      <c r="K16" s="533"/>
      <c r="L16" s="533"/>
      <c r="M16" s="533"/>
      <c r="N16" s="533"/>
    </row>
    <row r="17" spans="1:14" s="32" customFormat="1" ht="15" customHeight="1">
      <c r="A17" s="285" t="s">
        <v>120</v>
      </c>
      <c r="B17" s="286">
        <v>1033.367</v>
      </c>
      <c r="C17" s="286">
        <v>1017.356</v>
      </c>
      <c r="D17" s="286">
        <v>1071.473</v>
      </c>
      <c r="E17" s="286">
        <v>1052.6790000000001</v>
      </c>
      <c r="F17" s="286">
        <v>1055.884</v>
      </c>
      <c r="G17" s="286">
        <v>1070</v>
      </c>
      <c r="H17" s="286">
        <v>1080</v>
      </c>
      <c r="K17" s="533"/>
      <c r="L17" s="533"/>
      <c r="M17" s="533"/>
      <c r="N17" s="533"/>
    </row>
    <row r="18" spans="1:14" s="32" customFormat="1" ht="15" customHeight="1">
      <c r="A18" s="285" t="s">
        <v>121</v>
      </c>
      <c r="B18" s="286">
        <v>1520.8340000000001</v>
      </c>
      <c r="C18" s="286">
        <v>1553.952</v>
      </c>
      <c r="D18" s="286">
        <v>1661.7860000000001</v>
      </c>
      <c r="E18" s="286">
        <v>1727.94</v>
      </c>
      <c r="F18" s="286">
        <v>1782.393</v>
      </c>
      <c r="G18" s="286">
        <v>2050</v>
      </c>
      <c r="H18" s="286">
        <v>2150</v>
      </c>
      <c r="K18" s="533"/>
      <c r="L18" s="533"/>
      <c r="M18" s="533"/>
      <c r="N18" s="533"/>
    </row>
    <row r="19" spans="1:14" s="32" customFormat="1" ht="15" customHeight="1">
      <c r="A19" s="285" t="s">
        <v>122</v>
      </c>
      <c r="B19" s="286">
        <v>68.379000000000005</v>
      </c>
      <c r="C19" s="286">
        <v>69.691999999999993</v>
      </c>
      <c r="D19" s="286">
        <v>58.887</v>
      </c>
      <c r="E19" s="286">
        <v>45.384</v>
      </c>
      <c r="F19" s="286">
        <v>47.898000000000003</v>
      </c>
      <c r="G19" s="286">
        <v>50</v>
      </c>
      <c r="H19" s="286">
        <v>50</v>
      </c>
      <c r="K19" s="533"/>
      <c r="L19" s="533"/>
      <c r="M19" s="533"/>
      <c r="N19" s="533"/>
    </row>
    <row r="20" spans="1:14" s="32" customFormat="1" ht="15" customHeight="1">
      <c r="A20" s="285" t="s">
        <v>123</v>
      </c>
      <c r="B20" s="286">
        <f>-SUM(B7:B19)+B22</f>
        <v>2564.0499999999884</v>
      </c>
      <c r="C20" s="286">
        <f>-SUM(C7:C19)+C22</f>
        <v>2740.5199999999968</v>
      </c>
      <c r="D20" s="286">
        <f>-SUM(D7:D19)+D22</f>
        <v>3702.1440000000002</v>
      </c>
      <c r="E20" s="286">
        <v>4274.7609999999986</v>
      </c>
      <c r="F20" s="286">
        <v>4644.5099999999948</v>
      </c>
      <c r="G20" s="286">
        <v>4480</v>
      </c>
      <c r="H20" s="286">
        <v>4100</v>
      </c>
      <c r="K20" s="533"/>
      <c r="L20" s="533"/>
      <c r="M20" s="533"/>
      <c r="N20" s="533"/>
    </row>
    <row r="21" spans="1:14" s="73" customFormat="1" ht="13.5" customHeight="1">
      <c r="A21" s="277"/>
      <c r="B21" s="277"/>
      <c r="C21" s="277"/>
      <c r="D21" s="277"/>
      <c r="E21" s="433"/>
      <c r="F21" s="433"/>
      <c r="G21" s="433"/>
      <c r="H21" s="433"/>
      <c r="K21" s="533"/>
      <c r="L21" s="533"/>
      <c r="M21" s="533"/>
      <c r="N21" s="533"/>
    </row>
    <row r="22" spans="1:14" s="32" customFormat="1" ht="15" customHeight="1">
      <c r="A22" s="287" t="s">
        <v>124</v>
      </c>
      <c r="B22" s="288">
        <v>63314.057999999997</v>
      </c>
      <c r="C22" s="288">
        <v>65491.796999999999</v>
      </c>
      <c r="D22" s="288">
        <v>69857.680999999997</v>
      </c>
      <c r="E22" s="288">
        <v>73153.103000000003</v>
      </c>
      <c r="F22" s="288">
        <v>76370.36</v>
      </c>
      <c r="G22" s="288">
        <v>79380</v>
      </c>
      <c r="H22" s="288">
        <v>81780</v>
      </c>
      <c r="K22" s="533"/>
      <c r="L22" s="533"/>
      <c r="M22" s="533"/>
      <c r="N22" s="533"/>
    </row>
    <row r="23" spans="1:14" s="73" customFormat="1" ht="12.75" customHeight="1">
      <c r="A23" s="277"/>
      <c r="B23" s="277"/>
      <c r="C23" s="277"/>
      <c r="D23" s="277"/>
      <c r="E23" s="433"/>
      <c r="F23" s="433"/>
      <c r="G23" s="433"/>
      <c r="H23" s="433"/>
      <c r="K23" s="533"/>
      <c r="L23" s="533"/>
      <c r="M23" s="533"/>
      <c r="N23" s="533"/>
    </row>
    <row r="24" spans="1:14" s="32" customFormat="1" ht="28.5">
      <c r="A24" s="276" t="s">
        <v>388</v>
      </c>
      <c r="B24" s="289">
        <v>-23396.845000000001</v>
      </c>
      <c r="C24" s="289">
        <v>-23340.35</v>
      </c>
      <c r="D24" s="289">
        <v>-25414.222000000002</v>
      </c>
      <c r="E24" s="289">
        <v>-26458.036</v>
      </c>
      <c r="F24" s="289">
        <f>-24475.161-3122.529</f>
        <v>-27597.69</v>
      </c>
      <c r="G24" s="289">
        <f>-25366.972-3231.234</f>
        <v>-28598.206000000002</v>
      </c>
      <c r="H24" s="289">
        <f>-26221.325-3361.859</f>
        <v>-29583.184000000001</v>
      </c>
      <c r="K24" s="533"/>
      <c r="L24" s="533"/>
      <c r="M24" s="533"/>
      <c r="N24" s="533"/>
    </row>
    <row r="25" spans="1:14" s="32" customFormat="1" ht="15" customHeight="1">
      <c r="A25" s="285" t="s">
        <v>125</v>
      </c>
      <c r="B25" s="286">
        <v>-2279.2959999999998</v>
      </c>
      <c r="C25" s="286">
        <v>-2335.8290000000002</v>
      </c>
      <c r="D25" s="286">
        <v>-2512.1770000000001</v>
      </c>
      <c r="E25" s="286">
        <v>-2888.3009999999999</v>
      </c>
      <c r="F25" s="286">
        <v>-2971.4549999999999</v>
      </c>
      <c r="G25" s="286">
        <v>-2900</v>
      </c>
      <c r="H25" s="286">
        <v>-3000</v>
      </c>
      <c r="K25" s="533"/>
      <c r="L25" s="533"/>
      <c r="M25" s="533"/>
      <c r="N25" s="533"/>
    </row>
    <row r="26" spans="1:14" s="74" customFormat="1" ht="12.75" customHeight="1">
      <c r="A26" s="142"/>
      <c r="B26" s="142"/>
      <c r="C26" s="142"/>
      <c r="D26" s="142"/>
      <c r="E26" s="142"/>
      <c r="F26" s="142"/>
      <c r="G26" s="142"/>
      <c r="H26" s="142"/>
      <c r="K26" s="533"/>
      <c r="L26" s="533"/>
      <c r="M26" s="533"/>
      <c r="N26" s="533"/>
    </row>
    <row r="27" spans="1:14" s="32" customFormat="1" ht="15" customHeight="1">
      <c r="A27" s="290" t="s">
        <v>126</v>
      </c>
      <c r="B27" s="291">
        <f>B22+B24+B25</f>
        <v>37637.916999999994</v>
      </c>
      <c r="C27" s="291">
        <f>C22+C24+C25</f>
        <v>39815.618000000002</v>
      </c>
      <c r="D27" s="291">
        <f>D22+D24+D25</f>
        <v>41931.281999999992</v>
      </c>
      <c r="E27" s="291">
        <f>E22+E24+E25</f>
        <v>43806.766000000003</v>
      </c>
      <c r="F27" s="291">
        <f>F22+F24+F25</f>
        <v>45801.214999999997</v>
      </c>
      <c r="G27" s="291">
        <f t="shared" ref="G27:H27" si="0">G22+G24+G25</f>
        <v>47881.793999999994</v>
      </c>
      <c r="H27" s="291">
        <f t="shared" si="0"/>
        <v>49196.815999999999</v>
      </c>
      <c r="K27" s="533"/>
      <c r="L27" s="533"/>
      <c r="M27" s="533"/>
      <c r="N27" s="533"/>
    </row>
    <row r="28" spans="1:14" ht="14.25">
      <c r="A28" s="169"/>
      <c r="B28" s="169"/>
      <c r="C28" s="169"/>
      <c r="D28" s="169"/>
      <c r="E28" s="169"/>
      <c r="F28" s="169"/>
      <c r="G28" s="169"/>
      <c r="H28" s="169"/>
      <c r="K28" s="533"/>
      <c r="L28" s="533"/>
      <c r="M28" s="533"/>
      <c r="N28" s="533"/>
    </row>
    <row r="29" spans="1:14" ht="16.5">
      <c r="A29" s="75"/>
      <c r="B29" s="75"/>
      <c r="C29" s="75"/>
      <c r="D29" s="75"/>
      <c r="E29" s="534"/>
      <c r="F29" s="534"/>
      <c r="G29" s="534"/>
      <c r="H29" s="534"/>
    </row>
    <row r="30" spans="1:14" s="72" customFormat="1" ht="12.75" customHeight="1">
      <c r="A30" s="717" t="s">
        <v>546</v>
      </c>
      <c r="B30" s="717"/>
      <c r="C30" s="717"/>
      <c r="D30" s="717"/>
      <c r="E30" s="717"/>
      <c r="F30" s="717"/>
      <c r="G30" s="717"/>
      <c r="H30" s="717"/>
    </row>
    <row r="31" spans="1:14" ht="13.5">
      <c r="A31" s="166" t="s">
        <v>4</v>
      </c>
    </row>
  </sheetData>
  <mergeCells count="1">
    <mergeCell ref="A30:H30"/>
  </mergeCells>
  <pageMargins left="0.7" right="0.7" top="0.78740157499999996" bottom="0.78740157499999996" header="0.3" footer="0.3"/>
  <pageSetup paperSize="9" scale="98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G17"/>
  <sheetViews>
    <sheetView showGridLines="0" workbookViewId="0"/>
  </sheetViews>
  <sheetFormatPr baseColWidth="10" defaultRowHeight="12.75"/>
  <cols>
    <col min="1" max="1" width="22.140625" customWidth="1"/>
    <col min="2" max="2" width="7.5703125" customWidth="1"/>
    <col min="3" max="7" width="12" customWidth="1"/>
  </cols>
  <sheetData>
    <row r="1" spans="1:7" ht="15">
      <c r="A1" s="109" t="s">
        <v>490</v>
      </c>
    </row>
    <row r="2" spans="1:7" ht="15">
      <c r="A2" s="24" t="s">
        <v>169</v>
      </c>
    </row>
    <row r="3" spans="1:7" ht="15">
      <c r="A3" s="125"/>
      <c r="B3" s="131"/>
      <c r="C3" s="131"/>
      <c r="D3" s="131"/>
      <c r="E3" s="131"/>
    </row>
    <row r="4" spans="1:7" s="234" customFormat="1" ht="30" customHeight="1">
      <c r="A4" s="123"/>
      <c r="B4" s="123">
        <v>2010</v>
      </c>
      <c r="C4" s="123">
        <v>2011</v>
      </c>
      <c r="D4" s="123">
        <v>2012</v>
      </c>
      <c r="E4" s="398" t="s">
        <v>423</v>
      </c>
      <c r="F4" s="297" t="s">
        <v>422</v>
      </c>
      <c r="G4" s="297" t="s">
        <v>421</v>
      </c>
    </row>
    <row r="5" spans="1:7" ht="22.5" customHeight="1">
      <c r="A5" s="23" t="s">
        <v>370</v>
      </c>
      <c r="B5" s="8">
        <v>2</v>
      </c>
      <c r="C5" s="8">
        <v>2.2000000000000002</v>
      </c>
      <c r="D5" s="8">
        <v>1.7</v>
      </c>
      <c r="E5" s="8">
        <v>1.7</v>
      </c>
      <c r="F5" s="132">
        <v>1.9</v>
      </c>
      <c r="G5" s="132">
        <v>2.1</v>
      </c>
    </row>
    <row r="6" spans="1:7" ht="15">
      <c r="A6" s="23" t="s">
        <v>201</v>
      </c>
      <c r="B6" s="8">
        <v>0.81100000000000005</v>
      </c>
      <c r="C6" s="8">
        <v>0.621</v>
      </c>
      <c r="D6" s="8">
        <v>0.82499999999999996</v>
      </c>
      <c r="E6" s="8">
        <v>0.7</v>
      </c>
      <c r="F6" s="132">
        <v>1.0089999999999999</v>
      </c>
      <c r="G6" s="132">
        <v>1.3120000000000001</v>
      </c>
    </row>
    <row r="7" spans="1:7" ht="15">
      <c r="A7" s="23" t="s">
        <v>202</v>
      </c>
      <c r="B7" s="8">
        <v>0.6</v>
      </c>
      <c r="C7" s="8">
        <v>0.7</v>
      </c>
      <c r="D7" s="8">
        <v>0.6</v>
      </c>
      <c r="E7" s="8">
        <v>0.7</v>
      </c>
      <c r="F7" s="132">
        <v>0.7</v>
      </c>
      <c r="G7" s="132">
        <v>0.8</v>
      </c>
    </row>
    <row r="8" spans="1:7" ht="30" customHeight="1">
      <c r="A8" s="133" t="s">
        <v>63</v>
      </c>
      <c r="B8" s="645">
        <f t="shared" ref="B8:G8" si="0">SUM(B5:B7)</f>
        <v>3.411</v>
      </c>
      <c r="C8" s="645">
        <f t="shared" si="0"/>
        <v>3.5209999999999999</v>
      </c>
      <c r="D8" s="645">
        <f t="shared" si="0"/>
        <v>3.125</v>
      </c>
      <c r="E8" s="645">
        <f t="shared" si="0"/>
        <v>3.0999999999999996</v>
      </c>
      <c r="F8" s="645">
        <f t="shared" si="0"/>
        <v>3.609</v>
      </c>
      <c r="G8" s="645">
        <f t="shared" si="0"/>
        <v>4.2119999999999997</v>
      </c>
    </row>
    <row r="9" spans="1:7" ht="15">
      <c r="A9" s="23"/>
      <c r="B9" s="23"/>
      <c r="C9" s="23"/>
      <c r="D9" s="23"/>
      <c r="E9" s="23"/>
      <c r="F9" s="23"/>
      <c r="G9" s="23"/>
    </row>
    <row r="10" spans="1:7" s="201" customFormat="1" ht="14.25" customHeight="1">
      <c r="A10" s="217" t="s">
        <v>420</v>
      </c>
      <c r="B10" s="200"/>
      <c r="C10" s="200"/>
      <c r="D10" s="200"/>
      <c r="E10" s="200"/>
      <c r="F10" s="200"/>
      <c r="G10" s="200"/>
    </row>
    <row r="11" spans="1:7" ht="14.25" customHeight="1">
      <c r="A11" s="134" t="s">
        <v>491</v>
      </c>
      <c r="B11" s="23"/>
      <c r="C11" s="23"/>
      <c r="D11" s="23"/>
      <c r="E11" s="23"/>
      <c r="F11" s="23"/>
      <c r="G11" s="23"/>
    </row>
    <row r="12" spans="1:7" ht="15">
      <c r="A12" s="23"/>
      <c r="B12" s="23"/>
      <c r="C12" s="23"/>
      <c r="D12" s="23"/>
      <c r="E12" s="23"/>
      <c r="F12" s="23"/>
      <c r="G12" s="23"/>
    </row>
    <row r="13" spans="1:7" ht="15">
      <c r="A13" s="23"/>
      <c r="B13" s="23"/>
      <c r="C13" s="23"/>
      <c r="D13" s="23"/>
      <c r="E13" s="23"/>
      <c r="F13" s="23"/>
      <c r="G13" s="23"/>
    </row>
    <row r="14" spans="1:7" ht="15">
      <c r="A14" s="23"/>
      <c r="B14" s="23"/>
      <c r="C14" s="23"/>
      <c r="D14" s="23"/>
      <c r="E14" s="23"/>
      <c r="F14" s="23"/>
      <c r="G14" s="23"/>
    </row>
    <row r="17" spans="4:4">
      <c r="D17" s="135"/>
    </row>
  </sheetData>
  <pageMargins left="0.78740157499999996" right="0.78740157499999996" top="0.984251969" bottom="0.984251969" header="0.4921259845" footer="0.4921259845"/>
  <pageSetup paperSize="9" scale="97" fitToHeight="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9">
    <pageSetUpPr fitToPage="1"/>
  </sheetPr>
  <dimension ref="A1:G12"/>
  <sheetViews>
    <sheetView showGridLines="0" zoomScaleNormal="100" workbookViewId="0"/>
  </sheetViews>
  <sheetFormatPr baseColWidth="10" defaultColWidth="11.42578125" defaultRowHeight="12.75"/>
  <cols>
    <col min="1" max="1" width="22.140625" style="204" customWidth="1"/>
    <col min="2" max="2" width="7.5703125" style="204" customWidth="1"/>
    <col min="3" max="7" width="12" style="204" customWidth="1"/>
    <col min="8" max="16384" width="11.42578125" style="204"/>
  </cols>
  <sheetData>
    <row r="1" spans="1:7" ht="15">
      <c r="A1" s="202" t="s">
        <v>492</v>
      </c>
    </row>
    <row r="2" spans="1:7" ht="15">
      <c r="A2" s="203" t="s">
        <v>203</v>
      </c>
    </row>
    <row r="3" spans="1:7" ht="15">
      <c r="A3" s="205"/>
      <c r="B3" s="206"/>
      <c r="C3" s="206"/>
      <c r="D3" s="206"/>
      <c r="E3" s="206"/>
    </row>
    <row r="4" spans="1:7" s="207" customFormat="1" ht="30" customHeight="1">
      <c r="A4" s="145"/>
      <c r="B4" s="123">
        <v>2010</v>
      </c>
      <c r="C4" s="123">
        <v>2011</v>
      </c>
      <c r="D4" s="123">
        <v>2012</v>
      </c>
      <c r="E4" s="398" t="s">
        <v>423</v>
      </c>
      <c r="F4" s="297" t="s">
        <v>422</v>
      </c>
      <c r="G4" s="297" t="s">
        <v>421</v>
      </c>
    </row>
    <row r="5" spans="1:7" ht="15" hidden="1">
      <c r="A5" s="208" t="s">
        <v>273</v>
      </c>
      <c r="B5" s="209">
        <v>17.5</v>
      </c>
      <c r="C5" s="209">
        <v>19</v>
      </c>
      <c r="D5" s="209">
        <v>21.2</v>
      </c>
      <c r="E5" s="209">
        <v>22.8</v>
      </c>
      <c r="F5" s="208"/>
      <c r="G5" s="208"/>
    </row>
    <row r="6" spans="1:7" ht="22.5" customHeight="1">
      <c r="A6" s="208" t="s">
        <v>274</v>
      </c>
      <c r="B6" s="210">
        <v>15.181645355580002</v>
      </c>
      <c r="C6" s="210">
        <v>16.440057538750001</v>
      </c>
      <c r="D6" s="210">
        <v>17</v>
      </c>
      <c r="E6" s="210">
        <v>17.600000000000001</v>
      </c>
      <c r="F6" s="399">
        <v>19.399999999999999</v>
      </c>
      <c r="G6" s="399">
        <v>20.9</v>
      </c>
    </row>
    <row r="7" spans="1:7" ht="15">
      <c r="A7" s="208" t="s">
        <v>204</v>
      </c>
      <c r="B7" s="210">
        <v>11.9</v>
      </c>
      <c r="C7" s="210">
        <v>11.78</v>
      </c>
      <c r="D7" s="210">
        <v>11.523</v>
      </c>
      <c r="E7" s="210">
        <v>11.52</v>
      </c>
      <c r="F7" s="399">
        <v>11.677</v>
      </c>
      <c r="G7" s="399">
        <v>12.106999999999999</v>
      </c>
    </row>
    <row r="8" spans="1:7" ht="16.5">
      <c r="A8" s="208" t="s">
        <v>524</v>
      </c>
      <c r="B8" s="210">
        <v>3.7</v>
      </c>
      <c r="C8" s="211">
        <v>3.9</v>
      </c>
      <c r="D8" s="212">
        <v>3.9</v>
      </c>
      <c r="E8" s="210">
        <v>3.9</v>
      </c>
      <c r="F8" s="210">
        <v>4</v>
      </c>
      <c r="G8" s="210">
        <v>4.0999999999999996</v>
      </c>
    </row>
    <row r="9" spans="1:7" ht="30" customHeight="1">
      <c r="A9" s="213" t="s">
        <v>63</v>
      </c>
      <c r="B9" s="214">
        <f t="shared" ref="B9:G9" si="0">SUM(B6:B8)</f>
        <v>30.78164535558</v>
      </c>
      <c r="C9" s="214">
        <f t="shared" si="0"/>
        <v>32.120057538749997</v>
      </c>
      <c r="D9" s="214">
        <f t="shared" si="0"/>
        <v>32.423000000000002</v>
      </c>
      <c r="E9" s="214">
        <f t="shared" si="0"/>
        <v>33.020000000000003</v>
      </c>
      <c r="F9" s="214">
        <f t="shared" si="0"/>
        <v>35.076999999999998</v>
      </c>
      <c r="G9" s="214">
        <f t="shared" si="0"/>
        <v>37.106999999999999</v>
      </c>
    </row>
    <row r="10" spans="1:7" ht="15">
      <c r="A10" s="208"/>
      <c r="B10" s="208"/>
      <c r="C10" s="208"/>
      <c r="D10" s="208"/>
      <c r="E10" s="208"/>
      <c r="F10" s="208"/>
      <c r="G10" s="208"/>
    </row>
    <row r="11" spans="1:7" ht="15">
      <c r="A11" s="216" t="s">
        <v>205</v>
      </c>
      <c r="B11" s="208"/>
      <c r="C11" s="208"/>
      <c r="D11" s="208"/>
      <c r="E11" s="208"/>
      <c r="F11" s="208"/>
      <c r="G11" s="208"/>
    </row>
    <row r="12" spans="1:7" ht="14.25">
      <c r="A12" s="215" t="s">
        <v>491</v>
      </c>
    </row>
  </sheetData>
  <pageMargins left="0.78740157499999996" right="0.78740157499999996" top="0.984251969" bottom="0.984251969" header="0.4921259845" footer="0.4921259845"/>
  <pageSetup paperSize="9" scale="97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F49"/>
  <sheetViews>
    <sheetView showGridLines="0" workbookViewId="0"/>
  </sheetViews>
  <sheetFormatPr baseColWidth="10" defaultRowHeight="12.75"/>
  <cols>
    <col min="1" max="1" width="44.28515625" style="78" customWidth="1"/>
    <col min="2" max="4" width="15" style="78" customWidth="1"/>
    <col min="5" max="16384" width="11.42578125" style="78"/>
  </cols>
  <sheetData>
    <row r="1" spans="1:6" ht="14.25">
      <c r="A1" s="219" t="s">
        <v>493</v>
      </c>
      <c r="B1" s="85"/>
      <c r="C1" s="85"/>
      <c r="D1" s="85"/>
    </row>
    <row r="2" spans="1:6" ht="14.25">
      <c r="A2" s="85" t="s">
        <v>0</v>
      </c>
      <c r="B2" s="85"/>
      <c r="C2" s="85"/>
      <c r="D2" s="85"/>
    </row>
    <row r="3" spans="1:6" ht="15">
      <c r="A3" s="77"/>
      <c r="B3" s="77"/>
      <c r="C3" s="77"/>
      <c r="D3" s="77"/>
    </row>
    <row r="4" spans="1:6" s="80" customFormat="1" ht="22.5" customHeight="1">
      <c r="A4" s="79"/>
      <c r="B4" s="79">
        <v>2013</v>
      </c>
      <c r="C4" s="79">
        <v>2014</v>
      </c>
      <c r="D4" s="79">
        <v>2015</v>
      </c>
    </row>
    <row r="5" spans="1:6" s="80" customFormat="1" ht="22.5" customHeight="1">
      <c r="A5" s="220"/>
      <c r="B5" s="221" t="s">
        <v>405</v>
      </c>
      <c r="C5" s="221" t="s">
        <v>565</v>
      </c>
      <c r="D5" s="221" t="s">
        <v>565</v>
      </c>
    </row>
    <row r="6" spans="1:6" s="83" customFormat="1" ht="22.5" customHeight="1">
      <c r="A6" s="81"/>
      <c r="B6" s="82" t="s">
        <v>376</v>
      </c>
      <c r="C6" s="82" t="s">
        <v>376</v>
      </c>
      <c r="D6" s="82" t="s">
        <v>376</v>
      </c>
    </row>
    <row r="7" spans="1:6" s="224" customFormat="1" ht="7.5" customHeight="1">
      <c r="A7" s="222"/>
      <c r="B7" s="223"/>
      <c r="C7" s="223"/>
      <c r="D7" s="223"/>
    </row>
    <row r="8" spans="1:6" ht="15" customHeight="1">
      <c r="A8" s="86" t="s">
        <v>127</v>
      </c>
      <c r="B8" s="87">
        <v>14486.745557999999</v>
      </c>
      <c r="C8" s="87">
        <v>15063.673999999999</v>
      </c>
      <c r="D8" s="87">
        <v>15524.33512154424</v>
      </c>
      <c r="E8" s="90"/>
      <c r="F8" s="90"/>
    </row>
    <row r="9" spans="1:6" ht="15" customHeight="1">
      <c r="A9" s="84" t="s">
        <v>128</v>
      </c>
      <c r="B9" s="88">
        <f t="shared" ref="B9" si="0">SUM(B10:B26)</f>
        <v>7568.0842984500014</v>
      </c>
      <c r="C9" s="88">
        <f t="shared" ref="C9:D9" si="1">SUM(C10:C26)</f>
        <v>8117.56</v>
      </c>
      <c r="D9" s="88">
        <f t="shared" si="1"/>
        <v>8281.8790000000008</v>
      </c>
      <c r="E9" s="90"/>
      <c r="F9" s="90"/>
    </row>
    <row r="10" spans="1:6" ht="15" customHeight="1">
      <c r="A10" s="89" t="s">
        <v>265</v>
      </c>
      <c r="B10" s="91">
        <v>3670.713125293506</v>
      </c>
      <c r="C10" s="91">
        <v>3649.087</v>
      </c>
      <c r="D10" s="91">
        <v>3626.8780000000002</v>
      </c>
      <c r="E10" s="90"/>
      <c r="F10" s="90"/>
    </row>
    <row r="11" spans="1:6" ht="14.25">
      <c r="A11" s="89" t="s">
        <v>266</v>
      </c>
      <c r="B11" s="91">
        <v>1382.9167147699998</v>
      </c>
      <c r="C11" s="91">
        <v>1528.8869999999999</v>
      </c>
      <c r="D11" s="91">
        <v>1635.8209999999999</v>
      </c>
      <c r="E11" s="90"/>
      <c r="F11" s="90"/>
    </row>
    <row r="12" spans="1:6" ht="14.25">
      <c r="A12" s="89" t="s">
        <v>129</v>
      </c>
      <c r="B12" s="91">
        <v>603.90182566999999</v>
      </c>
      <c r="C12" s="91">
        <v>629.66899999999998</v>
      </c>
      <c r="D12" s="91">
        <v>648.351</v>
      </c>
      <c r="E12" s="90"/>
      <c r="F12" s="90"/>
    </row>
    <row r="13" spans="1:6" ht="14.25">
      <c r="A13" s="89" t="s">
        <v>130</v>
      </c>
      <c r="B13" s="91">
        <v>148.48549299999999</v>
      </c>
      <c r="C13" s="91">
        <v>150.869</v>
      </c>
      <c r="D13" s="91">
        <v>155.60900000000001</v>
      </c>
      <c r="E13" s="90"/>
      <c r="F13" s="90"/>
    </row>
    <row r="14" spans="1:6" ht="15.75">
      <c r="A14" s="92" t="s">
        <v>131</v>
      </c>
      <c r="B14" s="91">
        <v>31.100537000000003</v>
      </c>
      <c r="C14" s="91">
        <v>61.55</v>
      </c>
      <c r="D14" s="91">
        <v>48.643000000000001</v>
      </c>
      <c r="E14" s="90"/>
      <c r="F14" s="90"/>
    </row>
    <row r="15" spans="1:6" ht="14.25">
      <c r="A15" s="89" t="s">
        <v>132</v>
      </c>
      <c r="B15" s="91">
        <v>996.34457035000003</v>
      </c>
      <c r="C15" s="91">
        <v>1165</v>
      </c>
      <c r="D15" s="91">
        <v>1215</v>
      </c>
      <c r="E15" s="90"/>
      <c r="F15" s="90"/>
    </row>
    <row r="16" spans="1:6" ht="15.75">
      <c r="A16" s="89" t="s">
        <v>133</v>
      </c>
      <c r="B16" s="91">
        <v>86.957015490000003</v>
      </c>
      <c r="C16" s="91">
        <v>76.085999999999999</v>
      </c>
      <c r="D16" s="91">
        <v>75.793999999999997</v>
      </c>
      <c r="E16" s="90"/>
      <c r="F16" s="90"/>
    </row>
    <row r="17" spans="1:6" ht="14.25">
      <c r="A17" s="89" t="s">
        <v>134</v>
      </c>
      <c r="B17" s="91">
        <v>5.3755536399999997</v>
      </c>
      <c r="C17" s="91">
        <v>3.1150000000000002</v>
      </c>
      <c r="D17" s="91">
        <v>32.814</v>
      </c>
      <c r="E17" s="90"/>
      <c r="F17" s="90"/>
    </row>
    <row r="18" spans="1:6" ht="14.25">
      <c r="A18" s="93" t="s">
        <v>135</v>
      </c>
      <c r="B18" s="91">
        <v>5</v>
      </c>
      <c r="C18" s="91">
        <v>1E-3</v>
      </c>
      <c r="D18" s="91">
        <v>1E-3</v>
      </c>
      <c r="E18" s="90"/>
      <c r="F18" s="90"/>
    </row>
    <row r="19" spans="1:6" ht="15" customHeight="1">
      <c r="A19" s="225" t="s">
        <v>466</v>
      </c>
      <c r="B19" s="91">
        <v>88.973832209999983</v>
      </c>
      <c r="C19" s="91">
        <v>190</v>
      </c>
      <c r="D19" s="91">
        <v>175</v>
      </c>
      <c r="E19" s="90"/>
      <c r="F19" s="90"/>
    </row>
    <row r="20" spans="1:6" ht="14.25">
      <c r="A20" s="89" t="s">
        <v>136</v>
      </c>
      <c r="B20" s="91">
        <v>214.20963907999999</v>
      </c>
      <c r="C20" s="91">
        <v>230.08500000000001</v>
      </c>
      <c r="D20" s="91">
        <v>299.93</v>
      </c>
      <c r="E20" s="90"/>
      <c r="F20" s="90"/>
    </row>
    <row r="21" spans="1:6" ht="15" customHeight="1">
      <c r="A21" s="93" t="s">
        <v>137</v>
      </c>
      <c r="B21" s="91">
        <v>43.099999569999994</v>
      </c>
      <c r="C21" s="91">
        <v>116.134</v>
      </c>
      <c r="D21" s="91">
        <v>109.36799999999999</v>
      </c>
      <c r="E21" s="90"/>
      <c r="F21" s="90"/>
    </row>
    <row r="22" spans="1:6" ht="14.25">
      <c r="A22" s="89" t="s">
        <v>138</v>
      </c>
      <c r="B22" s="91">
        <v>3.9561700000000002</v>
      </c>
      <c r="C22" s="91">
        <v>25</v>
      </c>
      <c r="D22" s="91">
        <v>25</v>
      </c>
      <c r="E22" s="90"/>
      <c r="F22" s="90"/>
    </row>
    <row r="23" spans="1:6" ht="14.25">
      <c r="A23" s="89" t="s">
        <v>139</v>
      </c>
      <c r="B23" s="91">
        <v>12.984113000000001</v>
      </c>
      <c r="C23" s="91">
        <v>11.984</v>
      </c>
      <c r="D23" s="91">
        <v>17.984000000000002</v>
      </c>
      <c r="E23" s="90"/>
      <c r="F23" s="90"/>
    </row>
    <row r="24" spans="1:6" ht="14.25">
      <c r="A24" s="89" t="s">
        <v>140</v>
      </c>
      <c r="B24" s="91">
        <v>137.09867807000001</v>
      </c>
      <c r="C24" s="91">
        <v>99.085300000000004</v>
      </c>
      <c r="D24" s="91">
        <v>82.246300000000005</v>
      </c>
      <c r="E24" s="90"/>
      <c r="F24" s="90"/>
    </row>
    <row r="25" spans="1:6" ht="14.25">
      <c r="A25" s="89" t="s">
        <v>141</v>
      </c>
      <c r="B25" s="91">
        <v>78</v>
      </c>
      <c r="C25" s="91">
        <v>78</v>
      </c>
      <c r="D25" s="91">
        <v>78</v>
      </c>
      <c r="E25" s="90"/>
      <c r="F25" s="90"/>
    </row>
    <row r="26" spans="1:6" ht="14.25">
      <c r="A26" s="89" t="s">
        <v>142</v>
      </c>
      <c r="B26" s="91">
        <v>58.967031306492572</v>
      </c>
      <c r="C26" s="91">
        <v>103.00770000000011</v>
      </c>
      <c r="D26" s="91">
        <v>55.439699999998993</v>
      </c>
      <c r="E26" s="90"/>
      <c r="F26" s="90"/>
    </row>
    <row r="27" spans="1:6" ht="7.5" customHeight="1">
      <c r="A27" s="94"/>
      <c r="B27" s="95"/>
      <c r="C27" s="95"/>
      <c r="D27" s="95"/>
      <c r="E27" s="90"/>
      <c r="F27" s="90"/>
    </row>
    <row r="28" spans="1:6" ht="7.5" customHeight="1">
      <c r="A28" s="96"/>
      <c r="B28" s="97"/>
      <c r="C28" s="97"/>
      <c r="D28" s="97"/>
      <c r="E28" s="90"/>
      <c r="F28" s="90"/>
    </row>
    <row r="29" spans="1:6" ht="14.25">
      <c r="A29" s="86" t="s">
        <v>143</v>
      </c>
      <c r="B29" s="87">
        <v>8919.9027440000009</v>
      </c>
      <c r="C29" s="87">
        <v>9222.7670000000016</v>
      </c>
      <c r="D29" s="87">
        <v>9517.57595191781</v>
      </c>
      <c r="E29" s="90"/>
      <c r="F29" s="90"/>
    </row>
    <row r="30" spans="1:6" ht="14.25">
      <c r="A30" s="84" t="s">
        <v>144</v>
      </c>
      <c r="B30" s="98">
        <f t="shared" ref="B30:D30" si="2">SUM(B31:B38)</f>
        <v>294.33976720000004</v>
      </c>
      <c r="C30" s="98">
        <f t="shared" si="2"/>
        <v>350.85899999999998</v>
      </c>
      <c r="D30" s="98">
        <f t="shared" si="2"/>
        <v>347.84299999999996</v>
      </c>
      <c r="E30" s="90"/>
      <c r="F30" s="90"/>
    </row>
    <row r="31" spans="1:6" ht="14.25">
      <c r="A31" s="89" t="s">
        <v>145</v>
      </c>
      <c r="B31" s="91">
        <v>124.393</v>
      </c>
      <c r="C31" s="91">
        <v>128.63</v>
      </c>
      <c r="D31" s="91">
        <v>132.03</v>
      </c>
      <c r="E31" s="90"/>
      <c r="F31" s="90"/>
    </row>
    <row r="32" spans="1:6" ht="14.25" hidden="1">
      <c r="A32" s="89" t="s">
        <v>146</v>
      </c>
      <c r="B32" s="91"/>
      <c r="C32" s="91"/>
      <c r="D32" s="91"/>
      <c r="E32" s="90"/>
      <c r="F32" s="90"/>
    </row>
    <row r="33" spans="1:6" ht="14.25">
      <c r="A33" s="89" t="s">
        <v>147</v>
      </c>
      <c r="B33" s="91">
        <v>2.3069999999999999</v>
      </c>
      <c r="C33" s="91">
        <v>2.35</v>
      </c>
      <c r="D33" s="91">
        <v>2.4</v>
      </c>
      <c r="E33" s="90"/>
      <c r="F33" s="90"/>
    </row>
    <row r="34" spans="1:6" ht="14.25">
      <c r="A34" s="89" t="s">
        <v>148</v>
      </c>
      <c r="B34" s="91">
        <v>79.749876839999999</v>
      </c>
      <c r="C34" s="91">
        <v>81.463999999999999</v>
      </c>
      <c r="D34" s="91">
        <v>82.990000000000009</v>
      </c>
      <c r="E34" s="90"/>
      <c r="F34" s="90"/>
    </row>
    <row r="35" spans="1:6" ht="14.25">
      <c r="A35" s="89" t="s">
        <v>139</v>
      </c>
      <c r="B35" s="91">
        <v>10.533887</v>
      </c>
      <c r="C35" s="91">
        <v>10.534000000000001</v>
      </c>
      <c r="D35" s="91">
        <v>10.534000000000001</v>
      </c>
      <c r="E35" s="90"/>
      <c r="F35" s="90"/>
    </row>
    <row r="36" spans="1:6" ht="14.25">
      <c r="A36" s="89" t="s">
        <v>149</v>
      </c>
      <c r="B36" s="91">
        <v>0.42499999999999999</v>
      </c>
      <c r="C36" s="91">
        <v>0.1</v>
      </c>
      <c r="D36" s="91">
        <v>0.1</v>
      </c>
      <c r="E36" s="90"/>
      <c r="F36" s="90"/>
    </row>
    <row r="37" spans="1:6" ht="14.25">
      <c r="A37" s="89" t="s">
        <v>140</v>
      </c>
      <c r="B37" s="91">
        <v>34.411346670000007</v>
      </c>
      <c r="C37" s="91">
        <v>41.356000000000002</v>
      </c>
      <c r="D37" s="91">
        <v>38.106999999999999</v>
      </c>
      <c r="E37" s="90"/>
      <c r="F37" s="90"/>
    </row>
    <row r="38" spans="1:6" ht="14.25">
      <c r="A38" s="89" t="s">
        <v>150</v>
      </c>
      <c r="B38" s="91">
        <v>42.519656690000033</v>
      </c>
      <c r="C38" s="91">
        <v>86.425000000000011</v>
      </c>
      <c r="D38" s="91">
        <v>81.68199999999996</v>
      </c>
      <c r="E38" s="90"/>
      <c r="F38" s="90"/>
    </row>
    <row r="39" spans="1:6" ht="7.5" customHeight="1">
      <c r="A39" s="94"/>
      <c r="B39" s="95"/>
      <c r="C39" s="95"/>
      <c r="D39" s="95"/>
      <c r="E39" s="90"/>
      <c r="F39" s="90"/>
    </row>
    <row r="40" spans="1:6" ht="7.5" customHeight="1">
      <c r="A40" s="96"/>
      <c r="B40" s="97"/>
      <c r="C40" s="97"/>
      <c r="D40" s="97"/>
      <c r="E40" s="90"/>
      <c r="F40" s="90"/>
    </row>
    <row r="41" spans="1:6" ht="15" customHeight="1">
      <c r="A41" s="99" t="s">
        <v>151</v>
      </c>
      <c r="B41" s="100">
        <f t="shared" ref="B41:D42" si="3">B8+B29</f>
        <v>23406.648302000001</v>
      </c>
      <c r="C41" s="100">
        <f t="shared" si="3"/>
        <v>24286.440999999999</v>
      </c>
      <c r="D41" s="100">
        <f t="shared" si="3"/>
        <v>25041.911073462048</v>
      </c>
      <c r="E41" s="90"/>
      <c r="F41" s="90"/>
    </row>
    <row r="42" spans="1:6" ht="14.25">
      <c r="A42" s="101" t="s">
        <v>152</v>
      </c>
      <c r="B42" s="100">
        <f t="shared" si="3"/>
        <v>7862.4240656500015</v>
      </c>
      <c r="C42" s="100">
        <f t="shared" si="3"/>
        <v>8468.4189999999999</v>
      </c>
      <c r="D42" s="100">
        <f t="shared" si="3"/>
        <v>8629.7220000000016</v>
      </c>
      <c r="E42" s="90"/>
      <c r="F42" s="90"/>
    </row>
    <row r="43" spans="1:6" s="104" customFormat="1" ht="7.5" customHeight="1">
      <c r="A43" s="102"/>
      <c r="B43" s="103"/>
      <c r="C43" s="103"/>
      <c r="D43" s="103"/>
      <c r="E43" s="90"/>
      <c r="F43" s="90"/>
    </row>
    <row r="44" spans="1:6">
      <c r="B44" s="105"/>
      <c r="C44" s="105"/>
      <c r="D44" s="105"/>
    </row>
    <row r="45" spans="1:6" ht="12" hidden="1" customHeight="1">
      <c r="A45" s="108" t="s">
        <v>269</v>
      </c>
      <c r="B45" s="105"/>
      <c r="C45" s="105"/>
      <c r="D45" s="105"/>
    </row>
    <row r="46" spans="1:6" s="77" customFormat="1" ht="12" customHeight="1">
      <c r="A46" s="107" t="s">
        <v>153</v>
      </c>
    </row>
    <row r="47" spans="1:6" s="77" customFormat="1" ht="12" customHeight="1">
      <c r="A47" s="108" t="s">
        <v>154</v>
      </c>
    </row>
    <row r="48" spans="1:6" s="77" customFormat="1" ht="12" customHeight="1">
      <c r="A48" s="107" t="s">
        <v>155</v>
      </c>
    </row>
    <row r="49" spans="1:4" s="77" customFormat="1" ht="12" customHeight="1">
      <c r="A49" s="106" t="s">
        <v>4</v>
      </c>
      <c r="B49" s="76"/>
      <c r="C49" s="76"/>
      <c r="D49" s="76"/>
    </row>
  </sheetData>
  <pageMargins left="0.70866141732283472" right="0.70866141732283472" top="0.78740157480314965" bottom="0.78740157480314965" header="0.31496062992125984" footer="0.31496062992125984"/>
  <pageSetup paperSize="9" scale="9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F25"/>
  <sheetViews>
    <sheetView showGridLines="0" workbookViewId="0"/>
  </sheetViews>
  <sheetFormatPr baseColWidth="10" defaultRowHeight="12.75"/>
  <cols>
    <col min="1" max="1" width="41.7109375" customWidth="1"/>
    <col min="2" max="2" width="9.140625" customWidth="1"/>
    <col min="3" max="6" width="9.7109375" customWidth="1"/>
  </cols>
  <sheetData>
    <row r="1" spans="1:6" ht="15">
      <c r="A1" s="109" t="s">
        <v>494</v>
      </c>
      <c r="B1" s="24"/>
      <c r="C1" s="24"/>
      <c r="D1" s="24"/>
    </row>
    <row r="2" spans="1:6" ht="15">
      <c r="A2" s="24" t="s">
        <v>0</v>
      </c>
      <c r="B2" s="24"/>
      <c r="C2" s="24"/>
      <c r="D2" s="24"/>
    </row>
    <row r="3" spans="1:6" ht="15">
      <c r="A3" s="24"/>
      <c r="B3" s="24"/>
      <c r="C3" s="24"/>
      <c r="D3" s="24"/>
    </row>
    <row r="4" spans="1:6" s="80" customFormat="1" ht="22.5" customHeight="1">
      <c r="A4" s="110"/>
      <c r="B4" s="110">
        <v>2011</v>
      </c>
      <c r="C4" s="110">
        <v>2012</v>
      </c>
      <c r="D4" s="110">
        <v>2013</v>
      </c>
      <c r="E4" s="110">
        <v>2014</v>
      </c>
      <c r="F4" s="110">
        <v>2015</v>
      </c>
    </row>
    <row r="5" spans="1:6" s="83" customFormat="1" ht="22.5" customHeight="1">
      <c r="A5" s="111"/>
      <c r="B5" s="112" t="s">
        <v>110</v>
      </c>
      <c r="C5" s="112" t="s">
        <v>110</v>
      </c>
      <c r="D5" s="112" t="s">
        <v>405</v>
      </c>
      <c r="E5" s="112" t="s">
        <v>565</v>
      </c>
      <c r="F5" s="112" t="s">
        <v>565</v>
      </c>
    </row>
    <row r="6" spans="1:6" s="24" customFormat="1" ht="22.5" customHeight="1">
      <c r="A6" s="113" t="s">
        <v>156</v>
      </c>
      <c r="B6" s="119">
        <v>8071.5050000000001</v>
      </c>
      <c r="C6" s="119">
        <v>8746.7999999999993</v>
      </c>
      <c r="D6" s="119">
        <v>8743.2000000000007</v>
      </c>
      <c r="E6" s="119">
        <v>9129.9</v>
      </c>
      <c r="F6" s="119">
        <v>9612.1</v>
      </c>
    </row>
    <row r="7" spans="1:6" s="24" customFormat="1" ht="15">
      <c r="A7" s="113" t="s">
        <v>157</v>
      </c>
      <c r="B7" s="119">
        <v>997.66600000000005</v>
      </c>
      <c r="C7" s="119">
        <v>1002.056</v>
      </c>
      <c r="D7" s="119">
        <v>1001.5</v>
      </c>
      <c r="E7" s="119">
        <v>1016.9</v>
      </c>
      <c r="F7" s="119">
        <v>1018.7</v>
      </c>
    </row>
    <row r="8" spans="1:6" s="24" customFormat="1" ht="15">
      <c r="A8" s="113" t="s">
        <v>158</v>
      </c>
      <c r="B8" s="119">
        <v>1006.701</v>
      </c>
      <c r="C8" s="119">
        <v>871.9</v>
      </c>
      <c r="D8" s="119">
        <v>1073.3</v>
      </c>
      <c r="E8" s="119">
        <v>1060.5</v>
      </c>
      <c r="F8" s="119">
        <v>1092.5</v>
      </c>
    </row>
    <row r="9" spans="1:6" s="24" customFormat="1" ht="15">
      <c r="A9" s="113" t="s">
        <v>159</v>
      </c>
      <c r="B9" s="119">
        <v>859.65800000000002</v>
      </c>
      <c r="C9" s="119">
        <v>820.41693348000001</v>
      </c>
      <c r="D9" s="119">
        <v>843.81628499999988</v>
      </c>
      <c r="E9" s="119">
        <v>844.5</v>
      </c>
      <c r="F9" s="119">
        <v>835.4</v>
      </c>
    </row>
    <row r="10" spans="1:6" s="24" customFormat="1" ht="15.75">
      <c r="A10" s="113" t="s">
        <v>267</v>
      </c>
      <c r="B10" s="119">
        <v>1899.8589999999999</v>
      </c>
      <c r="C10" s="141">
        <v>2405.6</v>
      </c>
      <c r="D10" s="119">
        <v>2265.8000000000002</v>
      </c>
      <c r="E10" s="119">
        <v>2278.9</v>
      </c>
      <c r="F10" s="119">
        <v>2306.1999999999998</v>
      </c>
    </row>
    <row r="11" spans="1:6" s="24" customFormat="1" ht="21.75" customHeight="1">
      <c r="A11" s="114" t="s">
        <v>63</v>
      </c>
      <c r="B11" s="115">
        <f>SUM(B6:B10)</f>
        <v>12835.388999999999</v>
      </c>
      <c r="C11" s="115">
        <f>SUM(C6:C10)</f>
        <v>13846.772933480001</v>
      </c>
      <c r="D11" s="115">
        <f>SUM(D6:D10)</f>
        <v>13927.616285</v>
      </c>
      <c r="E11" s="115">
        <f t="shared" ref="E11:F11" si="0">SUM(E6:E10)</f>
        <v>14330.699999999999</v>
      </c>
      <c r="F11" s="115">
        <f t="shared" si="0"/>
        <v>14864.900000000001</v>
      </c>
    </row>
    <row r="12" spans="1:6" s="229" customFormat="1" ht="11.25" customHeight="1">
      <c r="A12" s="116"/>
      <c r="B12" s="116"/>
      <c r="C12" s="116"/>
    </row>
    <row r="13" spans="1:6" s="118" customFormat="1" ht="14.25" customHeight="1">
      <c r="A13" s="117" t="s">
        <v>160</v>
      </c>
    </row>
    <row r="14" spans="1:6" s="24" customFormat="1" ht="14.25" customHeight="1">
      <c r="A14" s="167" t="s">
        <v>268</v>
      </c>
      <c r="B14" s="119"/>
      <c r="C14" s="119"/>
      <c r="D14" s="119"/>
    </row>
    <row r="15" spans="1:6" s="24" customFormat="1" ht="14.25" customHeight="1">
      <c r="A15" s="168" t="s">
        <v>4</v>
      </c>
      <c r="B15" s="119"/>
      <c r="C15" s="119"/>
      <c r="D15" s="119"/>
    </row>
    <row r="16" spans="1:6" s="120" customFormat="1" ht="15">
      <c r="B16" s="119"/>
      <c r="C16" s="119"/>
      <c r="D16" s="119"/>
    </row>
    <row r="17" spans="2:4" ht="15">
      <c r="B17" s="119"/>
      <c r="C17" s="119"/>
      <c r="D17" s="119"/>
    </row>
    <row r="18" spans="2:4" ht="15">
      <c r="B18" s="119"/>
      <c r="C18" s="119"/>
      <c r="D18" s="119"/>
    </row>
    <row r="19" spans="2:4" ht="15">
      <c r="B19" s="119"/>
      <c r="C19" s="119"/>
      <c r="D19" s="119"/>
    </row>
    <row r="20" spans="2:4" ht="15">
      <c r="B20" s="119"/>
      <c r="C20" s="119"/>
      <c r="D20" s="119"/>
    </row>
    <row r="21" spans="2:4" ht="15">
      <c r="B21" s="119"/>
      <c r="C21" s="119"/>
      <c r="D21" s="119"/>
    </row>
    <row r="22" spans="2:4" ht="15">
      <c r="B22" s="119"/>
      <c r="C22" s="119"/>
      <c r="D22" s="119"/>
    </row>
    <row r="25" spans="2:4">
      <c r="B25" s="121"/>
      <c r="C25" s="121"/>
      <c r="D25" s="121"/>
    </row>
  </sheetData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Q22"/>
  <sheetViews>
    <sheetView showGridLines="0" workbookViewId="0">
      <selection activeCell="C19" sqref="C19"/>
    </sheetView>
  </sheetViews>
  <sheetFormatPr baseColWidth="10" defaultRowHeight="15"/>
  <cols>
    <col min="1" max="1" width="5.7109375" style="665" customWidth="1"/>
    <col min="2" max="2" width="46.140625" style="665" customWidth="1"/>
    <col min="3" max="7" width="6.140625" style="665" customWidth="1"/>
    <col min="8" max="8" width="7.5703125" style="660" customWidth="1"/>
    <col min="9" max="16384" width="11.42578125" style="665"/>
  </cols>
  <sheetData>
    <row r="1" spans="1:17" s="24" customFormat="1">
      <c r="A1" s="230" t="s">
        <v>566</v>
      </c>
      <c r="B1" s="310"/>
      <c r="C1" s="310"/>
      <c r="D1" s="310"/>
      <c r="E1" s="113"/>
      <c r="F1" s="113"/>
      <c r="G1" s="113"/>
    </row>
    <row r="2" spans="1:17" s="24" customFormat="1">
      <c r="A2" s="311" t="s">
        <v>0</v>
      </c>
      <c r="B2" s="310"/>
      <c r="C2" s="310"/>
      <c r="D2" s="310"/>
      <c r="E2" s="113"/>
      <c r="F2" s="113"/>
      <c r="G2" s="113"/>
    </row>
    <row r="3" spans="1:17" s="24" customFormat="1">
      <c r="A3" s="10"/>
      <c r="B3" s="10"/>
      <c r="C3" s="10"/>
      <c r="D3" s="10"/>
      <c r="E3" s="10"/>
      <c r="F3" s="10"/>
      <c r="G3" s="10"/>
      <c r="H3" s="10"/>
    </row>
    <row r="4" spans="1:17" s="24" customFormat="1" ht="30" customHeight="1">
      <c r="A4" s="256"/>
      <c r="B4" s="312"/>
      <c r="C4" s="312">
        <v>2014</v>
      </c>
      <c r="D4" s="312">
        <v>2015</v>
      </c>
      <c r="E4" s="312">
        <v>2016</v>
      </c>
      <c r="F4" s="312">
        <v>2017</v>
      </c>
      <c r="G4" s="312">
        <v>2018</v>
      </c>
      <c r="H4" s="257" t="s">
        <v>63</v>
      </c>
    </row>
    <row r="5" spans="1:17" s="659" customFormat="1">
      <c r="H5" s="660"/>
    </row>
    <row r="6" spans="1:17" s="659" customFormat="1" ht="15.75">
      <c r="A6" s="661" t="s">
        <v>567</v>
      </c>
      <c r="B6" s="662"/>
      <c r="C6" s="313">
        <v>80</v>
      </c>
      <c r="D6" s="313">
        <v>80</v>
      </c>
      <c r="E6" s="313">
        <v>80</v>
      </c>
      <c r="F6" s="313">
        <v>80</v>
      </c>
      <c r="G6" s="313">
        <v>80</v>
      </c>
      <c r="H6" s="314">
        <f>SUM(C6:G6)</f>
        <v>400</v>
      </c>
    </row>
    <row r="7" spans="1:17" s="659" customFormat="1" ht="15.75">
      <c r="A7" s="663" t="s">
        <v>568</v>
      </c>
      <c r="B7" s="664"/>
      <c r="C7" s="313">
        <v>100</v>
      </c>
      <c r="D7" s="313">
        <v>100</v>
      </c>
      <c r="E7" s="313">
        <v>100</v>
      </c>
      <c r="F7" s="313">
        <v>50</v>
      </c>
      <c r="G7" s="313">
        <v>0</v>
      </c>
      <c r="H7" s="314">
        <f t="shared" ref="H7:H16" si="0">SUM(C7:G7)</f>
        <v>350</v>
      </c>
    </row>
    <row r="8" spans="1:17" ht="15.75">
      <c r="A8" s="663" t="s">
        <v>569</v>
      </c>
      <c r="B8" s="664"/>
      <c r="C8" s="313">
        <v>0</v>
      </c>
      <c r="D8" s="313">
        <v>30</v>
      </c>
      <c r="E8" s="313">
        <v>50</v>
      </c>
      <c r="F8" s="313">
        <v>50</v>
      </c>
      <c r="G8" s="313">
        <v>50</v>
      </c>
      <c r="H8" s="314">
        <f t="shared" si="0"/>
        <v>180</v>
      </c>
    </row>
    <row r="9" spans="1:17" ht="15.75">
      <c r="A9" s="663" t="s">
        <v>570</v>
      </c>
      <c r="B9" s="664"/>
      <c r="C9" s="313">
        <v>64.5</v>
      </c>
      <c r="D9" s="313">
        <v>129.1</v>
      </c>
      <c r="E9" s="313">
        <v>190.5</v>
      </c>
      <c r="F9" s="313">
        <v>190.5</v>
      </c>
      <c r="G9" s="313">
        <v>253.2</v>
      </c>
      <c r="H9" s="314">
        <f t="shared" si="0"/>
        <v>827.8</v>
      </c>
    </row>
    <row r="10" spans="1:17" ht="15.75">
      <c r="A10" s="663" t="s">
        <v>571</v>
      </c>
      <c r="B10" s="664"/>
      <c r="C10" s="313">
        <v>40.924765710419614</v>
      </c>
      <c r="D10" s="313">
        <v>46.17140545271053</v>
      </c>
      <c r="E10" s="313">
        <v>49.424936232211387</v>
      </c>
      <c r="F10" s="313">
        <v>70.357396933888396</v>
      </c>
      <c r="G10" s="313">
        <v>103.93888121309575</v>
      </c>
      <c r="H10" s="314">
        <f t="shared" si="0"/>
        <v>310.81738554232572</v>
      </c>
    </row>
    <row r="11" spans="1:17" ht="15.75">
      <c r="A11" s="663" t="s">
        <v>572</v>
      </c>
      <c r="B11" s="664"/>
      <c r="C11" s="313">
        <v>45</v>
      </c>
      <c r="D11" s="313">
        <v>85</v>
      </c>
      <c r="E11" s="313">
        <v>110</v>
      </c>
      <c r="F11" s="313">
        <v>110</v>
      </c>
      <c r="G11" s="313">
        <v>120</v>
      </c>
      <c r="H11" s="314">
        <f t="shared" si="0"/>
        <v>470</v>
      </c>
    </row>
    <row r="12" spans="1:17" ht="15.75">
      <c r="A12" s="663" t="s">
        <v>573</v>
      </c>
      <c r="B12" s="664"/>
      <c r="C12" s="313">
        <v>10</v>
      </c>
      <c r="D12" s="313">
        <v>20</v>
      </c>
      <c r="E12" s="313"/>
      <c r="F12" s="313"/>
      <c r="G12" s="313"/>
      <c r="H12" s="314">
        <f t="shared" si="0"/>
        <v>30</v>
      </c>
    </row>
    <row r="13" spans="1:17" ht="15.75">
      <c r="A13" s="663" t="s">
        <v>574</v>
      </c>
      <c r="B13" s="664"/>
      <c r="C13" s="313">
        <v>107.212</v>
      </c>
      <c r="D13" s="313">
        <v>96.212000000000003</v>
      </c>
      <c r="E13" s="313">
        <v>86.212000000000003</v>
      </c>
      <c r="F13" s="313">
        <v>86.212000000000003</v>
      </c>
      <c r="G13" s="313">
        <v>86.212000000000003</v>
      </c>
      <c r="H13" s="314">
        <f t="shared" si="0"/>
        <v>462.06</v>
      </c>
    </row>
    <row r="14" spans="1:17" ht="15.75">
      <c r="A14" s="663" t="s">
        <v>575</v>
      </c>
      <c r="B14" s="664"/>
      <c r="C14" s="313">
        <v>0</v>
      </c>
      <c r="D14" s="313">
        <v>0</v>
      </c>
      <c r="E14" s="313">
        <v>100</v>
      </c>
      <c r="F14" s="313">
        <v>100</v>
      </c>
      <c r="G14" s="313">
        <v>100</v>
      </c>
      <c r="H14" s="314">
        <f t="shared" si="0"/>
        <v>300</v>
      </c>
      <c r="J14" s="315"/>
    </row>
    <row r="15" spans="1:17" ht="15.75">
      <c r="A15" s="666" t="s">
        <v>576</v>
      </c>
      <c r="B15" s="664"/>
      <c r="C15" s="313">
        <v>45.9</v>
      </c>
      <c r="D15" s="313">
        <v>95.3</v>
      </c>
      <c r="E15" s="313">
        <v>98.2</v>
      </c>
      <c r="F15" s="313">
        <v>101.5</v>
      </c>
      <c r="G15" s="313">
        <v>104.2</v>
      </c>
      <c r="H15" s="314">
        <f t="shared" si="0"/>
        <v>445.09999999999997</v>
      </c>
      <c r="J15" s="315"/>
    </row>
    <row r="16" spans="1:17" ht="15.75">
      <c r="A16" s="666" t="s">
        <v>577</v>
      </c>
      <c r="C16" s="313">
        <v>0</v>
      </c>
      <c r="D16" s="313">
        <v>84.7</v>
      </c>
      <c r="E16" s="313">
        <v>84.7</v>
      </c>
      <c r="F16" s="313">
        <v>84.7</v>
      </c>
      <c r="G16" s="313">
        <v>84.7</v>
      </c>
      <c r="H16" s="314">
        <f t="shared" si="0"/>
        <v>338.8</v>
      </c>
      <c r="J16" s="663"/>
      <c r="K16" s="664"/>
      <c r="L16" s="313"/>
      <c r="M16" s="313"/>
      <c r="N16" s="313"/>
      <c r="O16" s="313"/>
      <c r="P16" s="313"/>
      <c r="Q16" s="314"/>
    </row>
    <row r="17" spans="1:10" ht="15.75">
      <c r="A17" s="663" t="s">
        <v>578</v>
      </c>
      <c r="B17" s="664"/>
      <c r="D17" s="313">
        <v>20</v>
      </c>
      <c r="E17" s="313">
        <v>80</v>
      </c>
      <c r="F17" s="313">
        <v>80</v>
      </c>
      <c r="G17" s="313">
        <v>80</v>
      </c>
      <c r="H17" s="314">
        <f>SUM(D17:G17)</f>
        <v>260</v>
      </c>
      <c r="J17" s="315"/>
    </row>
    <row r="18" spans="1:10" ht="15.75">
      <c r="A18" s="666" t="s">
        <v>579</v>
      </c>
      <c r="B18" s="667"/>
      <c r="C18" s="667"/>
      <c r="D18" s="667"/>
      <c r="E18" s="667">
        <v>100</v>
      </c>
      <c r="F18" s="667">
        <v>100</v>
      </c>
      <c r="G18" s="667">
        <v>100</v>
      </c>
      <c r="H18" s="314">
        <f>SUM(D18:G18)</f>
        <v>300</v>
      </c>
      <c r="J18" s="315"/>
    </row>
    <row r="19" spans="1:10" s="24" customFormat="1">
      <c r="A19" s="668" t="s">
        <v>580</v>
      </c>
      <c r="B19" s="668"/>
      <c r="C19" s="668">
        <f>SUM(C6:C18)</f>
        <v>493.53676571041956</v>
      </c>
      <c r="D19" s="668">
        <f t="shared" ref="D19:H19" si="1">SUM(D6:D18)</f>
        <v>786.4834054527106</v>
      </c>
      <c r="E19" s="668">
        <f t="shared" si="1"/>
        <v>1129.0369362322115</v>
      </c>
      <c r="F19" s="668">
        <f>SUM(F6:F18)</f>
        <v>1103.2693969338884</v>
      </c>
      <c r="G19" s="668">
        <f t="shared" si="1"/>
        <v>1162.2508812130959</v>
      </c>
      <c r="H19" s="668">
        <f t="shared" si="1"/>
        <v>4674.5773855423258</v>
      </c>
    </row>
    <row r="20" spans="1:10" s="24" customFormat="1">
      <c r="A20" s="10"/>
      <c r="B20" s="10"/>
      <c r="C20" s="10"/>
      <c r="D20" s="10"/>
      <c r="E20" s="10"/>
      <c r="F20" s="10"/>
      <c r="G20" s="10"/>
      <c r="H20" s="10"/>
    </row>
    <row r="21" spans="1:10" s="660" customFormat="1">
      <c r="C21" s="669"/>
      <c r="D21" s="669"/>
      <c r="E21" s="669"/>
      <c r="F21" s="669"/>
      <c r="G21" s="669"/>
      <c r="H21" s="669"/>
    </row>
    <row r="22" spans="1:10" s="660" customFormat="1">
      <c r="C22" s="669"/>
      <c r="D22" s="669"/>
      <c r="E22" s="669"/>
      <c r="F22" s="669"/>
      <c r="G22" s="669"/>
      <c r="H22" s="669"/>
    </row>
  </sheetData>
  <conditionalFormatting sqref="L16:Q16 C6:H16 D17:H18">
    <cfRule type="cellIs" dxfId="0" priority="1" operator="equal">
      <formula>0</formula>
    </cfRule>
  </conditionalFormatting>
  <pageMargins left="0.5" right="0.36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"/>
  <dimension ref="A1:L30"/>
  <sheetViews>
    <sheetView showGridLines="0" zoomScaleNormal="100" workbookViewId="0"/>
  </sheetViews>
  <sheetFormatPr baseColWidth="10" defaultRowHeight="12.75"/>
  <cols>
    <col min="1" max="1" width="30.28515625" style="355" customWidth="1"/>
    <col min="2" max="3" width="12.140625" style="204" hidden="1" customWidth="1"/>
    <col min="4" max="6" width="12.140625" style="204" customWidth="1"/>
    <col min="7" max="16384" width="11.42578125" style="204"/>
  </cols>
  <sheetData>
    <row r="1" spans="1:12" s="172" customFormat="1" ht="15">
      <c r="A1" s="177" t="s">
        <v>496</v>
      </c>
      <c r="B1" s="177"/>
      <c r="C1" s="177"/>
    </row>
    <row r="2" spans="1:12" s="175" customFormat="1" ht="15" customHeight="1">
      <c r="A2" s="377" t="s">
        <v>418</v>
      </c>
      <c r="B2" s="176"/>
      <c r="C2" s="176"/>
      <c r="D2" s="376"/>
      <c r="E2" s="376"/>
      <c r="F2" s="376"/>
      <c r="G2" s="376"/>
      <c r="H2" s="376"/>
    </row>
    <row r="3" spans="1:12" s="172" customFormat="1" ht="11.25" customHeight="1">
      <c r="A3" s="375"/>
      <c r="B3" s="374"/>
      <c r="C3" s="374"/>
      <c r="D3" s="373"/>
      <c r="E3" s="373"/>
      <c r="F3" s="373"/>
    </row>
    <row r="4" spans="1:12" s="369" customFormat="1" ht="37.5" customHeight="1">
      <c r="A4" s="372"/>
      <c r="B4" s="370" t="s">
        <v>103</v>
      </c>
      <c r="C4" s="371" t="s">
        <v>1</v>
      </c>
      <c r="D4" s="371" t="s">
        <v>206</v>
      </c>
      <c r="E4" s="370" t="s">
        <v>417</v>
      </c>
      <c r="F4" s="370" t="s">
        <v>406</v>
      </c>
      <c r="G4" s="370" t="s">
        <v>554</v>
      </c>
      <c r="H4" s="370" t="s">
        <v>555</v>
      </c>
    </row>
    <row r="5" spans="1:12" ht="18.75" customHeight="1">
      <c r="A5" s="367" t="s">
        <v>416</v>
      </c>
      <c r="B5" s="208"/>
      <c r="C5" s="208"/>
      <c r="D5" s="208"/>
      <c r="E5" s="208"/>
      <c r="F5" s="208"/>
      <c r="G5" s="208"/>
      <c r="H5" s="208"/>
      <c r="I5" s="208"/>
    </row>
    <row r="6" spans="1:12" ht="16.5">
      <c r="A6" s="356" t="s">
        <v>415</v>
      </c>
      <c r="B6" s="364">
        <v>2279.3000000000002</v>
      </c>
      <c r="C6" s="364">
        <v>2335.83</v>
      </c>
      <c r="D6" s="364">
        <v>2512.1799999999998</v>
      </c>
      <c r="E6" s="364">
        <v>2888.3</v>
      </c>
      <c r="F6" s="364">
        <v>2971.45</v>
      </c>
      <c r="G6" s="364">
        <v>2900</v>
      </c>
      <c r="H6" s="364">
        <v>3000</v>
      </c>
      <c r="I6" s="365"/>
      <c r="J6" s="365"/>
      <c r="K6" s="365"/>
      <c r="L6" s="365"/>
    </row>
    <row r="7" spans="1:12" ht="18.75" customHeight="1">
      <c r="A7" s="367" t="s">
        <v>161</v>
      </c>
      <c r="B7" s="368"/>
      <c r="C7" s="368"/>
      <c r="D7" s="368"/>
      <c r="E7" s="368"/>
      <c r="F7" s="368"/>
      <c r="G7" s="208"/>
      <c r="H7" s="208"/>
      <c r="I7" s="208"/>
    </row>
    <row r="8" spans="1:12" ht="16.5">
      <c r="A8" s="356" t="s">
        <v>414</v>
      </c>
      <c r="B8" s="364">
        <v>757.35</v>
      </c>
      <c r="C8" s="364">
        <v>721.08299999999997</v>
      </c>
      <c r="D8" s="364">
        <v>751.48</v>
      </c>
      <c r="E8" s="364">
        <v>764.45699999999999</v>
      </c>
      <c r="F8" s="364">
        <v>719.89099999999996</v>
      </c>
      <c r="G8" s="364">
        <v>728.40099999999995</v>
      </c>
      <c r="H8" s="364">
        <v>719.19799999999998</v>
      </c>
      <c r="I8" s="365"/>
      <c r="J8" s="365"/>
      <c r="K8" s="365"/>
      <c r="L8" s="365"/>
    </row>
    <row r="9" spans="1:12" ht="16.5">
      <c r="A9" s="356" t="s">
        <v>413</v>
      </c>
      <c r="B9" s="364">
        <v>550.35</v>
      </c>
      <c r="C9" s="364">
        <v>589.80999999999995</v>
      </c>
      <c r="D9" s="364">
        <v>560.51</v>
      </c>
      <c r="E9" s="364">
        <v>535.9316</v>
      </c>
      <c r="F9" s="364">
        <v>526.92600000000004</v>
      </c>
      <c r="G9" s="364">
        <v>558</v>
      </c>
      <c r="H9" s="364">
        <v>559</v>
      </c>
      <c r="I9" s="365"/>
      <c r="J9" s="365"/>
      <c r="K9" s="365"/>
      <c r="L9" s="365"/>
    </row>
    <row r="10" spans="1:12" ht="15">
      <c r="A10" s="356" t="s">
        <v>162</v>
      </c>
      <c r="B10" s="364">
        <v>0</v>
      </c>
      <c r="C10" s="364">
        <v>4.07</v>
      </c>
      <c r="D10" s="364">
        <v>0</v>
      </c>
      <c r="E10" s="364">
        <v>0</v>
      </c>
      <c r="F10" s="364">
        <v>0.106</v>
      </c>
      <c r="G10" s="364">
        <v>2E-3</v>
      </c>
      <c r="H10" s="364">
        <v>2E-3</v>
      </c>
      <c r="I10" s="365"/>
      <c r="J10" s="365"/>
      <c r="K10" s="365"/>
      <c r="L10" s="365"/>
    </row>
    <row r="11" spans="1:12" ht="15">
      <c r="A11" s="356" t="s">
        <v>163</v>
      </c>
      <c r="B11" s="364">
        <v>1.1040000000000001</v>
      </c>
      <c r="C11" s="364">
        <v>1.08</v>
      </c>
      <c r="D11" s="364">
        <v>0.75</v>
      </c>
      <c r="E11" s="364">
        <v>0.72950000000000004</v>
      </c>
      <c r="F11" s="364">
        <v>0.347605</v>
      </c>
      <c r="G11" s="364">
        <v>1</v>
      </c>
      <c r="H11" s="364">
        <v>1</v>
      </c>
      <c r="I11" s="365"/>
      <c r="J11" s="365"/>
      <c r="K11" s="365"/>
      <c r="L11" s="365"/>
    </row>
    <row r="12" spans="1:12" ht="15">
      <c r="A12" s="356" t="s">
        <v>164</v>
      </c>
      <c r="B12" s="364">
        <v>74.510000000000005</v>
      </c>
      <c r="C12" s="364">
        <v>67.254999999999995</v>
      </c>
      <c r="D12" s="364">
        <v>98.56</v>
      </c>
      <c r="E12" s="364">
        <v>33.999029999999998</v>
      </c>
      <c r="F12" s="364">
        <v>90.11</v>
      </c>
      <c r="G12" s="364">
        <v>82.902000000000001</v>
      </c>
      <c r="H12" s="364">
        <v>82.9</v>
      </c>
      <c r="I12" s="365"/>
      <c r="J12" s="365"/>
      <c r="K12" s="365"/>
      <c r="L12" s="365"/>
    </row>
    <row r="13" spans="1:12" ht="15">
      <c r="A13" s="356" t="s">
        <v>165</v>
      </c>
      <c r="B13" s="364">
        <v>103.895</v>
      </c>
      <c r="C13" s="364">
        <v>52.65</v>
      </c>
      <c r="D13" s="364">
        <v>43.66</v>
      </c>
      <c r="E13" s="364">
        <v>127.6748</v>
      </c>
      <c r="F13" s="364">
        <v>120.03</v>
      </c>
      <c r="G13" s="364">
        <v>75.001999999999995</v>
      </c>
      <c r="H13" s="364">
        <v>55.3</v>
      </c>
      <c r="I13" s="365"/>
      <c r="J13" s="365"/>
      <c r="K13" s="365"/>
      <c r="L13" s="365"/>
    </row>
    <row r="14" spans="1:12" ht="15">
      <c r="A14" s="356" t="s">
        <v>166</v>
      </c>
      <c r="B14" s="364">
        <v>0</v>
      </c>
      <c r="C14" s="364">
        <v>0</v>
      </c>
      <c r="D14" s="364">
        <v>0</v>
      </c>
      <c r="E14" s="364">
        <v>0</v>
      </c>
      <c r="F14" s="364">
        <v>0.24</v>
      </c>
      <c r="G14" s="364">
        <v>1E-3</v>
      </c>
      <c r="H14" s="364">
        <v>1E-3</v>
      </c>
      <c r="I14" s="365"/>
      <c r="J14" s="365"/>
      <c r="K14" s="365"/>
      <c r="L14" s="365"/>
    </row>
    <row r="15" spans="1:12" ht="15">
      <c r="A15" s="356" t="s">
        <v>167</v>
      </c>
      <c r="B15" s="364">
        <v>0</v>
      </c>
      <c r="C15" s="364">
        <v>5.7060000000000004</v>
      </c>
      <c r="D15" s="364">
        <v>9.51</v>
      </c>
      <c r="E15" s="364">
        <v>0</v>
      </c>
      <c r="F15" s="364">
        <v>9.0504040000000003</v>
      </c>
      <c r="G15" s="364">
        <v>1E-3</v>
      </c>
      <c r="H15" s="364">
        <v>1E-3</v>
      </c>
      <c r="I15" s="365"/>
      <c r="J15" s="365"/>
      <c r="K15" s="365"/>
      <c r="L15" s="365"/>
    </row>
    <row r="16" spans="1:12" ht="15">
      <c r="A16" s="356" t="s">
        <v>412</v>
      </c>
      <c r="B16" s="364"/>
      <c r="C16" s="364"/>
      <c r="D16" s="364"/>
      <c r="E16" s="364"/>
      <c r="F16" s="364"/>
      <c r="G16" s="364">
        <v>1E-3</v>
      </c>
      <c r="H16" s="364">
        <v>1E-3</v>
      </c>
      <c r="I16" s="365"/>
      <c r="J16" s="365"/>
      <c r="K16" s="365"/>
      <c r="L16" s="365"/>
    </row>
    <row r="17" spans="1:12" ht="15">
      <c r="A17" s="356" t="s">
        <v>471</v>
      </c>
      <c r="B17" s="364">
        <v>1.0356350000000001</v>
      </c>
      <c r="C17" s="364">
        <v>0.95011699999999999</v>
      </c>
      <c r="D17" s="364">
        <v>0.61749699999999996</v>
      </c>
      <c r="E17" s="364">
        <v>0.61884499999999998</v>
      </c>
      <c r="F17" s="364">
        <v>0.47860200000000003</v>
      </c>
      <c r="G17" s="364">
        <v>0.8</v>
      </c>
      <c r="H17" s="364">
        <v>0.5</v>
      </c>
      <c r="I17" s="365"/>
      <c r="J17" s="365"/>
      <c r="K17" s="365"/>
      <c r="L17" s="365"/>
    </row>
    <row r="18" spans="1:12" ht="15">
      <c r="A18" s="367" t="s">
        <v>472</v>
      </c>
      <c r="B18" s="366">
        <f>SUM(B8:B17)</f>
        <v>1488.244635</v>
      </c>
      <c r="C18" s="366">
        <f>SUM(C8:C17)</f>
        <v>1442.6041169999999</v>
      </c>
      <c r="D18" s="366">
        <f t="shared" ref="D18:H18" si="0">SUM(D8:D17)</f>
        <v>1465.087497</v>
      </c>
      <c r="E18" s="366">
        <f t="shared" si="0"/>
        <v>1463.4107749999998</v>
      </c>
      <c r="F18" s="366">
        <f t="shared" si="0"/>
        <v>1467.1796109999998</v>
      </c>
      <c r="G18" s="366">
        <f t="shared" si="0"/>
        <v>1446.1099999999997</v>
      </c>
      <c r="H18" s="366">
        <f t="shared" si="0"/>
        <v>1417.9029999999998</v>
      </c>
      <c r="I18" s="365"/>
      <c r="J18" s="365"/>
      <c r="K18" s="365"/>
      <c r="L18" s="365"/>
    </row>
    <row r="19" spans="1:12" ht="18.75" customHeight="1">
      <c r="A19" s="356" t="s">
        <v>411</v>
      </c>
      <c r="B19" s="364">
        <v>247.5</v>
      </c>
      <c r="C19" s="364">
        <v>287.39999999999998</v>
      </c>
      <c r="D19" s="364">
        <v>325.5</v>
      </c>
      <c r="E19" s="364">
        <v>315.39999999999998</v>
      </c>
      <c r="F19" s="364">
        <v>300</v>
      </c>
      <c r="G19" s="364">
        <v>300</v>
      </c>
      <c r="H19" s="364">
        <v>300</v>
      </c>
      <c r="I19" s="208"/>
    </row>
    <row r="20" spans="1:12" s="361" customFormat="1" ht="22.5" customHeight="1">
      <c r="A20" s="213" t="s">
        <v>168</v>
      </c>
      <c r="B20" s="363">
        <f>B18+B19</f>
        <v>1735.744635</v>
      </c>
      <c r="C20" s="363">
        <f t="shared" ref="C20:H20" si="1">C18+C19</f>
        <v>1730.004117</v>
      </c>
      <c r="D20" s="363">
        <f t="shared" si="1"/>
        <v>1790.587497</v>
      </c>
      <c r="E20" s="363">
        <f t="shared" si="1"/>
        <v>1778.8107749999999</v>
      </c>
      <c r="F20" s="363">
        <f t="shared" si="1"/>
        <v>1767.1796109999998</v>
      </c>
      <c r="G20" s="363">
        <f t="shared" si="1"/>
        <v>1746.1099999999997</v>
      </c>
      <c r="H20" s="363">
        <f t="shared" si="1"/>
        <v>1717.9029999999998</v>
      </c>
      <c r="I20" s="362"/>
    </row>
    <row r="21" spans="1:12" ht="15">
      <c r="A21" s="356"/>
      <c r="B21" s="208"/>
      <c r="C21" s="208"/>
      <c r="D21" s="208"/>
      <c r="E21" s="208"/>
      <c r="F21" s="208"/>
      <c r="G21" s="208"/>
      <c r="H21" s="208"/>
      <c r="I21" s="208"/>
    </row>
    <row r="22" spans="1:12" s="357" customFormat="1" ht="13.5">
      <c r="A22" s="578" t="s">
        <v>498</v>
      </c>
      <c r="B22" s="579"/>
      <c r="C22" s="579"/>
      <c r="D22" s="579"/>
      <c r="E22" s="579"/>
      <c r="F22" s="579"/>
      <c r="G22" s="579"/>
      <c r="H22" s="579"/>
      <c r="I22" s="579"/>
      <c r="J22" s="580"/>
    </row>
    <row r="23" spans="1:12" s="357" customFormat="1" ht="13.5">
      <c r="A23" s="578" t="s">
        <v>499</v>
      </c>
      <c r="B23" s="579"/>
      <c r="C23" s="579"/>
      <c r="D23" s="579"/>
      <c r="E23" s="579"/>
      <c r="F23" s="579"/>
      <c r="G23" s="579"/>
      <c r="H23" s="579"/>
      <c r="I23" s="579"/>
      <c r="J23" s="580"/>
    </row>
    <row r="24" spans="1:12" s="357" customFormat="1" ht="13.5">
      <c r="A24" s="578" t="s">
        <v>500</v>
      </c>
      <c r="B24" s="581"/>
      <c r="C24" s="581"/>
      <c r="D24" s="581"/>
      <c r="E24" s="581"/>
      <c r="F24" s="581"/>
      <c r="G24" s="579"/>
      <c r="H24" s="582"/>
      <c r="I24" s="579"/>
      <c r="J24" s="580"/>
    </row>
    <row r="25" spans="1:12" s="357" customFormat="1" ht="13.5">
      <c r="A25" s="578" t="s">
        <v>501</v>
      </c>
      <c r="B25" s="581"/>
      <c r="C25" s="581"/>
      <c r="D25" s="581"/>
      <c r="E25" s="581"/>
      <c r="F25" s="581"/>
      <c r="G25" s="579"/>
      <c r="H25" s="579"/>
      <c r="I25" s="579"/>
      <c r="J25" s="580"/>
    </row>
    <row r="26" spans="1:12" s="357" customFormat="1" ht="13.5">
      <c r="A26" s="578" t="s">
        <v>502</v>
      </c>
      <c r="B26" s="579"/>
      <c r="C26" s="579"/>
      <c r="D26" s="579"/>
      <c r="E26" s="579"/>
      <c r="F26" s="579"/>
      <c r="G26" s="579"/>
      <c r="H26" s="579"/>
      <c r="I26" s="579"/>
      <c r="J26" s="580"/>
    </row>
    <row r="27" spans="1:12" s="357" customFormat="1" ht="14.25" customHeight="1">
      <c r="A27" s="583" t="s">
        <v>497</v>
      </c>
      <c r="B27" s="579"/>
      <c r="C27" s="579"/>
      <c r="D27" s="579"/>
      <c r="E27" s="579"/>
      <c r="F27" s="579"/>
      <c r="G27" s="579"/>
      <c r="H27" s="579"/>
      <c r="I27" s="579"/>
      <c r="J27" s="580"/>
    </row>
    <row r="28" spans="1:12" ht="15">
      <c r="A28" s="360" t="s">
        <v>4</v>
      </c>
      <c r="B28" s="208"/>
      <c r="C28" s="208"/>
      <c r="D28" s="208"/>
      <c r="E28" s="208"/>
      <c r="F28" s="208"/>
      <c r="G28" s="208"/>
      <c r="H28" s="208"/>
      <c r="I28" s="208"/>
    </row>
    <row r="29" spans="1:12" s="357" customFormat="1" ht="6.75" customHeight="1">
      <c r="A29" s="359"/>
      <c r="B29" s="358"/>
      <c r="C29" s="358"/>
      <c r="D29" s="358"/>
      <c r="E29" s="358"/>
      <c r="F29" s="358"/>
      <c r="G29" s="358"/>
      <c r="H29" s="358"/>
      <c r="I29" s="358"/>
    </row>
    <row r="30" spans="1:12" ht="15">
      <c r="A30" s="356"/>
      <c r="B30" s="208"/>
      <c r="C30" s="208"/>
      <c r="D30" s="208"/>
      <c r="E30" s="208"/>
      <c r="F30" s="208"/>
      <c r="G30" s="208"/>
      <c r="H30" s="208"/>
      <c r="I30" s="208"/>
    </row>
  </sheetData>
  <pageMargins left="0.78740157480314965" right="0.62992125984251968" top="0.78740157480314965" bottom="0.59055118110236227" header="0.51181102362204722" footer="0.51181102362204722"/>
  <pageSetup paperSize="9" orientation="landscape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>
    <pageSetUpPr fitToPage="1"/>
  </sheetPr>
  <dimension ref="A1:H21"/>
  <sheetViews>
    <sheetView showGridLines="0" workbookViewId="0"/>
  </sheetViews>
  <sheetFormatPr baseColWidth="10" defaultRowHeight="15"/>
  <cols>
    <col min="1" max="1" width="63.140625" style="378" customWidth="1"/>
    <col min="2" max="2" width="14.85546875" style="378" customWidth="1"/>
    <col min="3" max="16384" width="11.42578125" style="378"/>
  </cols>
  <sheetData>
    <row r="1" spans="1:8" s="172" customFormat="1">
      <c r="A1" s="292" t="s">
        <v>495</v>
      </c>
      <c r="B1" s="292"/>
      <c r="C1" s="292"/>
      <c r="D1" s="177"/>
      <c r="E1" s="177"/>
    </row>
    <row r="2" spans="1:8" s="175" customFormat="1" ht="15" customHeight="1">
      <c r="A2" s="397" t="s">
        <v>419</v>
      </c>
      <c r="B2" s="396"/>
      <c r="C2" s="396"/>
      <c r="D2" s="176"/>
      <c r="E2" s="176"/>
    </row>
    <row r="3" spans="1:8" s="172" customFormat="1" ht="11.25" customHeight="1" thickBot="1">
      <c r="A3" s="395"/>
      <c r="B3" s="394"/>
      <c r="C3" s="394"/>
      <c r="D3" s="174"/>
      <c r="E3" s="174"/>
      <c r="F3" s="173"/>
      <c r="G3" s="173"/>
      <c r="H3" s="173"/>
    </row>
    <row r="4" spans="1:8" s="390" customFormat="1" ht="22.5" customHeight="1">
      <c r="A4" s="393" t="s">
        <v>366</v>
      </c>
      <c r="B4" s="392" t="s">
        <v>365</v>
      </c>
      <c r="C4" s="392" t="s">
        <v>364</v>
      </c>
      <c r="D4" s="391"/>
      <c r="E4" s="391"/>
    </row>
    <row r="5" spans="1:8" s="380" customFormat="1" ht="22.5" customHeight="1">
      <c r="A5" s="389" t="s">
        <v>363</v>
      </c>
      <c r="B5" s="386">
        <v>70.599999999999994</v>
      </c>
      <c r="C5" s="386">
        <v>59.1</v>
      </c>
      <c r="D5" s="381"/>
      <c r="E5" s="381"/>
    </row>
    <row r="6" spans="1:8" s="380" customFormat="1" ht="16.5">
      <c r="A6" s="388" t="s">
        <v>362</v>
      </c>
      <c r="B6" s="386">
        <v>16.100000000000001</v>
      </c>
      <c r="C6" s="386">
        <v>11.9</v>
      </c>
      <c r="D6" s="381"/>
      <c r="E6" s="381"/>
    </row>
    <row r="7" spans="1:8" s="380" customFormat="1" ht="16.5">
      <c r="A7" s="388" t="s">
        <v>361</v>
      </c>
      <c r="B7" s="386">
        <v>54.5</v>
      </c>
      <c r="C7" s="386">
        <v>47.2</v>
      </c>
      <c r="D7" s="381"/>
      <c r="E7" s="381"/>
    </row>
    <row r="8" spans="1:8" s="380" customFormat="1" ht="16.5">
      <c r="A8" s="389" t="s">
        <v>360</v>
      </c>
      <c r="B8" s="386">
        <v>60.2</v>
      </c>
      <c r="C8" s="386">
        <v>57.5</v>
      </c>
      <c r="D8" s="381"/>
      <c r="E8" s="381"/>
    </row>
    <row r="9" spans="1:8" s="380" customFormat="1" ht="16.5">
      <c r="A9" s="389" t="s">
        <v>359</v>
      </c>
      <c r="B9" s="386">
        <v>2.1</v>
      </c>
      <c r="C9" s="386">
        <v>1.5</v>
      </c>
      <c r="D9" s="381"/>
      <c r="E9" s="381"/>
    </row>
    <row r="10" spans="1:8" s="380" customFormat="1" ht="16.5">
      <c r="A10" s="388" t="s">
        <v>358</v>
      </c>
      <c r="B10" s="386">
        <v>1.4</v>
      </c>
      <c r="C10" s="386">
        <v>0.9</v>
      </c>
      <c r="D10" s="381"/>
      <c r="E10" s="381"/>
    </row>
    <row r="11" spans="1:8" s="380" customFormat="1" ht="16.5">
      <c r="A11" s="388" t="s">
        <v>390</v>
      </c>
      <c r="B11" s="386">
        <v>0.7</v>
      </c>
      <c r="C11" s="386">
        <v>0.6</v>
      </c>
      <c r="D11" s="381"/>
      <c r="E11" s="381"/>
    </row>
    <row r="12" spans="1:8" s="380" customFormat="1" ht="16.5">
      <c r="A12" s="387" t="s">
        <v>357</v>
      </c>
      <c r="B12" s="386">
        <v>9.6</v>
      </c>
      <c r="C12" s="386">
        <v>6.3</v>
      </c>
      <c r="D12" s="381"/>
      <c r="E12" s="381"/>
    </row>
    <row r="13" spans="1:8" s="380" customFormat="1" ht="16.5">
      <c r="A13" s="387" t="s">
        <v>356</v>
      </c>
      <c r="B13" s="386">
        <v>8.4</v>
      </c>
      <c r="C13" s="386">
        <v>8.4</v>
      </c>
      <c r="D13" s="381"/>
      <c r="E13" s="381"/>
    </row>
    <row r="14" spans="1:8" s="380" customFormat="1" ht="22.5" customHeight="1">
      <c r="A14" s="385" t="s">
        <v>355</v>
      </c>
      <c r="B14" s="384">
        <v>150.9</v>
      </c>
      <c r="C14" s="384">
        <v>132.80000000000001</v>
      </c>
      <c r="D14" s="381"/>
      <c r="E14" s="381"/>
    </row>
    <row r="15" spans="1:8" s="380" customFormat="1" ht="22.5" customHeight="1">
      <c r="A15" s="383" t="s">
        <v>354</v>
      </c>
      <c r="B15" s="382">
        <v>1.1299999999999999E-2</v>
      </c>
      <c r="C15" s="382">
        <v>9.9000000000000008E-3</v>
      </c>
      <c r="D15" s="381"/>
      <c r="E15" s="381"/>
    </row>
    <row r="16" spans="1:8" s="380" customFormat="1" ht="16.5">
      <c r="A16" s="381"/>
      <c r="B16" s="381"/>
      <c r="C16" s="381"/>
      <c r="D16" s="381"/>
      <c r="E16" s="381"/>
    </row>
    <row r="17" spans="1:5" s="380" customFormat="1" ht="16.5">
      <c r="A17" s="381"/>
      <c r="B17" s="381"/>
      <c r="C17" s="381"/>
      <c r="D17" s="381"/>
      <c r="E17" s="381"/>
    </row>
    <row r="18" spans="1:5" s="380" customFormat="1" ht="16.5">
      <c r="A18" s="381"/>
      <c r="B18" s="381"/>
      <c r="C18" s="381"/>
      <c r="D18" s="381"/>
      <c r="E18" s="381"/>
    </row>
    <row r="19" spans="1:5" s="380" customFormat="1" ht="16.5">
      <c r="A19" s="381"/>
      <c r="B19" s="381"/>
      <c r="C19" s="381"/>
      <c r="D19" s="381"/>
      <c r="E19" s="381"/>
    </row>
    <row r="21" spans="1:5">
      <c r="A21" s="379"/>
      <c r="B21" s="379"/>
      <c r="C21" s="379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G80"/>
  <sheetViews>
    <sheetView workbookViewId="0">
      <pane ySplit="5" topLeftCell="A6" activePane="bottomLeft" state="frozen"/>
      <selection pane="bottomLeft"/>
    </sheetView>
  </sheetViews>
  <sheetFormatPr baseColWidth="10" defaultRowHeight="15"/>
  <cols>
    <col min="1" max="1" width="43.7109375" style="417" customWidth="1"/>
    <col min="2" max="4" width="10.140625" style="417" customWidth="1"/>
    <col min="5" max="16384" width="11.42578125" style="417"/>
  </cols>
  <sheetData>
    <row r="1" spans="1:7" s="21" customFormat="1">
      <c r="A1" s="109" t="s">
        <v>503</v>
      </c>
      <c r="B1" s="109"/>
      <c r="C1" s="24"/>
      <c r="D1" s="24"/>
      <c r="E1" s="24"/>
    </row>
    <row r="2" spans="1:7" s="21" customFormat="1">
      <c r="A2" s="24" t="s">
        <v>169</v>
      </c>
      <c r="B2" s="24"/>
      <c r="C2" s="24"/>
      <c r="D2" s="24"/>
      <c r="E2" s="24"/>
    </row>
    <row r="3" spans="1:7" s="21" customFormat="1">
      <c r="A3" s="125"/>
      <c r="B3" s="125"/>
      <c r="C3" s="125"/>
      <c r="D3" s="125"/>
      <c r="E3" s="24"/>
    </row>
    <row r="4" spans="1:7" s="21" customFormat="1" ht="45">
      <c r="A4" s="408" t="s">
        <v>450</v>
      </c>
      <c r="B4" s="124" t="s">
        <v>646</v>
      </c>
      <c r="C4" s="674" t="s">
        <v>601</v>
      </c>
      <c r="D4" s="674" t="s">
        <v>600</v>
      </c>
      <c r="E4" s="24"/>
    </row>
    <row r="5" spans="1:7" s="411" customFormat="1">
      <c r="A5" s="409"/>
      <c r="B5" s="409"/>
      <c r="C5" s="409"/>
      <c r="D5" s="409"/>
      <c r="E5" s="410"/>
    </row>
    <row r="6" spans="1:7" s="411" customFormat="1">
      <c r="A6" s="586" t="s">
        <v>456</v>
      </c>
      <c r="B6" s="409"/>
      <c r="C6" s="409"/>
      <c r="D6" s="409"/>
      <c r="E6" s="410"/>
    </row>
    <row r="7" spans="1:7" s="411" customFormat="1">
      <c r="A7" s="587" t="s">
        <v>340</v>
      </c>
      <c r="B7" s="588">
        <v>71.363736998660002</v>
      </c>
      <c r="C7" s="588">
        <v>72.195785000000001</v>
      </c>
      <c r="D7" s="588">
        <v>71.525383000000005</v>
      </c>
      <c r="E7" s="410"/>
    </row>
    <row r="8" spans="1:7" s="411" customFormat="1">
      <c r="A8" s="587" t="s">
        <v>341</v>
      </c>
      <c r="B8" s="588">
        <v>75.567287372679985</v>
      </c>
      <c r="C8" s="588">
        <v>75.765090999999984</v>
      </c>
      <c r="D8" s="588">
        <v>74.719217999999998</v>
      </c>
      <c r="E8" s="410"/>
      <c r="F8" s="673"/>
      <c r="G8" s="673"/>
    </row>
    <row r="9" spans="1:7" s="411" customFormat="1">
      <c r="A9" s="589" t="s">
        <v>213</v>
      </c>
      <c r="B9" s="590">
        <f>B7-B8</f>
        <v>-4.2035503740199829</v>
      </c>
      <c r="C9" s="590">
        <f t="shared" ref="C9:D9" si="0">C7-C8</f>
        <v>-3.5693059999999832</v>
      </c>
      <c r="D9" s="590">
        <f t="shared" si="0"/>
        <v>-3.1938349999999929</v>
      </c>
      <c r="E9" s="410"/>
      <c r="F9" s="673"/>
      <c r="G9" s="673"/>
    </row>
    <row r="10" spans="1:7" s="411" customFormat="1">
      <c r="A10" s="409"/>
      <c r="B10" s="415"/>
      <c r="C10" s="415"/>
      <c r="D10" s="415"/>
      <c r="E10" s="410"/>
    </row>
    <row r="11" spans="1:7" s="411" customFormat="1">
      <c r="A11" s="639" t="s">
        <v>451</v>
      </c>
      <c r="B11" s="409"/>
      <c r="C11" s="409"/>
      <c r="D11" s="409"/>
      <c r="E11" s="410"/>
    </row>
    <row r="12" spans="1:7" s="411" customFormat="1" ht="16.5">
      <c r="A12" s="591" t="s">
        <v>505</v>
      </c>
      <c r="B12" s="414">
        <v>1.1140000000000001</v>
      </c>
      <c r="C12" s="414">
        <v>0.44500000000000001</v>
      </c>
      <c r="D12" s="414"/>
      <c r="E12" s="410"/>
    </row>
    <row r="13" spans="1:7" s="411" customFormat="1" ht="16.5">
      <c r="A13" s="591" t="s">
        <v>506</v>
      </c>
      <c r="B13" s="414">
        <v>-1.4239999999999999</v>
      </c>
      <c r="C13" s="414">
        <v>-2.1</v>
      </c>
      <c r="D13" s="414"/>
      <c r="E13" s="410"/>
    </row>
    <row r="14" spans="1:7" s="411" customFormat="1">
      <c r="A14" s="591" t="s">
        <v>452</v>
      </c>
      <c r="B14" s="414">
        <v>0.21299999999999999</v>
      </c>
      <c r="C14" s="414">
        <v>0.2</v>
      </c>
      <c r="D14" s="414">
        <v>0.2</v>
      </c>
      <c r="E14" s="410"/>
    </row>
    <row r="15" spans="1:7" s="411" customFormat="1">
      <c r="A15" s="591" t="s">
        <v>453</v>
      </c>
      <c r="B15" s="414">
        <v>0.185</v>
      </c>
      <c r="C15" s="414">
        <v>0.185</v>
      </c>
      <c r="D15" s="414"/>
      <c r="E15" s="410"/>
    </row>
    <row r="16" spans="1:7" s="411" customFormat="1" ht="16.5">
      <c r="A16" s="591" t="s">
        <v>507</v>
      </c>
      <c r="B16" s="414">
        <v>1.137</v>
      </c>
      <c r="C16" s="414"/>
      <c r="D16" s="414"/>
      <c r="E16" s="410"/>
    </row>
    <row r="17" spans="1:5" s="411" customFormat="1" ht="16.5">
      <c r="A17" s="591" t="s">
        <v>508</v>
      </c>
      <c r="B17" s="414">
        <v>-0.68899999999999995</v>
      </c>
      <c r="C17" s="414">
        <v>-0.26500000000000001</v>
      </c>
      <c r="D17" s="414">
        <v>-0.501</v>
      </c>
      <c r="E17" s="410"/>
    </row>
    <row r="18" spans="1:5" s="411" customFormat="1" ht="16.5">
      <c r="A18" s="591" t="s">
        <v>509</v>
      </c>
      <c r="B18" s="414">
        <v>-1.044</v>
      </c>
      <c r="C18" s="414">
        <v>-1.351</v>
      </c>
      <c r="D18" s="414">
        <v>-1.2390000000000001</v>
      </c>
      <c r="E18" s="410"/>
    </row>
    <row r="19" spans="1:5" s="411" customFormat="1" ht="16.5">
      <c r="A19" s="591" t="s">
        <v>510</v>
      </c>
      <c r="B19" s="414">
        <v>0.12</v>
      </c>
      <c r="C19" s="414">
        <v>0.1</v>
      </c>
      <c r="D19" s="414">
        <v>0.2</v>
      </c>
      <c r="E19" s="410"/>
    </row>
    <row r="20" spans="1:5" s="411" customFormat="1" ht="16.5">
      <c r="A20" s="592" t="s">
        <v>511</v>
      </c>
      <c r="B20" s="414"/>
      <c r="C20" s="414">
        <v>-2.6999999999999997</v>
      </c>
      <c r="D20" s="414">
        <v>-0.7</v>
      </c>
      <c r="E20" s="644"/>
    </row>
    <row r="21" spans="1:5" s="411" customFormat="1" ht="16.5">
      <c r="A21" s="591" t="s">
        <v>512</v>
      </c>
      <c r="B21" s="414">
        <v>-0.21199999999999999</v>
      </c>
      <c r="C21" s="414"/>
      <c r="D21" s="414"/>
      <c r="E21" s="410"/>
    </row>
    <row r="22" spans="1:5" s="411" customFormat="1">
      <c r="A22" s="593" t="s">
        <v>384</v>
      </c>
      <c r="B22" s="585">
        <f t="shared" ref="B22:D22" si="1">B23-SUM(B9:B21)</f>
        <v>-0.10144962598001683</v>
      </c>
      <c r="C22" s="585">
        <f>C23-SUM(C9:C21)</f>
        <v>0.12030599999998337</v>
      </c>
      <c r="D22" s="585">
        <f t="shared" si="1"/>
        <v>0.212834999999993</v>
      </c>
      <c r="E22" s="410"/>
    </row>
    <row r="23" spans="1:5" s="411" customFormat="1" ht="21.75" customHeight="1">
      <c r="A23" s="418" t="s">
        <v>218</v>
      </c>
      <c r="B23" s="419">
        <v>-4.9050000000000002</v>
      </c>
      <c r="C23" s="419">
        <v>-8.9350000000000005</v>
      </c>
      <c r="D23" s="419">
        <v>-5.0209999999999999</v>
      </c>
      <c r="E23" s="410"/>
    </row>
    <row r="24" spans="1:5" s="411" customFormat="1">
      <c r="A24" s="594" t="s">
        <v>454</v>
      </c>
      <c r="B24" s="654">
        <v>-1.57</v>
      </c>
      <c r="C24" s="654">
        <v>-2.76</v>
      </c>
      <c r="D24" s="654">
        <v>-1.49</v>
      </c>
      <c r="E24" s="410"/>
    </row>
    <row r="25" spans="1:5" s="411" customFormat="1">
      <c r="A25" s="594"/>
      <c r="B25" s="584"/>
      <c r="C25" s="584"/>
      <c r="D25" s="584"/>
      <c r="E25" s="410"/>
    </row>
    <row r="26" spans="1:5" s="411" customFormat="1">
      <c r="A26" s="640" t="s">
        <v>529</v>
      </c>
      <c r="B26" s="592"/>
      <c r="C26" s="616"/>
      <c r="D26" s="616"/>
      <c r="E26" s="410"/>
    </row>
    <row r="27" spans="1:5" s="411" customFormat="1">
      <c r="A27" s="617" t="s">
        <v>3</v>
      </c>
      <c r="B27" s="592"/>
      <c r="C27" s="592"/>
      <c r="D27" s="592"/>
      <c r="E27" s="410"/>
    </row>
    <row r="28" spans="1:5" s="411" customFormat="1">
      <c r="A28" s="592" t="s">
        <v>382</v>
      </c>
      <c r="B28" s="651">
        <f>B24</f>
        <v>-1.57</v>
      </c>
      <c r="C28" s="651">
        <f t="shared" ref="C28:D28" si="2">C24</f>
        <v>-2.76</v>
      </c>
      <c r="D28" s="651">
        <f t="shared" si="2"/>
        <v>-1.49</v>
      </c>
      <c r="E28" s="410"/>
    </row>
    <row r="29" spans="1:5" s="411" customFormat="1">
      <c r="A29" s="592" t="s">
        <v>530</v>
      </c>
      <c r="B29" s="651">
        <v>-0.06</v>
      </c>
      <c r="C29" s="651">
        <v>0</v>
      </c>
      <c r="D29" s="651">
        <v>0</v>
      </c>
      <c r="E29" s="410"/>
    </row>
    <row r="30" spans="1:5" s="411" customFormat="1">
      <c r="A30" s="618" t="s">
        <v>531</v>
      </c>
      <c r="B30" s="652">
        <v>0.1</v>
      </c>
      <c r="C30" s="652">
        <v>0.1</v>
      </c>
      <c r="D30" s="652">
        <v>0.1</v>
      </c>
      <c r="E30" s="410"/>
    </row>
    <row r="31" spans="1:5" s="411" customFormat="1">
      <c r="A31" s="619" t="s">
        <v>532</v>
      </c>
      <c r="B31" s="653">
        <f t="shared" ref="B31:D31" si="3">B28+B29+B30</f>
        <v>-1.53</v>
      </c>
      <c r="C31" s="653">
        <f t="shared" si="3"/>
        <v>-2.6599999999999997</v>
      </c>
      <c r="D31" s="653">
        <f t="shared" si="3"/>
        <v>-1.39</v>
      </c>
      <c r="E31" s="410"/>
    </row>
    <row r="32" spans="1:5" s="411" customFormat="1">
      <c r="A32" s="620"/>
      <c r="B32" s="621"/>
      <c r="C32" s="621"/>
      <c r="D32" s="621"/>
      <c r="E32" s="410"/>
    </row>
    <row r="33" spans="1:5" s="411" customFormat="1">
      <c r="A33" s="640" t="s">
        <v>533</v>
      </c>
      <c r="B33" s="622"/>
      <c r="C33" s="622"/>
      <c r="D33" s="622"/>
      <c r="E33" s="410"/>
    </row>
    <row r="34" spans="1:5" s="411" customFormat="1">
      <c r="A34" s="617" t="s">
        <v>342</v>
      </c>
      <c r="B34" s="622"/>
      <c r="C34" s="622"/>
      <c r="D34" s="622"/>
      <c r="E34" s="410"/>
    </row>
    <row r="35" spans="1:5" s="411" customFormat="1">
      <c r="A35" s="617" t="s">
        <v>534</v>
      </c>
      <c r="B35" s="651">
        <f>B31</f>
        <v>-1.53</v>
      </c>
      <c r="C35" s="651">
        <f>C31</f>
        <v>-2.6599999999999997</v>
      </c>
      <c r="D35" s="651">
        <f>D31</f>
        <v>-1.39</v>
      </c>
      <c r="E35" s="410"/>
    </row>
    <row r="36" spans="1:5" s="411" customFormat="1">
      <c r="A36" s="617" t="s">
        <v>535</v>
      </c>
      <c r="B36" s="651">
        <v>0.5</v>
      </c>
      <c r="C36" s="651">
        <v>0.4</v>
      </c>
      <c r="D36" s="651">
        <v>0.2</v>
      </c>
      <c r="E36" s="410"/>
    </row>
    <row r="37" spans="1:5" s="411" customFormat="1" ht="16.5">
      <c r="A37" s="641" t="s">
        <v>542</v>
      </c>
      <c r="B37" s="652">
        <v>-0.1</v>
      </c>
      <c r="C37" s="652">
        <v>1.3</v>
      </c>
      <c r="D37" s="652">
        <v>0.3</v>
      </c>
      <c r="E37" s="410"/>
    </row>
    <row r="38" spans="1:5" s="411" customFormat="1">
      <c r="A38" s="619" t="s">
        <v>536</v>
      </c>
      <c r="B38" s="647">
        <f t="shared" ref="B38:D38" si="4">B35+B36+B37</f>
        <v>-1.1300000000000001</v>
      </c>
      <c r="C38" s="647">
        <f>C35+C36+C37</f>
        <v>-0.95999999999999974</v>
      </c>
      <c r="D38" s="647">
        <f t="shared" si="4"/>
        <v>-0.8899999999999999</v>
      </c>
      <c r="E38" s="410"/>
    </row>
    <row r="39" spans="1:5" s="411" customFormat="1">
      <c r="A39" s="622"/>
      <c r="B39" s="622"/>
      <c r="C39" s="622"/>
      <c r="D39" s="622"/>
      <c r="E39" s="410"/>
    </row>
    <row r="40" spans="1:5" s="411" customFormat="1">
      <c r="A40" s="642" t="s">
        <v>543</v>
      </c>
      <c r="B40" s="409"/>
      <c r="C40" s="413"/>
      <c r="D40" s="413"/>
      <c r="E40" s="410"/>
    </row>
    <row r="41" spans="1:5" s="421" customFormat="1" ht="15.75">
      <c r="A41" s="595" t="s">
        <v>514</v>
      </c>
      <c r="B41" s="420"/>
      <c r="C41" s="420"/>
      <c r="D41" s="420"/>
      <c r="E41" s="420"/>
    </row>
    <row r="42" spans="1:5" s="421" customFormat="1" ht="14.25">
      <c r="A42" s="595" t="s">
        <v>513</v>
      </c>
      <c r="B42" s="420"/>
      <c r="C42" s="420"/>
      <c r="D42" s="420"/>
      <c r="E42" s="420"/>
    </row>
    <row r="43" spans="1:5" s="421" customFormat="1" ht="15.75">
      <c r="A43" s="595" t="s">
        <v>515</v>
      </c>
      <c r="B43" s="420"/>
      <c r="C43" s="420"/>
      <c r="D43" s="420"/>
      <c r="E43" s="420"/>
    </row>
    <row r="44" spans="1:5" s="421" customFormat="1" ht="14.25">
      <c r="A44" s="595" t="s">
        <v>455</v>
      </c>
      <c r="B44" s="420"/>
      <c r="C44" s="420"/>
      <c r="D44" s="420"/>
      <c r="E44" s="420"/>
    </row>
    <row r="45" spans="1:5" s="421" customFormat="1" ht="15.75">
      <c r="A45" s="595" t="s">
        <v>516</v>
      </c>
      <c r="B45" s="420"/>
      <c r="C45" s="420"/>
      <c r="D45" s="420"/>
      <c r="E45" s="420"/>
    </row>
    <row r="46" spans="1:5" s="423" customFormat="1" ht="15.75">
      <c r="A46" s="596" t="s">
        <v>551</v>
      </c>
      <c r="B46" s="422"/>
      <c r="C46" s="422"/>
      <c r="D46" s="422"/>
      <c r="E46" s="422"/>
    </row>
    <row r="47" spans="1:5" s="423" customFormat="1" ht="15.75">
      <c r="A47" s="596" t="s">
        <v>517</v>
      </c>
      <c r="B47" s="422"/>
      <c r="C47" s="422"/>
      <c r="D47" s="422"/>
      <c r="E47" s="422"/>
    </row>
    <row r="48" spans="1:5" s="421" customFormat="1" ht="15.75">
      <c r="A48" s="595" t="s">
        <v>518</v>
      </c>
      <c r="B48" s="420"/>
      <c r="C48" s="420"/>
      <c r="D48" s="420"/>
      <c r="E48" s="420"/>
    </row>
    <row r="49" spans="1:5" s="423" customFormat="1" ht="15.75">
      <c r="A49" s="596" t="s">
        <v>520</v>
      </c>
      <c r="B49" s="422"/>
      <c r="C49" s="422"/>
      <c r="D49" s="422"/>
      <c r="E49" s="422"/>
    </row>
    <row r="50" spans="1:5" s="423" customFormat="1" ht="15.75">
      <c r="A50" s="596" t="s">
        <v>519</v>
      </c>
      <c r="B50" s="422"/>
      <c r="C50" s="422"/>
      <c r="D50" s="422"/>
      <c r="E50" s="633"/>
    </row>
    <row r="51" spans="1:5" s="423" customFormat="1" ht="15.75">
      <c r="A51" s="623" t="s">
        <v>537</v>
      </c>
      <c r="B51" s="624"/>
      <c r="C51" s="624"/>
      <c r="D51" s="624"/>
      <c r="E51" s="634"/>
    </row>
    <row r="52" spans="1:5" s="423" customFormat="1" ht="14.25">
      <c r="A52" s="625"/>
      <c r="B52" s="257">
        <v>2013</v>
      </c>
      <c r="C52" s="257">
        <v>2014</v>
      </c>
      <c r="D52" s="257">
        <v>2015</v>
      </c>
      <c r="E52" s="635"/>
    </row>
    <row r="53" spans="1:5" s="423" customFormat="1" ht="14.25">
      <c r="A53" s="627" t="s">
        <v>538</v>
      </c>
      <c r="B53" s="628">
        <v>2.1</v>
      </c>
      <c r="C53" s="628">
        <v>4.3999999999999995</v>
      </c>
      <c r="D53" s="628">
        <v>1</v>
      </c>
      <c r="E53" s="636"/>
    </row>
    <row r="54" spans="1:5" s="423" customFormat="1" ht="14.25">
      <c r="A54" s="627" t="s">
        <v>539</v>
      </c>
      <c r="B54" s="628">
        <v>0.28399999999999997</v>
      </c>
      <c r="C54" s="628">
        <v>0.16500000000000001</v>
      </c>
      <c r="D54" s="628"/>
      <c r="E54" s="636"/>
    </row>
    <row r="55" spans="1:5" s="423" customFormat="1" ht="14.25">
      <c r="A55" s="627" t="s">
        <v>540</v>
      </c>
      <c r="B55" s="628">
        <v>-2.0139999999999998</v>
      </c>
      <c r="C55" s="628"/>
      <c r="D55" s="628"/>
      <c r="E55" s="636"/>
    </row>
    <row r="56" spans="1:5" s="423" customFormat="1" ht="14.25">
      <c r="A56" s="627" t="s">
        <v>541</v>
      </c>
      <c r="B56" s="629">
        <v>-0.71699999999999997</v>
      </c>
      <c r="C56" s="629">
        <v>-0.5</v>
      </c>
      <c r="D56" s="629"/>
      <c r="E56" s="636"/>
    </row>
    <row r="57" spans="1:5" s="423" customFormat="1" ht="14.25">
      <c r="A57" s="630" t="s">
        <v>63</v>
      </c>
      <c r="B57" s="628">
        <f t="shared" ref="B57:D57" si="5">B53+B54+B55+B56</f>
        <v>-0.34699999999999986</v>
      </c>
      <c r="C57" s="628">
        <f t="shared" si="5"/>
        <v>4.0649999999999995</v>
      </c>
      <c r="D57" s="628">
        <f t="shared" si="5"/>
        <v>1</v>
      </c>
      <c r="E57" s="636"/>
    </row>
    <row r="58" spans="1:5" s="423" customFormat="1" ht="14.25">
      <c r="A58" s="630" t="s">
        <v>342</v>
      </c>
      <c r="B58" s="631">
        <v>-0.11</v>
      </c>
      <c r="C58" s="631">
        <v>1.25</v>
      </c>
      <c r="D58" s="631">
        <v>0.3</v>
      </c>
      <c r="E58" s="637"/>
    </row>
    <row r="59" spans="1:5" s="423" customFormat="1">
      <c r="A59" s="626"/>
      <c r="B59" s="632"/>
      <c r="C59" s="632"/>
      <c r="D59" s="632"/>
      <c r="E59" s="638"/>
    </row>
    <row r="60" spans="1:5" s="423" customFormat="1">
      <c r="A60" s="626"/>
      <c r="B60" s="626"/>
      <c r="C60" s="626"/>
      <c r="D60" s="626"/>
      <c r="E60" s="626"/>
    </row>
    <row r="61" spans="1:5" s="423" customFormat="1" ht="14.25">
      <c r="A61" s="596"/>
      <c r="B61" s="422"/>
      <c r="C61" s="422"/>
      <c r="D61" s="422"/>
      <c r="E61" s="422"/>
    </row>
    <row r="62" spans="1:5" s="423" customFormat="1" ht="14.25">
      <c r="A62" s="596"/>
      <c r="B62" s="422"/>
      <c r="C62" s="422"/>
      <c r="D62" s="422"/>
      <c r="E62" s="422"/>
    </row>
    <row r="63" spans="1:5" s="423" customFormat="1" ht="14.25">
      <c r="A63" s="596"/>
      <c r="B63" s="422"/>
      <c r="C63" s="422"/>
      <c r="D63" s="422"/>
      <c r="E63" s="422"/>
    </row>
    <row r="64" spans="1:5" s="423" customFormat="1" ht="14.25">
      <c r="A64" s="596"/>
      <c r="B64" s="422"/>
      <c r="C64" s="422"/>
      <c r="D64" s="422"/>
      <c r="E64" s="422"/>
    </row>
    <row r="65" spans="1:5" s="423" customFormat="1" ht="14.25">
      <c r="A65" s="596"/>
      <c r="B65" s="422"/>
      <c r="C65" s="422"/>
      <c r="D65" s="422"/>
      <c r="E65" s="422"/>
    </row>
    <row r="66" spans="1:5" s="423" customFormat="1" ht="14.25">
      <c r="A66" s="596"/>
      <c r="B66" s="422"/>
      <c r="C66" s="422"/>
      <c r="D66" s="422"/>
      <c r="E66" s="422"/>
    </row>
    <row r="67" spans="1:5" s="423" customFormat="1" ht="14.25">
      <c r="A67" s="422"/>
      <c r="B67" s="422"/>
      <c r="C67" s="422"/>
      <c r="D67" s="422"/>
      <c r="E67" s="422"/>
    </row>
    <row r="68" spans="1:5" s="411" customFormat="1">
      <c r="A68" s="410"/>
      <c r="B68" s="410"/>
      <c r="C68" s="410"/>
      <c r="D68" s="410"/>
      <c r="E68" s="410"/>
    </row>
    <row r="69" spans="1:5" s="411" customFormat="1">
      <c r="A69" s="410"/>
      <c r="B69" s="410"/>
      <c r="C69" s="410"/>
      <c r="D69" s="410"/>
      <c r="E69" s="410"/>
    </row>
    <row r="70" spans="1:5" s="411" customFormat="1">
      <c r="A70" s="409" t="s">
        <v>272</v>
      </c>
      <c r="B70" s="412">
        <v>313.19600000000003</v>
      </c>
      <c r="C70" s="412">
        <v>324.142</v>
      </c>
      <c r="D70" s="412">
        <v>336.09199999999998</v>
      </c>
      <c r="E70" s="410"/>
    </row>
    <row r="71" spans="1:5" s="411" customFormat="1">
      <c r="A71" s="410"/>
      <c r="B71" s="410"/>
      <c r="C71" s="410"/>
      <c r="D71" s="410"/>
      <c r="E71" s="410"/>
    </row>
    <row r="72" spans="1:5" s="411" customFormat="1">
      <c r="A72" s="410"/>
      <c r="B72" s="410"/>
      <c r="C72" s="410"/>
      <c r="D72" s="410"/>
      <c r="E72" s="410"/>
    </row>
    <row r="73" spans="1:5" s="411" customFormat="1">
      <c r="A73" s="410"/>
      <c r="B73" s="410"/>
      <c r="C73" s="410"/>
      <c r="D73" s="410"/>
      <c r="E73" s="410"/>
    </row>
    <row r="74" spans="1:5" s="411" customFormat="1">
      <c r="A74" s="410"/>
      <c r="B74" s="410"/>
      <c r="C74" s="410"/>
      <c r="D74" s="410"/>
      <c r="E74" s="410"/>
    </row>
    <row r="75" spans="1:5" s="411" customFormat="1">
      <c r="A75" s="410"/>
      <c r="B75" s="410"/>
      <c r="C75" s="410"/>
      <c r="D75" s="410"/>
      <c r="E75" s="410"/>
    </row>
    <row r="76" spans="1:5" s="411" customFormat="1">
      <c r="A76" s="410"/>
      <c r="B76" s="410"/>
      <c r="C76" s="410"/>
      <c r="D76" s="410"/>
      <c r="E76" s="410"/>
    </row>
    <row r="77" spans="1:5" s="411" customFormat="1">
      <c r="A77" s="410"/>
      <c r="B77" s="410"/>
      <c r="C77" s="410"/>
      <c r="D77" s="410"/>
      <c r="E77" s="410"/>
    </row>
    <row r="78" spans="1:5" s="411" customFormat="1">
      <c r="A78" s="410"/>
      <c r="B78" s="410"/>
      <c r="C78" s="410"/>
      <c r="D78" s="410"/>
      <c r="E78" s="410"/>
    </row>
    <row r="79" spans="1:5" ht="16.5">
      <c r="A79" s="416"/>
      <c r="B79" s="416"/>
      <c r="C79" s="416"/>
      <c r="D79" s="416"/>
      <c r="E79" s="416"/>
    </row>
    <row r="80" spans="1:5" ht="16.5">
      <c r="A80" s="416"/>
      <c r="B80" s="416"/>
      <c r="C80" s="416"/>
      <c r="D80" s="416"/>
      <c r="E80" s="416"/>
    </row>
  </sheetData>
  <pageMargins left="0.62992125984251968" right="0.39370078740157483" top="0.59" bottom="0.47244094488188981" header="0.19685039370078741" footer="0.23622047244094491"/>
  <pageSetup paperSize="9" scale="9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E25"/>
  <sheetViews>
    <sheetView workbookViewId="0"/>
  </sheetViews>
  <sheetFormatPr baseColWidth="10" defaultRowHeight="15"/>
  <cols>
    <col min="1" max="1" width="43.7109375" style="405" customWidth="1"/>
    <col min="2" max="4" width="10.140625" style="405" customWidth="1"/>
    <col min="5" max="16384" width="11.42578125" style="405"/>
  </cols>
  <sheetData>
    <row r="1" spans="1:5" ht="15.75">
      <c r="A1" s="586" t="s">
        <v>504</v>
      </c>
      <c r="B1" s="597"/>
      <c r="C1" s="597"/>
      <c r="D1" s="597"/>
    </row>
    <row r="2" spans="1:5" ht="15.75">
      <c r="A2" s="598" t="s">
        <v>0</v>
      </c>
      <c r="B2" s="597"/>
      <c r="C2" s="597"/>
      <c r="D2" s="597"/>
    </row>
    <row r="3" spans="1:5">
      <c r="A3" s="599"/>
      <c r="B3" s="599"/>
      <c r="C3" s="599"/>
      <c r="D3" s="599"/>
    </row>
    <row r="4" spans="1:5" ht="35.25" customHeight="1">
      <c r="A4" s="600"/>
      <c r="B4" s="601" t="s">
        <v>449</v>
      </c>
      <c r="C4" s="676" t="s">
        <v>602</v>
      </c>
      <c r="D4" s="676" t="s">
        <v>603</v>
      </c>
    </row>
    <row r="5" spans="1:5">
      <c r="A5" s="597"/>
      <c r="B5" s="597"/>
      <c r="C5" s="597"/>
      <c r="D5" s="597"/>
    </row>
    <row r="6" spans="1:5" ht="15.75">
      <c r="A6" s="602" t="s">
        <v>457</v>
      </c>
      <c r="B6" s="603"/>
      <c r="C6" s="648"/>
      <c r="D6" s="648"/>
      <c r="E6" s="649"/>
    </row>
    <row r="7" spans="1:5" ht="15.75">
      <c r="A7" s="603" t="s">
        <v>215</v>
      </c>
      <c r="B7" s="604">
        <v>70458.498000000007</v>
      </c>
      <c r="C7" s="606">
        <v>69904.812000000005</v>
      </c>
      <c r="D7" s="606">
        <v>71510.457999999999</v>
      </c>
      <c r="E7" s="649"/>
    </row>
    <row r="8" spans="1:5" ht="15.75">
      <c r="A8" s="603" t="s">
        <v>216</v>
      </c>
      <c r="B8" s="604">
        <v>75106.566999999995</v>
      </c>
      <c r="C8" s="606">
        <f>'Tab 1'!D17</f>
        <v>78061.296000000002</v>
      </c>
      <c r="D8" s="606">
        <f>'Tab 1'!E17</f>
        <v>78674.654999999999</v>
      </c>
      <c r="E8" s="649"/>
    </row>
    <row r="9" spans="1:5" s="404" customFormat="1" ht="15.75">
      <c r="A9" s="602" t="s">
        <v>217</v>
      </c>
      <c r="B9" s="605">
        <f>B7-B8</f>
        <v>-4648.0689999999886</v>
      </c>
      <c r="C9" s="675">
        <f t="shared" ref="C9:D9" si="0">C7-C8</f>
        <v>-8156.4839999999967</v>
      </c>
      <c r="D9" s="675">
        <f t="shared" si="0"/>
        <v>-7164.1970000000001</v>
      </c>
      <c r="E9" s="650"/>
    </row>
    <row r="10" spans="1:5" ht="15.75">
      <c r="A10" s="603"/>
      <c r="B10" s="603"/>
      <c r="C10" s="648"/>
      <c r="D10" s="648"/>
      <c r="E10" s="649"/>
    </row>
    <row r="11" spans="1:5" ht="15.75">
      <c r="A11" s="602" t="s">
        <v>170</v>
      </c>
      <c r="B11" s="603"/>
      <c r="C11" s="603"/>
      <c r="D11" s="603"/>
    </row>
    <row r="12" spans="1:5" ht="15.75">
      <c r="A12" s="603" t="s">
        <v>440</v>
      </c>
      <c r="B12" s="604">
        <v>-1500</v>
      </c>
      <c r="C12" s="604">
        <v>-200</v>
      </c>
      <c r="D12" s="604"/>
    </row>
    <row r="13" spans="1:5" s="406" customFormat="1" ht="15.75">
      <c r="A13" s="603" t="s">
        <v>544</v>
      </c>
      <c r="B13" s="604"/>
      <c r="C13" s="604">
        <v>-2699.9999999999995</v>
      </c>
      <c r="D13" s="604">
        <v>-700</v>
      </c>
    </row>
    <row r="14" spans="1:5" ht="15.75">
      <c r="A14" s="603" t="s">
        <v>441</v>
      </c>
      <c r="B14" s="604">
        <v>322.29999999999973</v>
      </c>
      <c r="C14" s="604">
        <v>465.30000000000018</v>
      </c>
      <c r="D14" s="604">
        <v>1088.4000000000001</v>
      </c>
    </row>
    <row r="15" spans="1:5" ht="15.75">
      <c r="A15" s="603" t="s">
        <v>442</v>
      </c>
      <c r="B15" s="604">
        <v>224</v>
      </c>
      <c r="C15" s="604"/>
      <c r="D15" s="604"/>
    </row>
    <row r="16" spans="1:5" ht="15.75">
      <c r="A16" s="603" t="s">
        <v>443</v>
      </c>
      <c r="B16" s="604">
        <v>135.19999999999709</v>
      </c>
      <c r="C16" s="604">
        <v>1150</v>
      </c>
      <c r="D16" s="604">
        <v>1190</v>
      </c>
    </row>
    <row r="17" spans="1:4" ht="15.75">
      <c r="A17" s="603" t="s">
        <v>444</v>
      </c>
      <c r="B17" s="604">
        <v>247</v>
      </c>
      <c r="C17" s="604"/>
      <c r="D17" s="604"/>
    </row>
    <row r="18" spans="1:4" ht="15.75">
      <c r="A18" s="603" t="s">
        <v>445</v>
      </c>
      <c r="B18" s="604">
        <v>-446</v>
      </c>
      <c r="C18" s="604">
        <v>-391.9</v>
      </c>
      <c r="D18" s="606">
        <v>-233.7</v>
      </c>
    </row>
    <row r="19" spans="1:4" ht="15.75">
      <c r="A19" s="603" t="s">
        <v>446</v>
      </c>
      <c r="B19" s="604">
        <v>185</v>
      </c>
      <c r="C19" s="604">
        <v>185</v>
      </c>
      <c r="D19" s="606"/>
    </row>
    <row r="20" spans="1:4" ht="15.75">
      <c r="A20" s="603" t="s">
        <v>447</v>
      </c>
      <c r="B20" s="604">
        <v>451</v>
      </c>
      <c r="C20" s="604">
        <v>468.7</v>
      </c>
      <c r="D20" s="606">
        <v>471.5</v>
      </c>
    </row>
    <row r="21" spans="1:4" ht="15.75">
      <c r="A21" s="603" t="s">
        <v>448</v>
      </c>
      <c r="B21" s="604">
        <v>124.56899999999223</v>
      </c>
      <c r="C21" s="604">
        <v>240.25059019753826</v>
      </c>
      <c r="D21" s="606">
        <v>294.63789238760546</v>
      </c>
    </row>
    <row r="22" spans="1:4" ht="15.75">
      <c r="A22" s="603"/>
      <c r="B22" s="603"/>
      <c r="C22" s="603"/>
      <c r="D22" s="603"/>
    </row>
    <row r="23" spans="1:4" ht="15.75">
      <c r="A23" s="607" t="s">
        <v>218</v>
      </c>
      <c r="B23" s="680">
        <v>-4905</v>
      </c>
      <c r="C23" s="680">
        <v>-8934.92</v>
      </c>
      <c r="D23" s="680">
        <v>-5021.1400000000003</v>
      </c>
    </row>
    <row r="24" spans="1:4" ht="21" customHeight="1">
      <c r="A24" s="608" t="s">
        <v>342</v>
      </c>
      <c r="B24" s="681">
        <v>-1.57</v>
      </c>
      <c r="C24" s="681">
        <v>-2.76</v>
      </c>
      <c r="D24" s="681">
        <v>-1.49</v>
      </c>
    </row>
    <row r="25" spans="1:4">
      <c r="A25" s="407"/>
      <c r="B25" s="407"/>
      <c r="C25" s="407"/>
      <c r="D25" s="407"/>
    </row>
  </sheetData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workbookViewId="0"/>
  </sheetViews>
  <sheetFormatPr baseColWidth="10" defaultRowHeight="12.75"/>
  <cols>
    <col min="1" max="1" width="40.140625" style="683" customWidth="1"/>
    <col min="2" max="3" width="12.42578125" style="683" customWidth="1"/>
    <col min="4" max="5" width="12.42578125" style="689" customWidth="1"/>
    <col min="6" max="253" width="11.42578125" style="689"/>
    <col min="254" max="254" width="39.5703125" style="689" customWidth="1"/>
    <col min="255" max="259" width="8.7109375" style="689" customWidth="1"/>
    <col min="260" max="509" width="11.42578125" style="689"/>
    <col min="510" max="510" width="39.5703125" style="689" customWidth="1"/>
    <col min="511" max="515" width="8.7109375" style="689" customWidth="1"/>
    <col min="516" max="765" width="11.42578125" style="689"/>
    <col min="766" max="766" width="39.5703125" style="689" customWidth="1"/>
    <col min="767" max="771" width="8.7109375" style="689" customWidth="1"/>
    <col min="772" max="1021" width="11.42578125" style="689"/>
    <col min="1022" max="1022" width="39.5703125" style="689" customWidth="1"/>
    <col min="1023" max="1027" width="8.7109375" style="689" customWidth="1"/>
    <col min="1028" max="1277" width="11.42578125" style="689"/>
    <col min="1278" max="1278" width="39.5703125" style="689" customWidth="1"/>
    <col min="1279" max="1283" width="8.7109375" style="689" customWidth="1"/>
    <col min="1284" max="1533" width="11.42578125" style="689"/>
    <col min="1534" max="1534" width="39.5703125" style="689" customWidth="1"/>
    <col min="1535" max="1539" width="8.7109375" style="689" customWidth="1"/>
    <col min="1540" max="1789" width="11.42578125" style="689"/>
    <col min="1790" max="1790" width="39.5703125" style="689" customWidth="1"/>
    <col min="1791" max="1795" width="8.7109375" style="689" customWidth="1"/>
    <col min="1796" max="2045" width="11.42578125" style="689"/>
    <col min="2046" max="2046" width="39.5703125" style="689" customWidth="1"/>
    <col min="2047" max="2051" width="8.7109375" style="689" customWidth="1"/>
    <col min="2052" max="2301" width="11.42578125" style="689"/>
    <col min="2302" max="2302" width="39.5703125" style="689" customWidth="1"/>
    <col min="2303" max="2307" width="8.7109375" style="689" customWidth="1"/>
    <col min="2308" max="2557" width="11.42578125" style="689"/>
    <col min="2558" max="2558" width="39.5703125" style="689" customWidth="1"/>
    <col min="2559" max="2563" width="8.7109375" style="689" customWidth="1"/>
    <col min="2564" max="2813" width="11.42578125" style="689"/>
    <col min="2814" max="2814" width="39.5703125" style="689" customWidth="1"/>
    <col min="2815" max="2819" width="8.7109375" style="689" customWidth="1"/>
    <col min="2820" max="3069" width="11.42578125" style="689"/>
    <col min="3070" max="3070" width="39.5703125" style="689" customWidth="1"/>
    <col min="3071" max="3075" width="8.7109375" style="689" customWidth="1"/>
    <col min="3076" max="3325" width="11.42578125" style="689"/>
    <col min="3326" max="3326" width="39.5703125" style="689" customWidth="1"/>
    <col min="3327" max="3331" width="8.7109375" style="689" customWidth="1"/>
    <col min="3332" max="3581" width="11.42578125" style="689"/>
    <col min="3582" max="3582" width="39.5703125" style="689" customWidth="1"/>
    <col min="3583" max="3587" width="8.7109375" style="689" customWidth="1"/>
    <col min="3588" max="3837" width="11.42578125" style="689"/>
    <col min="3838" max="3838" width="39.5703125" style="689" customWidth="1"/>
    <col min="3839" max="3843" width="8.7109375" style="689" customWidth="1"/>
    <col min="3844" max="4093" width="11.42578125" style="689"/>
    <col min="4094" max="4094" width="39.5703125" style="689" customWidth="1"/>
    <col min="4095" max="4099" width="8.7109375" style="689" customWidth="1"/>
    <col min="4100" max="4349" width="11.42578125" style="689"/>
    <col min="4350" max="4350" width="39.5703125" style="689" customWidth="1"/>
    <col min="4351" max="4355" width="8.7109375" style="689" customWidth="1"/>
    <col min="4356" max="4605" width="11.42578125" style="689"/>
    <col min="4606" max="4606" width="39.5703125" style="689" customWidth="1"/>
    <col min="4607" max="4611" width="8.7109375" style="689" customWidth="1"/>
    <col min="4612" max="4861" width="11.42578125" style="689"/>
    <col min="4862" max="4862" width="39.5703125" style="689" customWidth="1"/>
    <col min="4863" max="4867" width="8.7109375" style="689" customWidth="1"/>
    <col min="4868" max="5117" width="11.42578125" style="689"/>
    <col min="5118" max="5118" width="39.5703125" style="689" customWidth="1"/>
    <col min="5119" max="5123" width="8.7109375" style="689" customWidth="1"/>
    <col min="5124" max="5373" width="11.42578125" style="689"/>
    <col min="5374" max="5374" width="39.5703125" style="689" customWidth="1"/>
    <col min="5375" max="5379" width="8.7109375" style="689" customWidth="1"/>
    <col min="5380" max="5629" width="11.42578125" style="689"/>
    <col min="5630" max="5630" width="39.5703125" style="689" customWidth="1"/>
    <col min="5631" max="5635" width="8.7109375" style="689" customWidth="1"/>
    <col min="5636" max="5885" width="11.42578125" style="689"/>
    <col min="5886" max="5886" width="39.5703125" style="689" customWidth="1"/>
    <col min="5887" max="5891" width="8.7109375" style="689" customWidth="1"/>
    <col min="5892" max="6141" width="11.42578125" style="689"/>
    <col min="6142" max="6142" width="39.5703125" style="689" customWidth="1"/>
    <col min="6143" max="6147" width="8.7109375" style="689" customWidth="1"/>
    <col min="6148" max="6397" width="11.42578125" style="689"/>
    <col min="6398" max="6398" width="39.5703125" style="689" customWidth="1"/>
    <col min="6399" max="6403" width="8.7109375" style="689" customWidth="1"/>
    <col min="6404" max="6653" width="11.42578125" style="689"/>
    <col min="6654" max="6654" width="39.5703125" style="689" customWidth="1"/>
    <col min="6655" max="6659" width="8.7109375" style="689" customWidth="1"/>
    <col min="6660" max="6909" width="11.42578125" style="689"/>
    <col min="6910" max="6910" width="39.5703125" style="689" customWidth="1"/>
    <col min="6911" max="6915" width="8.7109375" style="689" customWidth="1"/>
    <col min="6916" max="7165" width="11.42578125" style="689"/>
    <col min="7166" max="7166" width="39.5703125" style="689" customWidth="1"/>
    <col min="7167" max="7171" width="8.7109375" style="689" customWidth="1"/>
    <col min="7172" max="7421" width="11.42578125" style="689"/>
    <col min="7422" max="7422" width="39.5703125" style="689" customWidth="1"/>
    <col min="7423" max="7427" width="8.7109375" style="689" customWidth="1"/>
    <col min="7428" max="7677" width="11.42578125" style="689"/>
    <col min="7678" max="7678" width="39.5703125" style="689" customWidth="1"/>
    <col min="7679" max="7683" width="8.7109375" style="689" customWidth="1"/>
    <col min="7684" max="7933" width="11.42578125" style="689"/>
    <col min="7934" max="7934" width="39.5703125" style="689" customWidth="1"/>
    <col min="7935" max="7939" width="8.7109375" style="689" customWidth="1"/>
    <col min="7940" max="8189" width="11.42578125" style="689"/>
    <col min="8190" max="8190" width="39.5703125" style="689" customWidth="1"/>
    <col min="8191" max="8195" width="8.7109375" style="689" customWidth="1"/>
    <col min="8196" max="8445" width="11.42578125" style="689"/>
    <col min="8446" max="8446" width="39.5703125" style="689" customWidth="1"/>
    <col min="8447" max="8451" width="8.7109375" style="689" customWidth="1"/>
    <col min="8452" max="8701" width="11.42578125" style="689"/>
    <col min="8702" max="8702" width="39.5703125" style="689" customWidth="1"/>
    <col min="8703" max="8707" width="8.7109375" style="689" customWidth="1"/>
    <col min="8708" max="8957" width="11.42578125" style="689"/>
    <col min="8958" max="8958" width="39.5703125" style="689" customWidth="1"/>
    <col min="8959" max="8963" width="8.7109375" style="689" customWidth="1"/>
    <col min="8964" max="9213" width="11.42578125" style="689"/>
    <col min="9214" max="9214" width="39.5703125" style="689" customWidth="1"/>
    <col min="9215" max="9219" width="8.7109375" style="689" customWidth="1"/>
    <col min="9220" max="9469" width="11.42578125" style="689"/>
    <col min="9470" max="9470" width="39.5703125" style="689" customWidth="1"/>
    <col min="9471" max="9475" width="8.7109375" style="689" customWidth="1"/>
    <col min="9476" max="9725" width="11.42578125" style="689"/>
    <col min="9726" max="9726" width="39.5703125" style="689" customWidth="1"/>
    <col min="9727" max="9731" width="8.7109375" style="689" customWidth="1"/>
    <col min="9732" max="9981" width="11.42578125" style="689"/>
    <col min="9982" max="9982" width="39.5703125" style="689" customWidth="1"/>
    <col min="9983" max="9987" width="8.7109375" style="689" customWidth="1"/>
    <col min="9988" max="10237" width="11.42578125" style="689"/>
    <col min="10238" max="10238" width="39.5703125" style="689" customWidth="1"/>
    <col min="10239" max="10243" width="8.7109375" style="689" customWidth="1"/>
    <col min="10244" max="10493" width="11.42578125" style="689"/>
    <col min="10494" max="10494" width="39.5703125" style="689" customWidth="1"/>
    <col min="10495" max="10499" width="8.7109375" style="689" customWidth="1"/>
    <col min="10500" max="10749" width="11.42578125" style="689"/>
    <col min="10750" max="10750" width="39.5703125" style="689" customWidth="1"/>
    <col min="10751" max="10755" width="8.7109375" style="689" customWidth="1"/>
    <col min="10756" max="11005" width="11.42578125" style="689"/>
    <col min="11006" max="11006" width="39.5703125" style="689" customWidth="1"/>
    <col min="11007" max="11011" width="8.7109375" style="689" customWidth="1"/>
    <col min="11012" max="11261" width="11.42578125" style="689"/>
    <col min="11262" max="11262" width="39.5703125" style="689" customWidth="1"/>
    <col min="11263" max="11267" width="8.7109375" style="689" customWidth="1"/>
    <col min="11268" max="11517" width="11.42578125" style="689"/>
    <col min="11518" max="11518" width="39.5703125" style="689" customWidth="1"/>
    <col min="11519" max="11523" width="8.7109375" style="689" customWidth="1"/>
    <col min="11524" max="11773" width="11.42578125" style="689"/>
    <col min="11774" max="11774" width="39.5703125" style="689" customWidth="1"/>
    <col min="11775" max="11779" width="8.7109375" style="689" customWidth="1"/>
    <col min="11780" max="12029" width="11.42578125" style="689"/>
    <col min="12030" max="12030" width="39.5703125" style="689" customWidth="1"/>
    <col min="12031" max="12035" width="8.7109375" style="689" customWidth="1"/>
    <col min="12036" max="12285" width="11.42578125" style="689"/>
    <col min="12286" max="12286" width="39.5703125" style="689" customWidth="1"/>
    <col min="12287" max="12291" width="8.7109375" style="689" customWidth="1"/>
    <col min="12292" max="12541" width="11.42578125" style="689"/>
    <col min="12542" max="12542" width="39.5703125" style="689" customWidth="1"/>
    <col min="12543" max="12547" width="8.7109375" style="689" customWidth="1"/>
    <col min="12548" max="12797" width="11.42578125" style="689"/>
    <col min="12798" max="12798" width="39.5703125" style="689" customWidth="1"/>
    <col min="12799" max="12803" width="8.7109375" style="689" customWidth="1"/>
    <col min="12804" max="13053" width="11.42578125" style="689"/>
    <col min="13054" max="13054" width="39.5703125" style="689" customWidth="1"/>
    <col min="13055" max="13059" width="8.7109375" style="689" customWidth="1"/>
    <col min="13060" max="13309" width="11.42578125" style="689"/>
    <col min="13310" max="13310" width="39.5703125" style="689" customWidth="1"/>
    <col min="13311" max="13315" width="8.7109375" style="689" customWidth="1"/>
    <col min="13316" max="13565" width="11.42578125" style="689"/>
    <col min="13566" max="13566" width="39.5703125" style="689" customWidth="1"/>
    <col min="13567" max="13571" width="8.7109375" style="689" customWidth="1"/>
    <col min="13572" max="13821" width="11.42578125" style="689"/>
    <col min="13822" max="13822" width="39.5703125" style="689" customWidth="1"/>
    <col min="13823" max="13827" width="8.7109375" style="689" customWidth="1"/>
    <col min="13828" max="14077" width="11.42578125" style="689"/>
    <col min="14078" max="14078" width="39.5703125" style="689" customWidth="1"/>
    <col min="14079" max="14083" width="8.7109375" style="689" customWidth="1"/>
    <col min="14084" max="14333" width="11.42578125" style="689"/>
    <col min="14334" max="14334" width="39.5703125" style="689" customWidth="1"/>
    <col min="14335" max="14339" width="8.7109375" style="689" customWidth="1"/>
    <col min="14340" max="14589" width="11.42578125" style="689"/>
    <col min="14590" max="14590" width="39.5703125" style="689" customWidth="1"/>
    <col min="14591" max="14595" width="8.7109375" style="689" customWidth="1"/>
    <col min="14596" max="14845" width="11.42578125" style="689"/>
    <col min="14846" max="14846" width="39.5703125" style="689" customWidth="1"/>
    <col min="14847" max="14851" width="8.7109375" style="689" customWidth="1"/>
    <col min="14852" max="15101" width="11.42578125" style="689"/>
    <col min="15102" max="15102" width="39.5703125" style="689" customWidth="1"/>
    <col min="15103" max="15107" width="8.7109375" style="689" customWidth="1"/>
    <col min="15108" max="15357" width="11.42578125" style="689"/>
    <col min="15358" max="15358" width="39.5703125" style="689" customWidth="1"/>
    <col min="15359" max="15363" width="8.7109375" style="689" customWidth="1"/>
    <col min="15364" max="15613" width="11.42578125" style="689"/>
    <col min="15614" max="15614" width="39.5703125" style="689" customWidth="1"/>
    <col min="15615" max="15619" width="8.7109375" style="689" customWidth="1"/>
    <col min="15620" max="15869" width="11.42578125" style="689"/>
    <col min="15870" max="15870" width="39.5703125" style="689" customWidth="1"/>
    <col min="15871" max="15875" width="8.7109375" style="689" customWidth="1"/>
    <col min="15876" max="16125" width="11.42578125" style="689"/>
    <col min="16126" max="16126" width="39.5703125" style="689" customWidth="1"/>
    <col min="16127" max="16131" width="8.7109375" style="689" customWidth="1"/>
    <col min="16132" max="16384" width="11.42578125" style="689"/>
  </cols>
  <sheetData>
    <row r="1" spans="1:16" s="231" customFormat="1" ht="16.5">
      <c r="A1" s="240" t="s">
        <v>521</v>
      </c>
      <c r="B1" s="239"/>
      <c r="C1" s="239"/>
      <c r="D1" s="230"/>
    </row>
    <row r="2" spans="1:16" s="228" customFormat="1" ht="15" customHeight="1">
      <c r="A2" s="122" t="s">
        <v>169</v>
      </c>
      <c r="B2" s="122"/>
      <c r="C2" s="122"/>
      <c r="D2" s="122"/>
    </row>
    <row r="3" spans="1:16" s="228" customFormat="1" ht="15" customHeight="1">
      <c r="A3" s="255"/>
      <c r="B3" s="255"/>
      <c r="C3" s="255"/>
      <c r="D3" s="255"/>
      <c r="E3" s="255"/>
    </row>
    <row r="4" spans="1:16" s="234" customFormat="1" ht="33.75" customHeight="1">
      <c r="A4" s="256"/>
      <c r="B4" s="256">
        <v>2012</v>
      </c>
      <c r="C4" s="256">
        <v>2013</v>
      </c>
      <c r="D4" s="256">
        <v>2014</v>
      </c>
      <c r="E4" s="256">
        <v>2015</v>
      </c>
      <c r="F4" s="232"/>
      <c r="G4" s="232"/>
      <c r="H4" s="232"/>
      <c r="I4" s="233"/>
    </row>
    <row r="5" spans="1:16" s="229" customFormat="1" ht="22.5" customHeight="1">
      <c r="A5" s="258" t="s">
        <v>44</v>
      </c>
      <c r="B5" s="259"/>
      <c r="C5" s="259"/>
      <c r="D5" s="116"/>
      <c r="E5" s="126"/>
      <c r="F5" s="126"/>
      <c r="G5" s="126"/>
      <c r="H5" s="126"/>
      <c r="I5" s="126"/>
    </row>
    <row r="6" spans="1:16" s="229" customFormat="1" ht="15" customHeight="1">
      <c r="A6" s="677" t="s">
        <v>178</v>
      </c>
      <c r="B6" s="609">
        <v>1.7494914106313599</v>
      </c>
      <c r="C6" s="609">
        <v>1.6985187538461097</v>
      </c>
      <c r="D6" s="609">
        <v>1.7233171276522627</v>
      </c>
      <c r="E6" s="609">
        <v>1.7925944761838837</v>
      </c>
      <c r="F6" s="235"/>
      <c r="G6" s="235"/>
      <c r="H6" s="235"/>
      <c r="I6" s="235"/>
      <c r="K6" s="235"/>
      <c r="L6" s="235"/>
      <c r="M6" s="235"/>
      <c r="N6" s="235"/>
      <c r="O6" s="235"/>
      <c r="P6" s="235"/>
    </row>
    <row r="7" spans="1:16" s="229" customFormat="1" ht="15" customHeight="1">
      <c r="A7" s="677" t="s">
        <v>179</v>
      </c>
      <c r="B7" s="609">
        <v>29.643012831995652</v>
      </c>
      <c r="C7" s="609">
        <v>30.307627883590044</v>
      </c>
      <c r="D7" s="609">
        <v>31.31081036653687</v>
      </c>
      <c r="E7" s="609">
        <v>32.23134819131306</v>
      </c>
      <c r="F7" s="235"/>
      <c r="G7" s="235"/>
      <c r="H7" s="235"/>
      <c r="I7" s="235"/>
      <c r="K7" s="235"/>
      <c r="L7" s="235"/>
      <c r="M7" s="235"/>
      <c r="N7" s="235"/>
      <c r="O7" s="235"/>
      <c r="P7" s="235"/>
    </row>
    <row r="8" spans="1:16" s="229" customFormat="1" ht="15" customHeight="1">
      <c r="A8" s="677" t="s">
        <v>180</v>
      </c>
      <c r="B8" s="609">
        <v>28.326867317997216</v>
      </c>
      <c r="C8" s="609">
        <v>29.323812834160016</v>
      </c>
      <c r="D8" s="609">
        <v>30.833989195119258</v>
      </c>
      <c r="E8" s="609">
        <v>32.104349549958172</v>
      </c>
      <c r="F8" s="235"/>
      <c r="G8" s="235"/>
      <c r="H8" s="235"/>
      <c r="I8" s="235"/>
      <c r="K8" s="235"/>
      <c r="L8" s="235"/>
      <c r="M8" s="235"/>
      <c r="N8" s="235"/>
      <c r="O8" s="235"/>
      <c r="P8" s="235"/>
    </row>
    <row r="9" spans="1:16" s="229" customFormat="1" ht="15" customHeight="1">
      <c r="A9" s="677" t="s">
        <v>181</v>
      </c>
      <c r="B9" s="609">
        <v>9.3092411590088506</v>
      </c>
      <c r="C9" s="609">
        <v>9.6110234079799994</v>
      </c>
      <c r="D9" s="609">
        <v>9.9080040312865805</v>
      </c>
      <c r="E9" s="609">
        <v>10.225060160287752</v>
      </c>
      <c r="F9" s="235"/>
      <c r="G9" s="235"/>
      <c r="H9" s="235"/>
      <c r="I9" s="235"/>
      <c r="K9" s="235"/>
      <c r="L9" s="235"/>
      <c r="M9" s="235"/>
      <c r="N9" s="235"/>
      <c r="O9" s="235"/>
      <c r="P9" s="235"/>
    </row>
    <row r="10" spans="1:16" s="229" customFormat="1" ht="15" customHeight="1">
      <c r="A10" s="677" t="s">
        <v>182</v>
      </c>
      <c r="B10" s="609">
        <v>1.5123990848054607</v>
      </c>
      <c r="C10" s="609">
        <v>1.6067864603244362</v>
      </c>
      <c r="D10" s="609">
        <v>1.6067864603244362</v>
      </c>
      <c r="E10" s="609">
        <v>1.6067864603244362</v>
      </c>
      <c r="F10" s="235"/>
      <c r="G10" s="235"/>
      <c r="H10" s="235"/>
      <c r="I10" s="235"/>
      <c r="K10" s="235"/>
      <c r="L10" s="235"/>
      <c r="M10" s="235"/>
      <c r="N10" s="235"/>
      <c r="O10" s="235"/>
      <c r="P10" s="235"/>
    </row>
    <row r="11" spans="1:16" s="229" customFormat="1" ht="15" customHeight="1">
      <c r="A11" s="677" t="s">
        <v>200</v>
      </c>
      <c r="B11" s="609">
        <v>3.9526014892045227</v>
      </c>
      <c r="C11" s="609">
        <v>4.2007050334111131</v>
      </c>
      <c r="D11" s="609">
        <v>4.0127076818916994</v>
      </c>
      <c r="E11" s="609">
        <v>3.7627076818916994</v>
      </c>
      <c r="F11" s="235"/>
      <c r="G11" s="235"/>
      <c r="H11" s="235"/>
      <c r="I11" s="235"/>
      <c r="K11" s="235"/>
      <c r="L11" s="235"/>
      <c r="M11" s="235"/>
      <c r="N11" s="235"/>
      <c r="O11" s="235"/>
      <c r="P11" s="235"/>
    </row>
    <row r="12" spans="1:16" s="229" customFormat="1" ht="15" customHeight="1">
      <c r="A12" s="261" t="s">
        <v>184</v>
      </c>
      <c r="B12" s="262">
        <f t="shared" ref="B12:E12" si="0">SUM(B6:B11)</f>
        <v>74.493613293643065</v>
      </c>
      <c r="C12" s="262">
        <f t="shared" si="0"/>
        <v>76.748474373311723</v>
      </c>
      <c r="D12" s="262">
        <f t="shared" si="0"/>
        <v>79.395614862811115</v>
      </c>
      <c r="E12" s="262">
        <f t="shared" si="0"/>
        <v>81.722846519959006</v>
      </c>
      <c r="F12" s="428"/>
      <c r="G12" s="428"/>
      <c r="H12" s="428"/>
      <c r="I12" s="428"/>
      <c r="J12" s="428"/>
      <c r="K12" s="428"/>
      <c r="L12" s="428"/>
      <c r="M12" s="235"/>
      <c r="N12" s="235"/>
      <c r="O12" s="235"/>
      <c r="P12" s="235"/>
    </row>
    <row r="13" spans="1:16" s="229" customFormat="1" ht="22.5" customHeight="1">
      <c r="A13" s="258" t="s">
        <v>43</v>
      </c>
      <c r="B13" s="259"/>
      <c r="C13" s="259"/>
      <c r="D13" s="116"/>
      <c r="E13" s="235"/>
      <c r="F13" s="235"/>
      <c r="G13" s="235"/>
      <c r="H13" s="235"/>
      <c r="I13" s="235"/>
    </row>
    <row r="14" spans="1:16" s="229" customFormat="1" ht="15" customHeight="1">
      <c r="A14" s="677" t="s">
        <v>185</v>
      </c>
      <c r="B14" s="609">
        <v>5.7320528648518598</v>
      </c>
      <c r="C14" s="609">
        <v>6.034757222390172</v>
      </c>
      <c r="D14" s="609">
        <v>6.1282848051071657</v>
      </c>
      <c r="E14" s="609">
        <v>6.2710738410661628</v>
      </c>
      <c r="F14" s="235"/>
      <c r="G14" s="235"/>
      <c r="H14" s="235"/>
      <c r="I14" s="235"/>
      <c r="K14" s="235"/>
      <c r="L14" s="235"/>
      <c r="M14" s="235"/>
      <c r="N14" s="235"/>
      <c r="O14" s="235"/>
      <c r="P14" s="235"/>
    </row>
    <row r="15" spans="1:16" s="229" customFormat="1" ht="15" customHeight="1">
      <c r="A15" s="677" t="s">
        <v>186</v>
      </c>
      <c r="B15" s="609">
        <v>14.102364115354913</v>
      </c>
      <c r="C15" s="609">
        <v>14.124295732910001</v>
      </c>
      <c r="D15" s="609">
        <v>14.497177140258826</v>
      </c>
      <c r="E15" s="609">
        <v>14.887151205331786</v>
      </c>
      <c r="F15" s="235"/>
      <c r="G15" s="235"/>
      <c r="H15" s="235"/>
      <c r="I15" s="235"/>
      <c r="K15" s="235"/>
      <c r="L15" s="235"/>
      <c r="M15" s="235"/>
      <c r="N15" s="235"/>
      <c r="O15" s="235"/>
      <c r="P15" s="235"/>
    </row>
    <row r="16" spans="1:16" s="229" customFormat="1" ht="15" customHeight="1">
      <c r="A16" s="677" t="s">
        <v>187</v>
      </c>
      <c r="B16" s="609">
        <v>0.43892943106999999</v>
      </c>
      <c r="C16" s="609">
        <v>0.43339753284999999</v>
      </c>
      <c r="D16" s="609">
        <v>0.46</v>
      </c>
      <c r="E16" s="609">
        <v>0.46</v>
      </c>
      <c r="F16" s="235"/>
      <c r="G16" s="235"/>
      <c r="H16" s="235"/>
      <c r="I16" s="235"/>
      <c r="K16" s="235"/>
      <c r="L16" s="235"/>
      <c r="M16" s="235"/>
      <c r="N16" s="235"/>
      <c r="O16" s="235"/>
      <c r="P16" s="235"/>
    </row>
    <row r="17" spans="1:16" s="229" customFormat="1" ht="15" customHeight="1">
      <c r="A17" s="677" t="s">
        <v>188</v>
      </c>
      <c r="B17" s="609">
        <v>16.621420886309998</v>
      </c>
      <c r="C17" s="609">
        <v>17.123468785240004</v>
      </c>
      <c r="D17" s="609">
        <v>17.871499999999997</v>
      </c>
      <c r="E17" s="609">
        <v>18.382100000000001</v>
      </c>
      <c r="F17" s="235"/>
      <c r="G17" s="235"/>
      <c r="H17" s="235"/>
      <c r="I17" s="235"/>
      <c r="K17" s="235"/>
      <c r="L17" s="235"/>
      <c r="M17" s="235"/>
      <c r="N17" s="235"/>
      <c r="O17" s="235"/>
      <c r="P17" s="235"/>
    </row>
    <row r="18" spans="1:16" s="229" customFormat="1" ht="15" customHeight="1">
      <c r="A18" s="677" t="s">
        <v>189</v>
      </c>
      <c r="B18" s="609">
        <v>0.49659860278999995</v>
      </c>
      <c r="C18" s="609">
        <v>0.49231312898000001</v>
      </c>
      <c r="D18" s="609">
        <v>0.50757483597837993</v>
      </c>
      <c r="E18" s="609">
        <v>0.52097481164820914</v>
      </c>
      <c r="F18" s="235"/>
      <c r="G18" s="235"/>
      <c r="H18" s="235"/>
      <c r="I18" s="235"/>
      <c r="K18" s="235"/>
      <c r="L18" s="235"/>
      <c r="M18" s="235"/>
      <c r="N18" s="235"/>
      <c r="O18" s="235"/>
      <c r="P18" s="235"/>
    </row>
    <row r="19" spans="1:16" s="229" customFormat="1" ht="15" customHeight="1">
      <c r="A19" s="677" t="s">
        <v>191</v>
      </c>
      <c r="B19" s="609">
        <v>4.9757126332400006</v>
      </c>
      <c r="C19" s="609">
        <v>4.62706623507</v>
      </c>
      <c r="D19" s="609">
        <v>4.7029501213251477</v>
      </c>
      <c r="E19" s="609">
        <v>4.615945544080633</v>
      </c>
      <c r="F19" s="235"/>
      <c r="G19" s="235"/>
      <c r="H19" s="235"/>
      <c r="I19" s="235"/>
      <c r="K19" s="235"/>
      <c r="L19" s="235"/>
      <c r="M19" s="235"/>
      <c r="N19" s="235"/>
      <c r="O19" s="235"/>
      <c r="P19" s="235"/>
    </row>
    <row r="20" spans="1:16" s="683" customFormat="1" ht="15" customHeight="1">
      <c r="A20" s="682" t="s">
        <v>190</v>
      </c>
      <c r="B20" s="609">
        <v>25.308613895333618</v>
      </c>
      <c r="C20" s="609">
        <v>26.661451619247416</v>
      </c>
      <c r="D20" s="609">
        <v>27.022774544204754</v>
      </c>
      <c r="E20" s="609">
        <v>27.615977861631677</v>
      </c>
      <c r="F20" s="235"/>
      <c r="G20" s="235"/>
      <c r="H20" s="235"/>
      <c r="I20" s="235"/>
    </row>
    <row r="21" spans="1:16" s="229" customFormat="1" ht="15" customHeight="1">
      <c r="A21" s="677" t="s">
        <v>200</v>
      </c>
      <c r="B21" s="609">
        <v>6.54040305954</v>
      </c>
      <c r="C21" s="609">
        <v>5.9772537322757673</v>
      </c>
      <c r="D21" s="609">
        <v>8.64</v>
      </c>
      <c r="E21" s="609">
        <v>5.2254000000000005</v>
      </c>
      <c r="F21" s="235"/>
      <c r="G21" s="235"/>
      <c r="H21" s="235"/>
      <c r="I21" s="235"/>
      <c r="K21" s="235"/>
      <c r="L21" s="235"/>
      <c r="M21" s="235"/>
      <c r="N21" s="235"/>
      <c r="O21" s="235"/>
      <c r="P21" s="235"/>
    </row>
    <row r="22" spans="1:16" s="229" customFormat="1" ht="15" customHeight="1">
      <c r="A22" s="677" t="s">
        <v>193</v>
      </c>
      <c r="B22" s="609">
        <v>7.4513479670433993</v>
      </c>
      <c r="C22" s="609">
        <v>7.3918617758305167</v>
      </c>
      <c r="D22" s="609">
        <v>7.6870000000000003</v>
      </c>
      <c r="E22" s="609">
        <v>7.9420000000000002</v>
      </c>
      <c r="F22" s="235"/>
      <c r="G22" s="235"/>
      <c r="H22" s="235"/>
      <c r="I22" s="235"/>
      <c r="K22" s="235"/>
      <c r="L22" s="235"/>
      <c r="M22" s="235"/>
      <c r="N22" s="235"/>
      <c r="O22" s="235"/>
      <c r="P22" s="235"/>
    </row>
    <row r="23" spans="1:16" s="229" customFormat="1" ht="15" customHeight="1">
      <c r="A23" s="677" t="s">
        <v>194</v>
      </c>
      <c r="B23" s="609">
        <v>0.84999875989999996</v>
      </c>
      <c r="C23" s="609">
        <v>0.79273583615999998</v>
      </c>
      <c r="D23" s="609">
        <v>0.813029873565696</v>
      </c>
      <c r="E23" s="609">
        <v>0.82303014101055405</v>
      </c>
      <c r="F23" s="235"/>
      <c r="G23" s="235"/>
      <c r="H23" s="235"/>
      <c r="I23" s="235"/>
      <c r="K23" s="235"/>
      <c r="L23" s="235"/>
      <c r="M23" s="235"/>
      <c r="N23" s="235"/>
      <c r="O23" s="235"/>
      <c r="P23" s="235"/>
    </row>
    <row r="24" spans="1:16" s="229" customFormat="1" ht="15" customHeight="1">
      <c r="A24" s="677" t="s">
        <v>199</v>
      </c>
      <c r="C24" s="609"/>
      <c r="D24" s="609"/>
      <c r="E24" s="609"/>
      <c r="F24" s="235"/>
      <c r="G24" s="235"/>
      <c r="H24" s="235"/>
      <c r="I24" s="235"/>
      <c r="K24" s="235"/>
      <c r="L24" s="235"/>
      <c r="M24" s="235"/>
      <c r="N24" s="235"/>
      <c r="O24" s="235"/>
      <c r="P24" s="235"/>
    </row>
    <row r="25" spans="1:16" s="229" customFormat="1" ht="15" customHeight="1">
      <c r="A25" s="677" t="s">
        <v>198</v>
      </c>
      <c r="B25" s="609">
        <v>1.0999751220000008E-2</v>
      </c>
      <c r="C25" s="609">
        <v>-2.0312145901599998</v>
      </c>
      <c r="D25" s="609">
        <v>0</v>
      </c>
      <c r="E25" s="609">
        <v>0</v>
      </c>
      <c r="F25" s="235"/>
      <c r="G25" s="235"/>
      <c r="H25" s="235"/>
      <c r="I25" s="235"/>
      <c r="K25" s="235"/>
      <c r="L25" s="235"/>
      <c r="M25" s="235"/>
      <c r="N25" s="235"/>
      <c r="O25" s="235"/>
      <c r="P25" s="235"/>
    </row>
    <row r="26" spans="1:16" s="229" customFormat="1" ht="15" customHeight="1">
      <c r="A26" s="261" t="s">
        <v>195</v>
      </c>
      <c r="B26" s="262">
        <f t="shared" ref="B26:E26" si="1">SUM(B14:B25)</f>
        <v>82.528441966653787</v>
      </c>
      <c r="C26" s="262">
        <f t="shared" si="1"/>
        <v>81.627387010793882</v>
      </c>
      <c r="D26" s="262">
        <f t="shared" si="1"/>
        <v>88.330291320439969</v>
      </c>
      <c r="E26" s="262">
        <f t="shared" si="1"/>
        <v>86.74365340476902</v>
      </c>
      <c r="F26" s="428"/>
      <c r="G26" s="428"/>
      <c r="H26" s="428"/>
      <c r="I26" s="428"/>
      <c r="J26" s="428"/>
      <c r="K26" s="235"/>
      <c r="L26" s="235"/>
      <c r="M26" s="235"/>
      <c r="N26" s="235"/>
      <c r="O26" s="235"/>
      <c r="P26" s="235"/>
    </row>
    <row r="27" spans="1:16" s="229" customFormat="1" ht="22.5" customHeight="1">
      <c r="A27" s="263" t="s">
        <v>196</v>
      </c>
      <c r="B27" s="609">
        <v>-8.0348286730107219</v>
      </c>
      <c r="C27" s="609">
        <v>-4.8789126374821592</v>
      </c>
      <c r="D27" s="609">
        <v>-8.9346764576288535</v>
      </c>
      <c r="E27" s="609">
        <v>-5.020806884810014</v>
      </c>
      <c r="F27" s="235"/>
      <c r="G27" s="235"/>
      <c r="H27" s="235"/>
      <c r="I27" s="235"/>
      <c r="K27" s="235"/>
      <c r="L27" s="235"/>
      <c r="M27" s="235"/>
      <c r="N27" s="235"/>
      <c r="O27" s="235"/>
      <c r="P27" s="235"/>
    </row>
    <row r="28" spans="1:16" s="229" customFormat="1" ht="15" customHeight="1">
      <c r="A28" s="129" t="s">
        <v>197</v>
      </c>
      <c r="B28" s="609">
        <v>3.3800000000000003E-4</v>
      </c>
      <c r="C28" s="609">
        <v>-2.6481999999999999E-2</v>
      </c>
      <c r="D28" s="609">
        <v>0</v>
      </c>
      <c r="E28" s="609">
        <v>0</v>
      </c>
      <c r="F28" s="235"/>
      <c r="G28" s="235"/>
      <c r="H28" s="235"/>
      <c r="I28" s="235"/>
      <c r="K28" s="235"/>
      <c r="L28" s="235"/>
      <c r="M28" s="235"/>
      <c r="N28" s="235"/>
      <c r="O28" s="235"/>
      <c r="P28" s="235"/>
    </row>
    <row r="29" spans="1:16" s="229" customFormat="1" ht="14.25">
      <c r="A29" s="264" t="s">
        <v>372</v>
      </c>
      <c r="B29" s="302">
        <f>B27+B28</f>
        <v>-8.0344906730107226</v>
      </c>
      <c r="C29" s="302">
        <f t="shared" ref="C29:E29" si="2">C27+C28</f>
        <v>-4.9053946374821589</v>
      </c>
      <c r="D29" s="302">
        <f t="shared" si="2"/>
        <v>-8.9346764576288535</v>
      </c>
      <c r="E29" s="302">
        <f t="shared" si="2"/>
        <v>-5.020806884810014</v>
      </c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</row>
    <row r="30" spans="1:16" s="229" customFormat="1" ht="14.25">
      <c r="A30" s="265" t="s">
        <v>3</v>
      </c>
      <c r="B30" s="657">
        <v>-2.62</v>
      </c>
      <c r="C30" s="657">
        <v>-1.57</v>
      </c>
      <c r="D30" s="657">
        <v>-2.76</v>
      </c>
      <c r="E30" s="657">
        <v>-1.49</v>
      </c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</row>
    <row r="31" spans="1:16" s="683" customFormat="1" ht="14.25">
      <c r="A31" s="684"/>
      <c r="B31" s="685"/>
      <c r="C31" s="685"/>
      <c r="D31" s="685"/>
      <c r="E31" s="685"/>
    </row>
    <row r="32" spans="1:16" s="683" customFormat="1" ht="14.25">
      <c r="A32" s="686"/>
      <c r="B32" s="687"/>
      <c r="C32" s="687"/>
      <c r="D32" s="687"/>
      <c r="E32" s="687"/>
    </row>
    <row r="33" spans="1:4" s="237" customFormat="1" ht="12" customHeight="1">
      <c r="A33" s="128" t="s">
        <v>374</v>
      </c>
      <c r="B33" s="129"/>
      <c r="C33" s="129"/>
      <c r="D33" s="236"/>
    </row>
    <row r="34" spans="1:4" ht="12" customHeight="1">
      <c r="A34" s="127" t="s">
        <v>458</v>
      </c>
      <c r="B34" s="236"/>
      <c r="C34" s="236"/>
      <c r="D34" s="688"/>
    </row>
    <row r="35" spans="1:4" ht="15">
      <c r="A35" s="687"/>
      <c r="B35" s="687"/>
      <c r="C35" s="687"/>
      <c r="D35" s="688"/>
    </row>
  </sheetData>
  <pageMargins left="0.7" right="0.21" top="0.98" bottom="0.984251969" header="0.4921259845" footer="0.4921259845"/>
  <pageSetup paperSize="9" scale="95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/>
  </sheetViews>
  <sheetFormatPr baseColWidth="10" defaultRowHeight="12"/>
  <cols>
    <col min="1" max="1" width="40.140625" style="683" customWidth="1"/>
    <col min="2" max="5" width="12.42578125" style="683" customWidth="1"/>
    <col min="6" max="243" width="11.42578125" style="683"/>
    <col min="244" max="244" width="39.5703125" style="683" customWidth="1"/>
    <col min="245" max="249" width="8.7109375" style="683" customWidth="1"/>
    <col min="250" max="499" width="11.42578125" style="683"/>
    <col min="500" max="500" width="39.5703125" style="683" customWidth="1"/>
    <col min="501" max="505" width="8.7109375" style="683" customWidth="1"/>
    <col min="506" max="755" width="11.42578125" style="683"/>
    <col min="756" max="756" width="39.5703125" style="683" customWidth="1"/>
    <col min="757" max="761" width="8.7109375" style="683" customWidth="1"/>
    <col min="762" max="1011" width="11.42578125" style="683"/>
    <col min="1012" max="1012" width="39.5703125" style="683" customWidth="1"/>
    <col min="1013" max="1017" width="8.7109375" style="683" customWidth="1"/>
    <col min="1018" max="1267" width="11.42578125" style="683"/>
    <col min="1268" max="1268" width="39.5703125" style="683" customWidth="1"/>
    <col min="1269" max="1273" width="8.7109375" style="683" customWidth="1"/>
    <col min="1274" max="1523" width="11.42578125" style="683"/>
    <col min="1524" max="1524" width="39.5703125" style="683" customWidth="1"/>
    <col min="1525" max="1529" width="8.7109375" style="683" customWidth="1"/>
    <col min="1530" max="1779" width="11.42578125" style="683"/>
    <col min="1780" max="1780" width="39.5703125" style="683" customWidth="1"/>
    <col min="1781" max="1785" width="8.7109375" style="683" customWidth="1"/>
    <col min="1786" max="2035" width="11.42578125" style="683"/>
    <col min="2036" max="2036" width="39.5703125" style="683" customWidth="1"/>
    <col min="2037" max="2041" width="8.7109375" style="683" customWidth="1"/>
    <col min="2042" max="2291" width="11.42578125" style="683"/>
    <col min="2292" max="2292" width="39.5703125" style="683" customWidth="1"/>
    <col min="2293" max="2297" width="8.7109375" style="683" customWidth="1"/>
    <col min="2298" max="2547" width="11.42578125" style="683"/>
    <col min="2548" max="2548" width="39.5703125" style="683" customWidth="1"/>
    <col min="2549" max="2553" width="8.7109375" style="683" customWidth="1"/>
    <col min="2554" max="2803" width="11.42578125" style="683"/>
    <col min="2804" max="2804" width="39.5703125" style="683" customWidth="1"/>
    <col min="2805" max="2809" width="8.7109375" style="683" customWidth="1"/>
    <col min="2810" max="3059" width="11.42578125" style="683"/>
    <col min="3060" max="3060" width="39.5703125" style="683" customWidth="1"/>
    <col min="3061" max="3065" width="8.7109375" style="683" customWidth="1"/>
    <col min="3066" max="3315" width="11.42578125" style="683"/>
    <col min="3316" max="3316" width="39.5703125" style="683" customWidth="1"/>
    <col min="3317" max="3321" width="8.7109375" style="683" customWidth="1"/>
    <col min="3322" max="3571" width="11.42578125" style="683"/>
    <col min="3572" max="3572" width="39.5703125" style="683" customWidth="1"/>
    <col min="3573" max="3577" width="8.7109375" style="683" customWidth="1"/>
    <col min="3578" max="3827" width="11.42578125" style="683"/>
    <col min="3828" max="3828" width="39.5703125" style="683" customWidth="1"/>
    <col min="3829" max="3833" width="8.7109375" style="683" customWidth="1"/>
    <col min="3834" max="4083" width="11.42578125" style="683"/>
    <col min="4084" max="4084" width="39.5703125" style="683" customWidth="1"/>
    <col min="4085" max="4089" width="8.7109375" style="683" customWidth="1"/>
    <col min="4090" max="4339" width="11.42578125" style="683"/>
    <col min="4340" max="4340" width="39.5703125" style="683" customWidth="1"/>
    <col min="4341" max="4345" width="8.7109375" style="683" customWidth="1"/>
    <col min="4346" max="4595" width="11.42578125" style="683"/>
    <col min="4596" max="4596" width="39.5703125" style="683" customWidth="1"/>
    <col min="4597" max="4601" width="8.7109375" style="683" customWidth="1"/>
    <col min="4602" max="4851" width="11.42578125" style="683"/>
    <col min="4852" max="4852" width="39.5703125" style="683" customWidth="1"/>
    <col min="4853" max="4857" width="8.7109375" style="683" customWidth="1"/>
    <col min="4858" max="5107" width="11.42578125" style="683"/>
    <col min="5108" max="5108" width="39.5703125" style="683" customWidth="1"/>
    <col min="5109" max="5113" width="8.7109375" style="683" customWidth="1"/>
    <col min="5114" max="5363" width="11.42578125" style="683"/>
    <col min="5364" max="5364" width="39.5703125" style="683" customWidth="1"/>
    <col min="5365" max="5369" width="8.7109375" style="683" customWidth="1"/>
    <col min="5370" max="5619" width="11.42578125" style="683"/>
    <col min="5620" max="5620" width="39.5703125" style="683" customWidth="1"/>
    <col min="5621" max="5625" width="8.7109375" style="683" customWidth="1"/>
    <col min="5626" max="5875" width="11.42578125" style="683"/>
    <col min="5876" max="5876" width="39.5703125" style="683" customWidth="1"/>
    <col min="5877" max="5881" width="8.7109375" style="683" customWidth="1"/>
    <col min="5882" max="6131" width="11.42578125" style="683"/>
    <col min="6132" max="6132" width="39.5703125" style="683" customWidth="1"/>
    <col min="6133" max="6137" width="8.7109375" style="683" customWidth="1"/>
    <col min="6138" max="6387" width="11.42578125" style="683"/>
    <col min="6388" max="6388" width="39.5703125" style="683" customWidth="1"/>
    <col min="6389" max="6393" width="8.7109375" style="683" customWidth="1"/>
    <col min="6394" max="6643" width="11.42578125" style="683"/>
    <col min="6644" max="6644" width="39.5703125" style="683" customWidth="1"/>
    <col min="6645" max="6649" width="8.7109375" style="683" customWidth="1"/>
    <col min="6650" max="6899" width="11.42578125" style="683"/>
    <col min="6900" max="6900" width="39.5703125" style="683" customWidth="1"/>
    <col min="6901" max="6905" width="8.7109375" style="683" customWidth="1"/>
    <col min="6906" max="7155" width="11.42578125" style="683"/>
    <col min="7156" max="7156" width="39.5703125" style="683" customWidth="1"/>
    <col min="7157" max="7161" width="8.7109375" style="683" customWidth="1"/>
    <col min="7162" max="7411" width="11.42578125" style="683"/>
    <col min="7412" max="7412" width="39.5703125" style="683" customWidth="1"/>
    <col min="7413" max="7417" width="8.7109375" style="683" customWidth="1"/>
    <col min="7418" max="7667" width="11.42578125" style="683"/>
    <col min="7668" max="7668" width="39.5703125" style="683" customWidth="1"/>
    <col min="7669" max="7673" width="8.7109375" style="683" customWidth="1"/>
    <col min="7674" max="7923" width="11.42578125" style="683"/>
    <col min="7924" max="7924" width="39.5703125" style="683" customWidth="1"/>
    <col min="7925" max="7929" width="8.7109375" style="683" customWidth="1"/>
    <col min="7930" max="8179" width="11.42578125" style="683"/>
    <col min="8180" max="8180" width="39.5703125" style="683" customWidth="1"/>
    <col min="8181" max="8185" width="8.7109375" style="683" customWidth="1"/>
    <col min="8186" max="8435" width="11.42578125" style="683"/>
    <col min="8436" max="8436" width="39.5703125" style="683" customWidth="1"/>
    <col min="8437" max="8441" width="8.7109375" style="683" customWidth="1"/>
    <col min="8442" max="8691" width="11.42578125" style="683"/>
    <col min="8692" max="8692" width="39.5703125" style="683" customWidth="1"/>
    <col min="8693" max="8697" width="8.7109375" style="683" customWidth="1"/>
    <col min="8698" max="8947" width="11.42578125" style="683"/>
    <col min="8948" max="8948" width="39.5703125" style="683" customWidth="1"/>
    <col min="8949" max="8953" width="8.7109375" style="683" customWidth="1"/>
    <col min="8954" max="9203" width="11.42578125" style="683"/>
    <col min="9204" max="9204" width="39.5703125" style="683" customWidth="1"/>
    <col min="9205" max="9209" width="8.7109375" style="683" customWidth="1"/>
    <col min="9210" max="9459" width="11.42578125" style="683"/>
    <col min="9460" max="9460" width="39.5703125" style="683" customWidth="1"/>
    <col min="9461" max="9465" width="8.7109375" style="683" customWidth="1"/>
    <col min="9466" max="9715" width="11.42578125" style="683"/>
    <col min="9716" max="9716" width="39.5703125" style="683" customWidth="1"/>
    <col min="9717" max="9721" width="8.7109375" style="683" customWidth="1"/>
    <col min="9722" max="9971" width="11.42578125" style="683"/>
    <col min="9972" max="9972" width="39.5703125" style="683" customWidth="1"/>
    <col min="9973" max="9977" width="8.7109375" style="683" customWidth="1"/>
    <col min="9978" max="10227" width="11.42578125" style="683"/>
    <col min="10228" max="10228" width="39.5703125" style="683" customWidth="1"/>
    <col min="10229" max="10233" width="8.7109375" style="683" customWidth="1"/>
    <col min="10234" max="10483" width="11.42578125" style="683"/>
    <col min="10484" max="10484" width="39.5703125" style="683" customWidth="1"/>
    <col min="10485" max="10489" width="8.7109375" style="683" customWidth="1"/>
    <col min="10490" max="10739" width="11.42578125" style="683"/>
    <col min="10740" max="10740" width="39.5703125" style="683" customWidth="1"/>
    <col min="10741" max="10745" width="8.7109375" style="683" customWidth="1"/>
    <col min="10746" max="10995" width="11.42578125" style="683"/>
    <col min="10996" max="10996" width="39.5703125" style="683" customWidth="1"/>
    <col min="10997" max="11001" width="8.7109375" style="683" customWidth="1"/>
    <col min="11002" max="11251" width="11.42578125" style="683"/>
    <col min="11252" max="11252" width="39.5703125" style="683" customWidth="1"/>
    <col min="11253" max="11257" width="8.7109375" style="683" customWidth="1"/>
    <col min="11258" max="11507" width="11.42578125" style="683"/>
    <col min="11508" max="11508" width="39.5703125" style="683" customWidth="1"/>
    <col min="11509" max="11513" width="8.7109375" style="683" customWidth="1"/>
    <col min="11514" max="11763" width="11.42578125" style="683"/>
    <col min="11764" max="11764" width="39.5703125" style="683" customWidth="1"/>
    <col min="11765" max="11769" width="8.7109375" style="683" customWidth="1"/>
    <col min="11770" max="12019" width="11.42578125" style="683"/>
    <col min="12020" max="12020" width="39.5703125" style="683" customWidth="1"/>
    <col min="12021" max="12025" width="8.7109375" style="683" customWidth="1"/>
    <col min="12026" max="12275" width="11.42578125" style="683"/>
    <col min="12276" max="12276" width="39.5703125" style="683" customWidth="1"/>
    <col min="12277" max="12281" width="8.7109375" style="683" customWidth="1"/>
    <col min="12282" max="12531" width="11.42578125" style="683"/>
    <col min="12532" max="12532" width="39.5703125" style="683" customWidth="1"/>
    <col min="12533" max="12537" width="8.7109375" style="683" customWidth="1"/>
    <col min="12538" max="12787" width="11.42578125" style="683"/>
    <col min="12788" max="12788" width="39.5703125" style="683" customWidth="1"/>
    <col min="12789" max="12793" width="8.7109375" style="683" customWidth="1"/>
    <col min="12794" max="13043" width="11.42578125" style="683"/>
    <col min="13044" max="13044" width="39.5703125" style="683" customWidth="1"/>
    <col min="13045" max="13049" width="8.7109375" style="683" customWidth="1"/>
    <col min="13050" max="13299" width="11.42578125" style="683"/>
    <col min="13300" max="13300" width="39.5703125" style="683" customWidth="1"/>
    <col min="13301" max="13305" width="8.7109375" style="683" customWidth="1"/>
    <col min="13306" max="13555" width="11.42578125" style="683"/>
    <col min="13556" max="13556" width="39.5703125" style="683" customWidth="1"/>
    <col min="13557" max="13561" width="8.7109375" style="683" customWidth="1"/>
    <col min="13562" max="13811" width="11.42578125" style="683"/>
    <col min="13812" max="13812" width="39.5703125" style="683" customWidth="1"/>
    <col min="13813" max="13817" width="8.7109375" style="683" customWidth="1"/>
    <col min="13818" max="14067" width="11.42578125" style="683"/>
    <col min="14068" max="14068" width="39.5703125" style="683" customWidth="1"/>
    <col min="14069" max="14073" width="8.7109375" style="683" customWidth="1"/>
    <col min="14074" max="14323" width="11.42578125" style="683"/>
    <col min="14324" max="14324" width="39.5703125" style="683" customWidth="1"/>
    <col min="14325" max="14329" width="8.7109375" style="683" customWidth="1"/>
    <col min="14330" max="14579" width="11.42578125" style="683"/>
    <col min="14580" max="14580" width="39.5703125" style="683" customWidth="1"/>
    <col min="14581" max="14585" width="8.7109375" style="683" customWidth="1"/>
    <col min="14586" max="14835" width="11.42578125" style="683"/>
    <col min="14836" max="14836" width="39.5703125" style="683" customWidth="1"/>
    <col min="14837" max="14841" width="8.7109375" style="683" customWidth="1"/>
    <col min="14842" max="15091" width="11.42578125" style="683"/>
    <col min="15092" max="15092" width="39.5703125" style="683" customWidth="1"/>
    <col min="15093" max="15097" width="8.7109375" style="683" customWidth="1"/>
    <col min="15098" max="15347" width="11.42578125" style="683"/>
    <col min="15348" max="15348" width="39.5703125" style="683" customWidth="1"/>
    <col min="15349" max="15353" width="8.7109375" style="683" customWidth="1"/>
    <col min="15354" max="15603" width="11.42578125" style="683"/>
    <col min="15604" max="15604" width="39.5703125" style="683" customWidth="1"/>
    <col min="15605" max="15609" width="8.7109375" style="683" customWidth="1"/>
    <col min="15610" max="15859" width="11.42578125" style="683"/>
    <col min="15860" max="15860" width="39.5703125" style="683" customWidth="1"/>
    <col min="15861" max="15865" width="8.7109375" style="683" customWidth="1"/>
    <col min="15866" max="16115" width="11.42578125" style="683"/>
    <col min="16116" max="16116" width="39.5703125" style="683" customWidth="1"/>
    <col min="16117" max="16121" width="8.7109375" style="683" customWidth="1"/>
    <col min="16122" max="16384" width="11.42578125" style="683"/>
  </cols>
  <sheetData>
    <row r="1" spans="1:6" s="231" customFormat="1" ht="16.5">
      <c r="A1" s="240" t="s">
        <v>522</v>
      </c>
      <c r="B1" s="239"/>
      <c r="C1" s="239"/>
      <c r="D1" s="230"/>
    </row>
    <row r="2" spans="1:6" s="228" customFormat="1" ht="15" customHeight="1">
      <c r="A2" s="122" t="s">
        <v>169</v>
      </c>
      <c r="B2" s="122"/>
      <c r="C2" s="122"/>
      <c r="D2" s="122"/>
    </row>
    <row r="3" spans="1:6" s="228" customFormat="1" ht="15" customHeight="1">
      <c r="A3" s="255"/>
      <c r="B3" s="255"/>
      <c r="C3" s="255"/>
      <c r="D3" s="255"/>
      <c r="E3" s="255"/>
    </row>
    <row r="4" spans="1:6" s="234" customFormat="1" ht="33.75" customHeight="1">
      <c r="A4" s="256"/>
      <c r="B4" s="256">
        <v>2012</v>
      </c>
      <c r="C4" s="256">
        <v>2013</v>
      </c>
      <c r="D4" s="256">
        <v>2014</v>
      </c>
      <c r="E4" s="256">
        <v>2015</v>
      </c>
      <c r="F4" s="232"/>
    </row>
    <row r="5" spans="1:6" s="229" customFormat="1" ht="22.5" customHeight="1">
      <c r="A5" s="258" t="s">
        <v>44</v>
      </c>
      <c r="B5" s="259"/>
      <c r="C5" s="259"/>
      <c r="D5" s="116"/>
      <c r="E5" s="126"/>
      <c r="F5" s="126"/>
    </row>
    <row r="6" spans="1:6" s="229" customFormat="1" ht="15" customHeight="1">
      <c r="A6" s="677" t="s">
        <v>178</v>
      </c>
      <c r="B6" s="610">
        <v>6.2040586361840102</v>
      </c>
      <c r="C6" s="610">
        <v>6.1370926461561108</v>
      </c>
      <c r="D6" s="610">
        <v>6.2266941987899891</v>
      </c>
      <c r="E6" s="610">
        <v>6.4770073055813464</v>
      </c>
      <c r="F6" s="235"/>
    </row>
    <row r="7" spans="1:6" s="229" customFormat="1" ht="15" customHeight="1">
      <c r="A7" s="677" t="s">
        <v>179</v>
      </c>
      <c r="B7" s="610">
        <v>44.918134363123656</v>
      </c>
      <c r="C7" s="610">
        <v>45.400242575150045</v>
      </c>
      <c r="D7" s="610">
        <v>46.902990604387512</v>
      </c>
      <c r="E7" s="610">
        <v>48.281938528156509</v>
      </c>
      <c r="F7" s="235"/>
    </row>
    <row r="8" spans="1:6" s="229" customFormat="1" ht="15" customHeight="1">
      <c r="A8" s="677" t="s">
        <v>180</v>
      </c>
      <c r="B8" s="610">
        <v>41.179797274125221</v>
      </c>
      <c r="C8" s="610">
        <v>43.039030221750018</v>
      </c>
      <c r="D8" s="610">
        <v>45.255540278170145</v>
      </c>
      <c r="E8" s="610">
        <v>47.120068537630758</v>
      </c>
      <c r="F8" s="235"/>
    </row>
    <row r="9" spans="1:6" s="229" customFormat="1" ht="15" customHeight="1">
      <c r="A9" s="677" t="s">
        <v>181</v>
      </c>
      <c r="B9" s="610">
        <v>50.391918788146342</v>
      </c>
      <c r="C9" s="610">
        <v>52.414048345032356</v>
      </c>
      <c r="D9" s="610">
        <v>54.03364243889385</v>
      </c>
      <c r="E9" s="610">
        <v>55.76271899693846</v>
      </c>
      <c r="F9" s="235"/>
    </row>
    <row r="10" spans="1:6" s="229" customFormat="1" ht="15" customHeight="1">
      <c r="A10" s="677" t="s">
        <v>182</v>
      </c>
      <c r="B10" s="610">
        <v>3.6633946462415525</v>
      </c>
      <c r="C10" s="610">
        <v>3.6389984037827507</v>
      </c>
      <c r="D10" s="610">
        <v>3.6413084037827499</v>
      </c>
      <c r="E10" s="610">
        <v>3.6413084037827499</v>
      </c>
      <c r="F10" s="235"/>
    </row>
    <row r="11" spans="1:6" s="229" customFormat="1" ht="15" customHeight="1">
      <c r="A11" s="677" t="s">
        <v>183</v>
      </c>
      <c r="B11" s="610">
        <v>4.2909145610059714</v>
      </c>
      <c r="C11" s="610">
        <v>5.0912475552463032</v>
      </c>
      <c r="D11" s="610">
        <v>4.97340054589184</v>
      </c>
      <c r="E11" s="610">
        <v>4.4214005458918404</v>
      </c>
      <c r="F11" s="235"/>
    </row>
    <row r="12" spans="1:6" s="229" customFormat="1" ht="15" customHeight="1">
      <c r="A12" s="261" t="s">
        <v>184</v>
      </c>
      <c r="B12" s="262">
        <f>SUM(B6:B11)</f>
        <v>150.64821826882675</v>
      </c>
      <c r="C12" s="262">
        <f>SUM(C6:C11)</f>
        <v>155.72065974711757</v>
      </c>
      <c r="D12" s="262">
        <f t="shared" ref="D12:E12" si="0">SUM(D6:D11)</f>
        <v>161.03357646991608</v>
      </c>
      <c r="E12" s="262">
        <f t="shared" si="0"/>
        <v>165.70444231798166</v>
      </c>
    </row>
    <row r="13" spans="1:6" s="229" customFormat="1" ht="22.5" customHeight="1">
      <c r="A13" s="258" t="s">
        <v>43</v>
      </c>
      <c r="B13" s="259"/>
      <c r="C13" s="259"/>
      <c r="D13" s="116"/>
      <c r="E13" s="126"/>
      <c r="F13" s="126"/>
    </row>
    <row r="14" spans="1:6" s="229" customFormat="1" ht="15" customHeight="1">
      <c r="A14" s="677" t="s">
        <v>185</v>
      </c>
      <c r="B14" s="610">
        <v>13.363824684503633</v>
      </c>
      <c r="C14" s="610">
        <v>13.904018939871051</v>
      </c>
      <c r="D14" s="610">
        <v>14.120307005380747</v>
      </c>
      <c r="E14" s="610">
        <v>14.449310158606117</v>
      </c>
      <c r="F14" s="235"/>
    </row>
    <row r="15" spans="1:6" s="229" customFormat="1" ht="15" customHeight="1">
      <c r="A15" s="677" t="s">
        <v>186</v>
      </c>
      <c r="B15" s="610">
        <v>29.117498974636366</v>
      </c>
      <c r="C15" s="610">
        <v>29.306413481730001</v>
      </c>
      <c r="D15" s="610">
        <v>30.080102797647676</v>
      </c>
      <c r="E15" s="610">
        <v>30.889257562904394</v>
      </c>
      <c r="F15" s="235"/>
    </row>
    <row r="16" spans="1:6" s="229" customFormat="1" ht="15" customHeight="1">
      <c r="A16" s="677" t="s">
        <v>371</v>
      </c>
      <c r="B16" s="610">
        <v>0.9800191386099999</v>
      </c>
      <c r="C16" s="610">
        <v>0.97591527403000067</v>
      </c>
      <c r="D16" s="610">
        <v>0.9965340342900002</v>
      </c>
      <c r="E16" s="610">
        <v>0.9965340342900002</v>
      </c>
      <c r="F16" s="235"/>
    </row>
    <row r="17" spans="1:10" s="229" customFormat="1" ht="15" customHeight="1">
      <c r="A17" s="677" t="s">
        <v>188</v>
      </c>
      <c r="B17" s="610">
        <v>59.102262824630003</v>
      </c>
      <c r="C17" s="610">
        <v>61.389946734830033</v>
      </c>
      <c r="D17" s="610">
        <v>63.440018427573591</v>
      </c>
      <c r="E17" s="610">
        <v>65.575639164676545</v>
      </c>
      <c r="F17" s="235"/>
    </row>
    <row r="18" spans="1:10" s="229" customFormat="1" ht="15" customHeight="1">
      <c r="A18" s="677" t="s">
        <v>189</v>
      </c>
      <c r="B18" s="610">
        <v>17.575883341000011</v>
      </c>
      <c r="C18" s="610">
        <v>18.102935128979997</v>
      </c>
      <c r="D18" s="610">
        <v>18.664126117978377</v>
      </c>
      <c r="E18" s="610">
        <v>19.156859047493004</v>
      </c>
      <c r="F18" s="235"/>
    </row>
    <row r="19" spans="1:10" s="229" customFormat="1" ht="15" customHeight="1">
      <c r="A19" s="677" t="s">
        <v>190</v>
      </c>
      <c r="B19" s="610">
        <v>6.9880392998357088</v>
      </c>
      <c r="C19" s="610">
        <v>8.3633863584587314</v>
      </c>
      <c r="D19" s="610">
        <v>8.2589999999999986</v>
      </c>
      <c r="E19" s="610">
        <v>8.3709999999999987</v>
      </c>
      <c r="F19" s="235"/>
    </row>
    <row r="20" spans="1:10" ht="15" customHeight="1">
      <c r="A20" s="682" t="s">
        <v>191</v>
      </c>
      <c r="B20" s="610">
        <v>10.922261391119999</v>
      </c>
      <c r="C20" s="610">
        <v>10.65916268932</v>
      </c>
      <c r="D20" s="610">
        <v>10.833972957424848</v>
      </c>
      <c r="E20" s="610">
        <v>10.633544457712489</v>
      </c>
    </row>
    <row r="21" spans="1:10" s="229" customFormat="1" ht="15" customHeight="1">
      <c r="A21" s="677" t="s">
        <v>192</v>
      </c>
      <c r="B21" s="610">
        <v>9.4377730651070539</v>
      </c>
      <c r="C21" s="610">
        <v>8.7612251727808204</v>
      </c>
      <c r="D21" s="610">
        <v>11.796209255805111</v>
      </c>
      <c r="E21" s="610">
        <v>8.4721531830212466</v>
      </c>
      <c r="F21" s="235"/>
    </row>
    <row r="22" spans="1:10" s="229" customFormat="1" ht="15" customHeight="1">
      <c r="A22" s="677" t="s">
        <v>193</v>
      </c>
      <c r="B22" s="610">
        <v>8.0401842292133985</v>
      </c>
      <c r="C22" s="610">
        <v>7.9665359561705174</v>
      </c>
      <c r="D22" s="610">
        <v>8.2888971803400011</v>
      </c>
      <c r="E22" s="610">
        <v>8.5419999999999998</v>
      </c>
      <c r="F22" s="235"/>
    </row>
    <row r="23" spans="1:10" s="229" customFormat="1" ht="15" customHeight="1">
      <c r="A23" s="677" t="s">
        <v>194</v>
      </c>
      <c r="B23" s="610">
        <v>3.13736089482</v>
      </c>
      <c r="C23" s="610">
        <v>3.16902322309</v>
      </c>
      <c r="D23" s="610">
        <v>3.2501502176011039</v>
      </c>
      <c r="E23" s="610">
        <v>3.2901270652775976</v>
      </c>
      <c r="F23" s="235"/>
    </row>
    <row r="24" spans="1:10" s="229" customFormat="1" ht="15" customHeight="1">
      <c r="A24" s="677" t="s">
        <v>199</v>
      </c>
      <c r="B24" s="610"/>
      <c r="C24" s="610"/>
      <c r="D24" s="610"/>
      <c r="E24" s="610"/>
      <c r="F24" s="235"/>
    </row>
    <row r="25" spans="1:10" s="229" customFormat="1" ht="15" customHeight="1">
      <c r="A25" s="677" t="s">
        <v>198</v>
      </c>
      <c r="B25" s="610">
        <v>-9.7873377380000001E-2</v>
      </c>
      <c r="C25" s="610">
        <v>-2.12822709252</v>
      </c>
      <c r="D25" s="610">
        <v>1E-3</v>
      </c>
      <c r="E25" s="610">
        <v>1E-3</v>
      </c>
      <c r="F25" s="235"/>
    </row>
    <row r="26" spans="1:10" s="229" customFormat="1" ht="15" customHeight="1">
      <c r="A26" s="261" t="s">
        <v>195</v>
      </c>
      <c r="B26" s="262">
        <f>SUM(B14:B25)</f>
        <v>158.56723446609615</v>
      </c>
      <c r="C26" s="262">
        <f t="shared" ref="C26:E26" si="1">SUM(C14:C25)</f>
        <v>160.47033586674112</v>
      </c>
      <c r="D26" s="262">
        <f t="shared" si="1"/>
        <v>169.73031799404149</v>
      </c>
      <c r="E26" s="262">
        <f t="shared" si="1"/>
        <v>170.37742467398141</v>
      </c>
      <c r="F26" s="235"/>
    </row>
    <row r="27" spans="1:10" s="229" customFormat="1" ht="14.25">
      <c r="A27" s="263" t="s">
        <v>196</v>
      </c>
      <c r="B27" s="610">
        <v>-7.9190161972694284</v>
      </c>
      <c r="C27" s="610">
        <v>-4.7496761196235582</v>
      </c>
      <c r="D27" s="610">
        <v>-8.6967415241253718</v>
      </c>
      <c r="E27" s="610">
        <v>-4.6729823559997499</v>
      </c>
      <c r="F27" s="235"/>
    </row>
    <row r="28" spans="1:10" s="229" customFormat="1" ht="15" customHeight="1">
      <c r="A28" s="129" t="s">
        <v>197</v>
      </c>
      <c r="B28" s="610">
        <v>5.2887999999999998E-2</v>
      </c>
      <c r="C28" s="610">
        <v>-2.6481999999999999E-2</v>
      </c>
      <c r="D28" s="610">
        <v>0</v>
      </c>
      <c r="E28" s="610">
        <v>0</v>
      </c>
      <c r="F28" s="235"/>
    </row>
    <row r="29" spans="1:10" s="229" customFormat="1" ht="14.25">
      <c r="A29" s="264" t="s">
        <v>372</v>
      </c>
      <c r="B29" s="302">
        <v>-7.8661281972694281</v>
      </c>
      <c r="C29" s="302">
        <v>-4.7761581196235579</v>
      </c>
      <c r="D29" s="302">
        <v>-8.6967415241253718</v>
      </c>
      <c r="E29" s="302">
        <v>-4.6729823559997499</v>
      </c>
      <c r="F29" s="235"/>
    </row>
    <row r="30" spans="1:10" s="229" customFormat="1" ht="14.25">
      <c r="A30" s="265" t="s">
        <v>3</v>
      </c>
      <c r="B30" s="266">
        <v>-2.56</v>
      </c>
      <c r="C30" s="266">
        <v>-1.52</v>
      </c>
      <c r="D30" s="266">
        <v>-2.68</v>
      </c>
      <c r="E30" s="266">
        <v>-1.39</v>
      </c>
      <c r="F30" s="235"/>
      <c r="G30" s="656"/>
      <c r="H30" s="656"/>
      <c r="I30" s="656"/>
      <c r="J30" s="656"/>
    </row>
    <row r="31" spans="1:10" ht="14.25">
      <c r="A31" s="684"/>
      <c r="B31" s="685"/>
      <c r="C31" s="690"/>
      <c r="D31" s="690"/>
      <c r="E31" s="690"/>
    </row>
    <row r="32" spans="1:10" ht="14.25">
      <c r="A32" s="686"/>
      <c r="B32" s="687"/>
      <c r="C32" s="687"/>
      <c r="D32" s="687"/>
    </row>
    <row r="33" spans="1:4" s="130" customFormat="1" ht="12" customHeight="1">
      <c r="A33" s="128" t="s">
        <v>373</v>
      </c>
      <c r="B33" s="129"/>
      <c r="C33" s="129"/>
      <c r="D33" s="129"/>
    </row>
    <row r="34" spans="1:4" s="237" customFormat="1" ht="12" customHeight="1">
      <c r="A34" s="127" t="s">
        <v>458</v>
      </c>
      <c r="B34" s="236"/>
      <c r="C34" s="236"/>
      <c r="D34" s="236"/>
    </row>
    <row r="35" spans="1:4" ht="14.25">
      <c r="A35" s="687"/>
      <c r="B35" s="687"/>
      <c r="C35" s="687"/>
      <c r="D35" s="687"/>
    </row>
    <row r="36" spans="1:4" ht="14.25">
      <c r="A36" s="687"/>
      <c r="B36" s="687"/>
      <c r="C36" s="687"/>
      <c r="D36" s="687"/>
    </row>
  </sheetData>
  <pageMargins left="0.73" right="0.36" top="0.53" bottom="0.66" header="0.35" footer="0.36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workbookViewId="0"/>
  </sheetViews>
  <sheetFormatPr baseColWidth="10" defaultRowHeight="12"/>
  <cols>
    <col min="1" max="1" width="32.28515625" style="229" customWidth="1"/>
    <col min="2" max="4" width="11.42578125" style="229" customWidth="1"/>
    <col min="5" max="16384" width="11.42578125" style="229"/>
  </cols>
  <sheetData>
    <row r="1" spans="1:11" s="231" customFormat="1" ht="15">
      <c r="A1" s="240" t="s">
        <v>523</v>
      </c>
      <c r="B1" s="239"/>
      <c r="C1" s="239"/>
      <c r="D1" s="239"/>
      <c r="E1" s="230"/>
    </row>
    <row r="2" spans="1:11" s="228" customFormat="1" ht="15" customHeight="1">
      <c r="A2" s="122" t="s">
        <v>3</v>
      </c>
      <c r="B2" s="122"/>
      <c r="C2" s="122"/>
      <c r="D2" s="122"/>
      <c r="E2" s="122"/>
    </row>
    <row r="3" spans="1:11" s="228" customFormat="1" ht="15" customHeight="1">
      <c r="A3" s="255"/>
      <c r="B3" s="255"/>
      <c r="C3" s="255"/>
      <c r="D3" s="255"/>
      <c r="E3" s="255"/>
      <c r="F3" s="255"/>
    </row>
    <row r="4" spans="1:11" s="234" customFormat="1" ht="33.75" customHeight="1">
      <c r="A4" s="256"/>
      <c r="B4" s="257">
        <v>2011</v>
      </c>
      <c r="C4" s="256">
        <v>2012</v>
      </c>
      <c r="D4" s="256">
        <v>2013</v>
      </c>
      <c r="E4" s="256">
        <v>2014</v>
      </c>
      <c r="F4" s="256">
        <v>2015</v>
      </c>
      <c r="G4" s="232"/>
    </row>
    <row r="5" spans="1:11" ht="15" customHeight="1">
      <c r="A5" s="677"/>
      <c r="B5" s="260"/>
      <c r="C5" s="260"/>
      <c r="D5" s="260"/>
      <c r="E5" s="113"/>
      <c r="F5" s="235"/>
      <c r="G5" s="235"/>
      <c r="H5" s="235"/>
      <c r="I5" s="235"/>
      <c r="J5" s="235"/>
      <c r="K5" s="235"/>
    </row>
    <row r="6" spans="1:11" ht="15" customHeight="1">
      <c r="A6" s="677" t="s">
        <v>171</v>
      </c>
      <c r="B6" s="611">
        <v>50.8</v>
      </c>
      <c r="C6" s="611">
        <v>51.6</v>
      </c>
      <c r="D6" s="611">
        <v>51.2</v>
      </c>
      <c r="E6" s="611">
        <v>52.4</v>
      </c>
      <c r="F6" s="611">
        <v>50.7</v>
      </c>
      <c r="G6" s="235"/>
      <c r="H6" s="235"/>
      <c r="I6" s="235"/>
      <c r="J6" s="235"/>
      <c r="K6" s="235"/>
    </row>
    <row r="7" spans="1:11" ht="15" customHeight="1">
      <c r="A7" s="677" t="s">
        <v>172</v>
      </c>
      <c r="B7" s="611">
        <v>48.3</v>
      </c>
      <c r="C7" s="611">
        <v>49.1</v>
      </c>
      <c r="D7" s="611">
        <v>49.7</v>
      </c>
      <c r="E7" s="611">
        <v>49.7</v>
      </c>
      <c r="F7" s="611">
        <v>49.3</v>
      </c>
      <c r="G7" s="235"/>
      <c r="H7" s="235"/>
      <c r="I7" s="235"/>
      <c r="J7" s="235"/>
      <c r="K7" s="235"/>
    </row>
    <row r="8" spans="1:11" ht="15" customHeight="1">
      <c r="A8" s="677" t="s">
        <v>378</v>
      </c>
      <c r="B8" s="611">
        <v>42.2</v>
      </c>
      <c r="C8" s="611">
        <v>42.9</v>
      </c>
      <c r="D8" s="611">
        <v>43.7</v>
      </c>
      <c r="E8" s="611">
        <v>43.7</v>
      </c>
      <c r="F8" s="611">
        <v>43.5</v>
      </c>
      <c r="G8" s="235"/>
      <c r="H8" s="235"/>
      <c r="I8" s="235"/>
      <c r="J8" s="235"/>
      <c r="K8" s="235"/>
    </row>
    <row r="9" spans="1:11" ht="15" customHeight="1">
      <c r="A9" s="677"/>
      <c r="B9" s="260"/>
      <c r="C9" s="260"/>
      <c r="D9" s="260"/>
      <c r="E9" s="260"/>
      <c r="F9" s="260"/>
      <c r="G9" s="235"/>
      <c r="H9" s="235"/>
      <c r="I9" s="235"/>
      <c r="J9" s="235"/>
      <c r="K9" s="235"/>
    </row>
    <row r="10" spans="1:11" ht="15" customHeight="1">
      <c r="A10" s="267" t="s">
        <v>173</v>
      </c>
      <c r="B10" s="274">
        <v>-2.5</v>
      </c>
      <c r="C10" s="274">
        <v>-2.6</v>
      </c>
      <c r="D10" s="429">
        <v>-1.5</v>
      </c>
      <c r="E10" s="429">
        <v>-2.7</v>
      </c>
      <c r="F10" s="429">
        <v>-1.4</v>
      </c>
      <c r="G10" s="235"/>
      <c r="H10" s="235"/>
      <c r="I10" s="235"/>
      <c r="J10" s="235"/>
      <c r="K10" s="235"/>
    </row>
    <row r="11" spans="1:11" ht="15" customHeight="1">
      <c r="A11" s="677" t="s">
        <v>104</v>
      </c>
      <c r="B11" s="273"/>
      <c r="C11" s="273"/>
      <c r="D11" s="273"/>
      <c r="E11" s="655"/>
      <c r="F11" s="656"/>
      <c r="G11" s="235"/>
      <c r="H11" s="235"/>
      <c r="I11" s="235"/>
      <c r="J11" s="235"/>
      <c r="K11" s="235"/>
    </row>
    <row r="12" spans="1:11" ht="15" customHeight="1">
      <c r="A12" s="677" t="s">
        <v>174</v>
      </c>
      <c r="B12" s="611">
        <v>-2.4</v>
      </c>
      <c r="C12" s="611">
        <v>-2.6</v>
      </c>
      <c r="D12" s="611">
        <v>-1.6</v>
      </c>
      <c r="E12" s="611">
        <v>-2.8</v>
      </c>
      <c r="F12" s="611">
        <v>-1.5</v>
      </c>
      <c r="G12" s="260"/>
      <c r="H12" s="235"/>
      <c r="I12" s="235"/>
      <c r="J12" s="235"/>
      <c r="K12" s="235"/>
    </row>
    <row r="13" spans="1:11" ht="15" customHeight="1">
      <c r="A13" s="677" t="s">
        <v>175</v>
      </c>
      <c r="B13" s="611">
        <v>-0.3</v>
      </c>
      <c r="C13" s="611">
        <v>-0.1</v>
      </c>
      <c r="D13" s="611">
        <v>-0.1</v>
      </c>
      <c r="E13" s="611">
        <v>0</v>
      </c>
      <c r="F13" s="611">
        <v>0</v>
      </c>
      <c r="G13" s="260"/>
      <c r="H13" s="235"/>
      <c r="I13" s="235"/>
      <c r="J13" s="235"/>
      <c r="K13" s="235"/>
    </row>
    <row r="14" spans="1:11" ht="15" customHeight="1">
      <c r="A14" s="677" t="s">
        <v>176</v>
      </c>
      <c r="B14" s="611">
        <v>0.2</v>
      </c>
      <c r="C14" s="611">
        <v>0.2</v>
      </c>
      <c r="D14" s="611">
        <v>0.1</v>
      </c>
      <c r="E14" s="611">
        <v>0.1</v>
      </c>
      <c r="F14" s="611">
        <v>0.1</v>
      </c>
      <c r="G14" s="260"/>
      <c r="H14" s="235"/>
      <c r="I14" s="235"/>
      <c r="J14" s="235"/>
      <c r="K14" s="235"/>
    </row>
    <row r="15" spans="1:11" ht="15" customHeight="1">
      <c r="A15" s="677"/>
      <c r="B15" s="273"/>
      <c r="C15" s="273"/>
      <c r="D15" s="273"/>
      <c r="E15" s="655"/>
      <c r="F15" s="656"/>
      <c r="G15" s="235"/>
      <c r="H15" s="235"/>
      <c r="I15" s="235"/>
      <c r="J15" s="235"/>
      <c r="K15" s="235"/>
    </row>
    <row r="16" spans="1:11" ht="15" customHeight="1">
      <c r="A16" s="267" t="s">
        <v>377</v>
      </c>
      <c r="B16" s="429">
        <v>-2.2000000000000002</v>
      </c>
      <c r="C16" s="429">
        <v>-1.6</v>
      </c>
      <c r="D16" s="429">
        <v>-1.1000000000000001</v>
      </c>
      <c r="E16" s="429">
        <v>-1</v>
      </c>
      <c r="F16" s="429">
        <v>-0.9</v>
      </c>
      <c r="G16" s="235"/>
      <c r="H16" s="235"/>
      <c r="I16" s="235"/>
      <c r="J16" s="235"/>
      <c r="K16" s="235"/>
    </row>
    <row r="17" spans="1:11" ht="15" customHeight="1">
      <c r="A17" s="267"/>
      <c r="B17" s="429"/>
      <c r="C17" s="429"/>
      <c r="D17" s="429"/>
      <c r="E17" s="429"/>
      <c r="F17" s="429"/>
      <c r="G17" s="235"/>
      <c r="H17" s="235"/>
      <c r="I17" s="235"/>
      <c r="J17" s="235"/>
      <c r="K17" s="235"/>
    </row>
    <row r="18" spans="1:11" ht="15" customHeight="1">
      <c r="A18" s="267" t="s">
        <v>177</v>
      </c>
      <c r="B18" s="274">
        <v>73.099999999999994</v>
      </c>
      <c r="C18" s="274">
        <v>74.400000000000006</v>
      </c>
      <c r="D18" s="274">
        <v>74.5</v>
      </c>
      <c r="E18" s="274">
        <v>79.2</v>
      </c>
      <c r="F18" s="274">
        <v>77.599999999999994</v>
      </c>
      <c r="G18" s="235"/>
      <c r="H18" s="235"/>
      <c r="I18" s="235"/>
      <c r="J18" s="235"/>
      <c r="K18" s="235"/>
    </row>
    <row r="19" spans="1:11" ht="15" customHeight="1">
      <c r="A19" s="268"/>
      <c r="B19" s="269"/>
      <c r="C19" s="269"/>
      <c r="D19" s="269"/>
      <c r="E19" s="269"/>
      <c r="F19" s="269"/>
      <c r="G19" s="235"/>
      <c r="H19" s="235"/>
      <c r="I19" s="235"/>
      <c r="J19" s="235"/>
      <c r="K19" s="235"/>
    </row>
    <row r="21" spans="1:11" s="237" customFormat="1" ht="12" customHeight="1">
      <c r="A21" s="218" t="s">
        <v>459</v>
      </c>
      <c r="B21" s="236"/>
      <c r="C21" s="236"/>
      <c r="D21" s="236"/>
      <c r="E21" s="236"/>
    </row>
    <row r="22" spans="1:11">
      <c r="A22" s="229" t="s">
        <v>379</v>
      </c>
    </row>
  </sheetData>
  <pageMargins left="0.78740157499999996" right="0.78740157499999996" top="0.984251969" bottom="0.984251969" header="0.4921259845" footer="0.4921259845"/>
  <pageSetup paperSize="9" scale="9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ColWidth="11.5703125" defaultRowHeight="15"/>
  <cols>
    <col min="1" max="1" width="1.7109375" style="24" customWidth="1"/>
    <col min="2" max="2" width="26.28515625" style="24" customWidth="1"/>
    <col min="3" max="5" width="10.42578125" style="24" customWidth="1"/>
    <col min="6" max="16384" width="11.5703125" style="24"/>
  </cols>
  <sheetData>
    <row r="1" spans="1:8" s="20" customFormat="1" ht="16.5" customHeight="1">
      <c r="A1" s="185" t="s">
        <v>383</v>
      </c>
      <c r="B1" s="186"/>
      <c r="C1" s="186"/>
      <c r="D1" s="186"/>
      <c r="E1" s="186"/>
      <c r="F1" s="187"/>
      <c r="G1" s="188"/>
      <c r="H1" s="19"/>
    </row>
    <row r="2" spans="1:8" s="20" customFormat="1" ht="16.5" customHeight="1">
      <c r="A2" s="189" t="s">
        <v>5</v>
      </c>
      <c r="B2" s="190"/>
      <c r="C2" s="190"/>
      <c r="D2" s="190"/>
      <c r="E2" s="186"/>
      <c r="F2" s="187"/>
      <c r="G2" s="188"/>
      <c r="H2" s="19"/>
    </row>
    <row r="3" spans="1:8" s="21" customFormat="1" ht="16.5" customHeight="1">
      <c r="A3" s="40"/>
      <c r="B3" s="40"/>
      <c r="C3" s="40"/>
      <c r="D3" s="40"/>
      <c r="E3" s="40"/>
      <c r="F3" s="191"/>
      <c r="G3" s="64"/>
    </row>
    <row r="4" spans="1:8" s="22" customFormat="1" ht="45" customHeight="1">
      <c r="A4" s="226"/>
      <c r="B4" s="192"/>
      <c r="C4" s="192">
        <v>2013</v>
      </c>
      <c r="D4" s="192">
        <v>2014</v>
      </c>
      <c r="E4" s="192">
        <v>2015</v>
      </c>
      <c r="F4" s="193"/>
      <c r="G4" s="194"/>
    </row>
    <row r="5" spans="1:8">
      <c r="A5" s="40"/>
      <c r="B5" s="40"/>
      <c r="C5" s="40"/>
      <c r="D5" s="40"/>
      <c r="E5" s="40"/>
      <c r="F5" s="5"/>
      <c r="G5" s="62"/>
    </row>
    <row r="6" spans="1:8">
      <c r="A6" s="47" t="s">
        <v>6</v>
      </c>
      <c r="B6" s="40"/>
      <c r="C6" s="40"/>
      <c r="D6" s="40"/>
      <c r="E6" s="40"/>
      <c r="F6" s="5"/>
      <c r="G6" s="62"/>
    </row>
    <row r="7" spans="1:8">
      <c r="A7" s="40"/>
      <c r="B7" s="40" t="s">
        <v>7</v>
      </c>
      <c r="C7" s="199">
        <v>0.4</v>
      </c>
      <c r="D7" s="199">
        <v>1.7</v>
      </c>
      <c r="E7" s="199">
        <v>1.7</v>
      </c>
      <c r="F7" s="5"/>
      <c r="G7" s="62"/>
    </row>
    <row r="8" spans="1:8">
      <c r="A8" s="40"/>
      <c r="B8" s="40" t="s">
        <v>8</v>
      </c>
      <c r="C8" s="199">
        <v>2</v>
      </c>
      <c r="D8" s="199">
        <v>3.5</v>
      </c>
      <c r="E8" s="199">
        <v>3.7</v>
      </c>
      <c r="F8" s="5"/>
      <c r="G8" s="62"/>
    </row>
    <row r="9" spans="1:8">
      <c r="A9" s="40"/>
      <c r="B9" s="40" t="s">
        <v>9</v>
      </c>
      <c r="C9" s="199">
        <v>313.19600000000003</v>
      </c>
      <c r="D9" s="199">
        <v>324.142</v>
      </c>
      <c r="E9" s="199">
        <v>336.09199999999998</v>
      </c>
      <c r="F9" s="62"/>
      <c r="G9" s="62"/>
    </row>
    <row r="10" spans="1:8" ht="22.5" customHeight="1">
      <c r="A10" s="47" t="s">
        <v>10</v>
      </c>
      <c r="B10" s="40"/>
      <c r="C10" s="199">
        <v>2</v>
      </c>
      <c r="D10" s="199">
        <v>1.9</v>
      </c>
      <c r="E10" s="199">
        <v>1.9</v>
      </c>
      <c r="F10" s="62"/>
      <c r="G10" s="62"/>
    </row>
    <row r="11" spans="1:8" ht="9" customHeight="1">
      <c r="A11" s="40"/>
      <c r="B11" s="40"/>
      <c r="C11" s="195"/>
      <c r="D11" s="196"/>
      <c r="E11" s="196"/>
      <c r="F11" s="62"/>
      <c r="G11" s="62"/>
    </row>
    <row r="12" spans="1:8">
      <c r="A12" s="47" t="s">
        <v>11</v>
      </c>
      <c r="B12" s="40"/>
      <c r="C12" s="195">
        <v>2.9</v>
      </c>
      <c r="D12" s="195">
        <v>3.3</v>
      </c>
      <c r="E12" s="195">
        <v>3.6</v>
      </c>
      <c r="F12" s="62"/>
      <c r="G12" s="62"/>
    </row>
    <row r="13" spans="1:8" ht="9" customHeight="1">
      <c r="A13" s="40"/>
      <c r="B13" s="40"/>
      <c r="C13" s="195"/>
      <c r="D13" s="197"/>
      <c r="E13" s="197"/>
      <c r="F13" s="62"/>
      <c r="G13" s="62"/>
    </row>
    <row r="14" spans="1:8">
      <c r="A14" s="47" t="s">
        <v>12</v>
      </c>
      <c r="B14" s="40"/>
      <c r="C14" s="199">
        <v>0.6</v>
      </c>
      <c r="D14" s="199">
        <v>1</v>
      </c>
      <c r="E14" s="199">
        <v>1</v>
      </c>
      <c r="F14" s="62"/>
      <c r="G14" s="62"/>
    </row>
    <row r="15" spans="1:8" ht="9" customHeight="1">
      <c r="A15" s="40"/>
      <c r="B15" s="40"/>
      <c r="C15" s="195"/>
      <c r="D15" s="197"/>
      <c r="E15" s="197"/>
      <c r="F15" s="62"/>
      <c r="G15" s="62"/>
    </row>
    <row r="16" spans="1:8">
      <c r="A16" s="47" t="s">
        <v>13</v>
      </c>
      <c r="B16" s="40"/>
      <c r="C16" s="195"/>
      <c r="D16" s="197"/>
      <c r="E16" s="197"/>
      <c r="F16" s="62"/>
      <c r="G16" s="62"/>
    </row>
    <row r="17" spans="1:7">
      <c r="A17" s="47"/>
      <c r="B17" s="40" t="s">
        <v>14</v>
      </c>
      <c r="C17" s="199">
        <v>287.20699999999999</v>
      </c>
      <c r="D17" s="199">
        <v>306.2</v>
      </c>
      <c r="E17" s="199">
        <v>314.2</v>
      </c>
      <c r="F17" s="62"/>
      <c r="G17" s="62"/>
    </row>
    <row r="18" spans="1:7" ht="9" customHeight="1">
      <c r="A18" s="47"/>
      <c r="B18" s="40"/>
      <c r="C18" s="199"/>
      <c r="D18" s="199"/>
      <c r="E18" s="199"/>
      <c r="F18" s="62"/>
      <c r="G18" s="62"/>
    </row>
    <row r="19" spans="1:7" ht="16.5" customHeight="1">
      <c r="A19" s="47" t="s">
        <v>427</v>
      </c>
      <c r="B19" s="40"/>
      <c r="C19" s="195"/>
      <c r="D19" s="196"/>
      <c r="E19" s="196"/>
      <c r="F19" s="62"/>
      <c r="G19" s="62"/>
    </row>
    <row r="20" spans="1:7">
      <c r="A20" s="47"/>
      <c r="B20" s="40" t="s">
        <v>428</v>
      </c>
      <c r="C20" s="195">
        <v>4.9000000000000004</v>
      </c>
      <c r="D20" s="195">
        <v>5.2</v>
      </c>
      <c r="E20" s="195">
        <v>5.3</v>
      </c>
      <c r="F20" s="62"/>
      <c r="G20" s="62"/>
    </row>
    <row r="21" spans="1:7">
      <c r="A21" s="40"/>
      <c r="B21" s="40" t="s">
        <v>429</v>
      </c>
      <c r="C21" s="199">
        <v>7.6</v>
      </c>
      <c r="D21" s="199">
        <v>8</v>
      </c>
      <c r="E21" s="199">
        <v>8.1</v>
      </c>
      <c r="F21" s="62"/>
      <c r="G21" s="62"/>
    </row>
    <row r="22" spans="1:7">
      <c r="A22" s="154"/>
      <c r="B22" s="154"/>
      <c r="C22" s="154"/>
      <c r="D22" s="154"/>
      <c r="E22" s="154"/>
      <c r="F22" s="62"/>
      <c r="G22" s="62"/>
    </row>
    <row r="23" spans="1:7">
      <c r="A23" s="62"/>
      <c r="B23" s="62"/>
      <c r="C23" s="62"/>
      <c r="D23" s="62"/>
      <c r="E23" s="62"/>
      <c r="F23" s="62"/>
      <c r="G23" s="62"/>
    </row>
    <row r="24" spans="1:7" s="25" customFormat="1" ht="14.25" customHeight="1">
      <c r="A24" s="536" t="s">
        <v>470</v>
      </c>
      <c r="B24" s="198"/>
      <c r="C24" s="198"/>
      <c r="D24" s="198"/>
      <c r="E24" s="198"/>
      <c r="F24" s="198"/>
      <c r="G24" s="198"/>
    </row>
    <row r="25" spans="1:7">
      <c r="A25" s="62"/>
      <c r="B25" s="62"/>
      <c r="C25" s="62"/>
      <c r="D25" s="62"/>
      <c r="E25" s="62"/>
      <c r="F25" s="62"/>
      <c r="G25" s="62"/>
    </row>
    <row r="26" spans="1:7">
      <c r="A26" s="62"/>
      <c r="B26" s="62"/>
      <c r="C26" s="62"/>
      <c r="D26" s="62"/>
      <c r="E26" s="62"/>
      <c r="F26" s="62"/>
      <c r="G26" s="62"/>
    </row>
    <row r="27" spans="1:7">
      <c r="A27" s="62"/>
      <c r="B27" s="62"/>
      <c r="C27" s="62"/>
      <c r="D27" s="62"/>
      <c r="E27" s="62"/>
      <c r="F27" s="62"/>
      <c r="G27" s="62"/>
    </row>
    <row r="28" spans="1:7">
      <c r="A28" s="62"/>
      <c r="B28" s="62"/>
      <c r="C28" s="62"/>
      <c r="D28" s="62"/>
      <c r="E28" s="62"/>
      <c r="F28" s="62"/>
      <c r="G28" s="62"/>
    </row>
    <row r="29" spans="1:7">
      <c r="A29" s="62"/>
      <c r="B29" s="62"/>
      <c r="C29" s="62"/>
      <c r="D29" s="62"/>
      <c r="E29" s="62"/>
      <c r="F29" s="62"/>
      <c r="G29" s="62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F77"/>
  <sheetViews>
    <sheetView showGridLines="0" workbookViewId="0">
      <pane ySplit="4" topLeftCell="A5" activePane="bottomLeft" state="frozen"/>
      <selection pane="bottomLeft"/>
    </sheetView>
  </sheetViews>
  <sheetFormatPr baseColWidth="10" defaultRowHeight="11.25"/>
  <cols>
    <col min="1" max="2" width="3.42578125" style="436" customWidth="1"/>
    <col min="3" max="3" width="43.42578125" style="436" customWidth="1"/>
    <col min="4" max="6" width="13" style="436" customWidth="1"/>
    <col min="7" max="253" width="11.42578125" style="436"/>
    <col min="254" max="255" width="3.42578125" style="436" customWidth="1"/>
    <col min="256" max="256" width="39.28515625" style="436" customWidth="1"/>
    <col min="257" max="257" width="9.7109375" style="436" customWidth="1"/>
    <col min="258" max="258" width="13.5703125" style="436" customWidth="1"/>
    <col min="259" max="259" width="12.42578125" style="436" bestFit="1" customWidth="1"/>
    <col min="260" max="509" width="11.42578125" style="436"/>
    <col min="510" max="511" width="3.42578125" style="436" customWidth="1"/>
    <col min="512" max="512" width="39.28515625" style="436" customWidth="1"/>
    <col min="513" max="513" width="9.7109375" style="436" customWidth="1"/>
    <col min="514" max="514" width="13.5703125" style="436" customWidth="1"/>
    <col min="515" max="515" width="12.42578125" style="436" bestFit="1" customWidth="1"/>
    <col min="516" max="765" width="11.42578125" style="436"/>
    <col min="766" max="767" width="3.42578125" style="436" customWidth="1"/>
    <col min="768" max="768" width="39.28515625" style="436" customWidth="1"/>
    <col min="769" max="769" width="9.7109375" style="436" customWidth="1"/>
    <col min="770" max="770" width="13.5703125" style="436" customWidth="1"/>
    <col min="771" max="771" width="12.42578125" style="436" bestFit="1" customWidth="1"/>
    <col min="772" max="1021" width="11.42578125" style="436"/>
    <col min="1022" max="1023" width="3.42578125" style="436" customWidth="1"/>
    <col min="1024" max="1024" width="39.28515625" style="436" customWidth="1"/>
    <col min="1025" max="1025" width="9.7109375" style="436" customWidth="1"/>
    <col min="1026" max="1026" width="13.5703125" style="436" customWidth="1"/>
    <col min="1027" max="1027" width="12.42578125" style="436" bestFit="1" customWidth="1"/>
    <col min="1028" max="1277" width="11.42578125" style="436"/>
    <col min="1278" max="1279" width="3.42578125" style="436" customWidth="1"/>
    <col min="1280" max="1280" width="39.28515625" style="436" customWidth="1"/>
    <col min="1281" max="1281" width="9.7109375" style="436" customWidth="1"/>
    <col min="1282" max="1282" width="13.5703125" style="436" customWidth="1"/>
    <col min="1283" max="1283" width="12.42578125" style="436" bestFit="1" customWidth="1"/>
    <col min="1284" max="1533" width="11.42578125" style="436"/>
    <col min="1534" max="1535" width="3.42578125" style="436" customWidth="1"/>
    <col min="1536" max="1536" width="39.28515625" style="436" customWidth="1"/>
    <col min="1537" max="1537" width="9.7109375" style="436" customWidth="1"/>
    <col min="1538" max="1538" width="13.5703125" style="436" customWidth="1"/>
    <col min="1539" max="1539" width="12.42578125" style="436" bestFit="1" customWidth="1"/>
    <col min="1540" max="1789" width="11.42578125" style="436"/>
    <col min="1790" max="1791" width="3.42578125" style="436" customWidth="1"/>
    <col min="1792" max="1792" width="39.28515625" style="436" customWidth="1"/>
    <col min="1793" max="1793" width="9.7109375" style="436" customWidth="1"/>
    <col min="1794" max="1794" width="13.5703125" style="436" customWidth="1"/>
    <col min="1795" max="1795" width="12.42578125" style="436" bestFit="1" customWidth="1"/>
    <col min="1796" max="2045" width="11.42578125" style="436"/>
    <col min="2046" max="2047" width="3.42578125" style="436" customWidth="1"/>
    <col min="2048" max="2048" width="39.28515625" style="436" customWidth="1"/>
    <col min="2049" max="2049" width="9.7109375" style="436" customWidth="1"/>
    <col min="2050" max="2050" width="13.5703125" style="436" customWidth="1"/>
    <col min="2051" max="2051" width="12.42578125" style="436" bestFit="1" customWidth="1"/>
    <col min="2052" max="2301" width="11.42578125" style="436"/>
    <col min="2302" max="2303" width="3.42578125" style="436" customWidth="1"/>
    <col min="2304" max="2304" width="39.28515625" style="436" customWidth="1"/>
    <col min="2305" max="2305" width="9.7109375" style="436" customWidth="1"/>
    <col min="2306" max="2306" width="13.5703125" style="436" customWidth="1"/>
    <col min="2307" max="2307" width="12.42578125" style="436" bestFit="1" customWidth="1"/>
    <col min="2308" max="2557" width="11.42578125" style="436"/>
    <col min="2558" max="2559" width="3.42578125" style="436" customWidth="1"/>
    <col min="2560" max="2560" width="39.28515625" style="436" customWidth="1"/>
    <col min="2561" max="2561" width="9.7109375" style="436" customWidth="1"/>
    <col min="2562" max="2562" width="13.5703125" style="436" customWidth="1"/>
    <col min="2563" max="2563" width="12.42578125" style="436" bestFit="1" customWidth="1"/>
    <col min="2564" max="2813" width="11.42578125" style="436"/>
    <col min="2814" max="2815" width="3.42578125" style="436" customWidth="1"/>
    <col min="2816" max="2816" width="39.28515625" style="436" customWidth="1"/>
    <col min="2817" max="2817" width="9.7109375" style="436" customWidth="1"/>
    <col min="2818" max="2818" width="13.5703125" style="436" customWidth="1"/>
    <col min="2819" max="2819" width="12.42578125" style="436" bestFit="1" customWidth="1"/>
    <col min="2820" max="3069" width="11.42578125" style="436"/>
    <col min="3070" max="3071" width="3.42578125" style="436" customWidth="1"/>
    <col min="3072" max="3072" width="39.28515625" style="436" customWidth="1"/>
    <col min="3073" max="3073" width="9.7109375" style="436" customWidth="1"/>
    <col min="3074" max="3074" width="13.5703125" style="436" customWidth="1"/>
    <col min="3075" max="3075" width="12.42578125" style="436" bestFit="1" customWidth="1"/>
    <col min="3076" max="3325" width="11.42578125" style="436"/>
    <col min="3326" max="3327" width="3.42578125" style="436" customWidth="1"/>
    <col min="3328" max="3328" width="39.28515625" style="436" customWidth="1"/>
    <col min="3329" max="3329" width="9.7109375" style="436" customWidth="1"/>
    <col min="3330" max="3330" width="13.5703125" style="436" customWidth="1"/>
    <col min="3331" max="3331" width="12.42578125" style="436" bestFit="1" customWidth="1"/>
    <col min="3332" max="3581" width="11.42578125" style="436"/>
    <col min="3582" max="3583" width="3.42578125" style="436" customWidth="1"/>
    <col min="3584" max="3584" width="39.28515625" style="436" customWidth="1"/>
    <col min="3585" max="3585" width="9.7109375" style="436" customWidth="1"/>
    <col min="3586" max="3586" width="13.5703125" style="436" customWidth="1"/>
    <col min="3587" max="3587" width="12.42578125" style="436" bestFit="1" customWidth="1"/>
    <col min="3588" max="3837" width="11.42578125" style="436"/>
    <col min="3838" max="3839" width="3.42578125" style="436" customWidth="1"/>
    <col min="3840" max="3840" width="39.28515625" style="436" customWidth="1"/>
    <col min="3841" max="3841" width="9.7109375" style="436" customWidth="1"/>
    <col min="3842" max="3842" width="13.5703125" style="436" customWidth="1"/>
    <col min="3843" max="3843" width="12.42578125" style="436" bestFit="1" customWidth="1"/>
    <col min="3844" max="4093" width="11.42578125" style="436"/>
    <col min="4094" max="4095" width="3.42578125" style="436" customWidth="1"/>
    <col min="4096" max="4096" width="39.28515625" style="436" customWidth="1"/>
    <col min="4097" max="4097" width="9.7109375" style="436" customWidth="1"/>
    <col min="4098" max="4098" width="13.5703125" style="436" customWidth="1"/>
    <col min="4099" max="4099" width="12.42578125" style="436" bestFit="1" customWidth="1"/>
    <col min="4100" max="4349" width="11.42578125" style="436"/>
    <col min="4350" max="4351" width="3.42578125" style="436" customWidth="1"/>
    <col min="4352" max="4352" width="39.28515625" style="436" customWidth="1"/>
    <col min="4353" max="4353" width="9.7109375" style="436" customWidth="1"/>
    <col min="4354" max="4354" width="13.5703125" style="436" customWidth="1"/>
    <col min="4355" max="4355" width="12.42578125" style="436" bestFit="1" customWidth="1"/>
    <col min="4356" max="4605" width="11.42578125" style="436"/>
    <col min="4606" max="4607" width="3.42578125" style="436" customWidth="1"/>
    <col min="4608" max="4608" width="39.28515625" style="436" customWidth="1"/>
    <col min="4609" max="4609" width="9.7109375" style="436" customWidth="1"/>
    <col min="4610" max="4610" width="13.5703125" style="436" customWidth="1"/>
    <col min="4611" max="4611" width="12.42578125" style="436" bestFit="1" customWidth="1"/>
    <col min="4612" max="4861" width="11.42578125" style="436"/>
    <col min="4862" max="4863" width="3.42578125" style="436" customWidth="1"/>
    <col min="4864" max="4864" width="39.28515625" style="436" customWidth="1"/>
    <col min="4865" max="4865" width="9.7109375" style="436" customWidth="1"/>
    <col min="4866" max="4866" width="13.5703125" style="436" customWidth="1"/>
    <col min="4867" max="4867" width="12.42578125" style="436" bestFit="1" customWidth="1"/>
    <col min="4868" max="5117" width="11.42578125" style="436"/>
    <col min="5118" max="5119" width="3.42578125" style="436" customWidth="1"/>
    <col min="5120" max="5120" width="39.28515625" style="436" customWidth="1"/>
    <col min="5121" max="5121" width="9.7109375" style="436" customWidth="1"/>
    <col min="5122" max="5122" width="13.5703125" style="436" customWidth="1"/>
    <col min="5123" max="5123" width="12.42578125" style="436" bestFit="1" customWidth="1"/>
    <col min="5124" max="5373" width="11.42578125" style="436"/>
    <col min="5374" max="5375" width="3.42578125" style="436" customWidth="1"/>
    <col min="5376" max="5376" width="39.28515625" style="436" customWidth="1"/>
    <col min="5377" max="5377" width="9.7109375" style="436" customWidth="1"/>
    <col min="5378" max="5378" width="13.5703125" style="436" customWidth="1"/>
    <col min="5379" max="5379" width="12.42578125" style="436" bestFit="1" customWidth="1"/>
    <col min="5380" max="5629" width="11.42578125" style="436"/>
    <col min="5630" max="5631" width="3.42578125" style="436" customWidth="1"/>
    <col min="5632" max="5632" width="39.28515625" style="436" customWidth="1"/>
    <col min="5633" max="5633" width="9.7109375" style="436" customWidth="1"/>
    <col min="5634" max="5634" width="13.5703125" style="436" customWidth="1"/>
    <col min="5635" max="5635" width="12.42578125" style="436" bestFit="1" customWidth="1"/>
    <col min="5636" max="5885" width="11.42578125" style="436"/>
    <col min="5886" max="5887" width="3.42578125" style="436" customWidth="1"/>
    <col min="5888" max="5888" width="39.28515625" style="436" customWidth="1"/>
    <col min="5889" max="5889" width="9.7109375" style="436" customWidth="1"/>
    <col min="5890" max="5890" width="13.5703125" style="436" customWidth="1"/>
    <col min="5891" max="5891" width="12.42578125" style="436" bestFit="1" customWidth="1"/>
    <col min="5892" max="6141" width="11.42578125" style="436"/>
    <col min="6142" max="6143" width="3.42578125" style="436" customWidth="1"/>
    <col min="6144" max="6144" width="39.28515625" style="436" customWidth="1"/>
    <col min="6145" max="6145" width="9.7109375" style="436" customWidth="1"/>
    <col min="6146" max="6146" width="13.5703125" style="436" customWidth="1"/>
    <col min="6147" max="6147" width="12.42578125" style="436" bestFit="1" customWidth="1"/>
    <col min="6148" max="6397" width="11.42578125" style="436"/>
    <col min="6398" max="6399" width="3.42578125" style="436" customWidth="1"/>
    <col min="6400" max="6400" width="39.28515625" style="436" customWidth="1"/>
    <col min="6401" max="6401" width="9.7109375" style="436" customWidth="1"/>
    <col min="6402" max="6402" width="13.5703125" style="436" customWidth="1"/>
    <col min="6403" max="6403" width="12.42578125" style="436" bestFit="1" customWidth="1"/>
    <col min="6404" max="6653" width="11.42578125" style="436"/>
    <col min="6654" max="6655" width="3.42578125" style="436" customWidth="1"/>
    <col min="6656" max="6656" width="39.28515625" style="436" customWidth="1"/>
    <col min="6657" max="6657" width="9.7109375" style="436" customWidth="1"/>
    <col min="6658" max="6658" width="13.5703125" style="436" customWidth="1"/>
    <col min="6659" max="6659" width="12.42578125" style="436" bestFit="1" customWidth="1"/>
    <col min="6660" max="6909" width="11.42578125" style="436"/>
    <col min="6910" max="6911" width="3.42578125" style="436" customWidth="1"/>
    <col min="6912" max="6912" width="39.28515625" style="436" customWidth="1"/>
    <col min="6913" max="6913" width="9.7109375" style="436" customWidth="1"/>
    <col min="6914" max="6914" width="13.5703125" style="436" customWidth="1"/>
    <col min="6915" max="6915" width="12.42578125" style="436" bestFit="1" customWidth="1"/>
    <col min="6916" max="7165" width="11.42578125" style="436"/>
    <col min="7166" max="7167" width="3.42578125" style="436" customWidth="1"/>
    <col min="7168" max="7168" width="39.28515625" style="436" customWidth="1"/>
    <col min="7169" max="7169" width="9.7109375" style="436" customWidth="1"/>
    <col min="7170" max="7170" width="13.5703125" style="436" customWidth="1"/>
    <col min="7171" max="7171" width="12.42578125" style="436" bestFit="1" customWidth="1"/>
    <col min="7172" max="7421" width="11.42578125" style="436"/>
    <col min="7422" max="7423" width="3.42578125" style="436" customWidth="1"/>
    <col min="7424" max="7424" width="39.28515625" style="436" customWidth="1"/>
    <col min="7425" max="7425" width="9.7109375" style="436" customWidth="1"/>
    <col min="7426" max="7426" width="13.5703125" style="436" customWidth="1"/>
    <col min="7427" max="7427" width="12.42578125" style="436" bestFit="1" customWidth="1"/>
    <col min="7428" max="7677" width="11.42578125" style="436"/>
    <col min="7678" max="7679" width="3.42578125" style="436" customWidth="1"/>
    <col min="7680" max="7680" width="39.28515625" style="436" customWidth="1"/>
    <col min="7681" max="7681" width="9.7109375" style="436" customWidth="1"/>
    <col min="7682" max="7682" width="13.5703125" style="436" customWidth="1"/>
    <col min="7683" max="7683" width="12.42578125" style="436" bestFit="1" customWidth="1"/>
    <col min="7684" max="7933" width="11.42578125" style="436"/>
    <col min="7934" max="7935" width="3.42578125" style="436" customWidth="1"/>
    <col min="7936" max="7936" width="39.28515625" style="436" customWidth="1"/>
    <col min="7937" max="7937" width="9.7109375" style="436" customWidth="1"/>
    <col min="7938" max="7938" width="13.5703125" style="436" customWidth="1"/>
    <col min="7939" max="7939" width="12.42578125" style="436" bestFit="1" customWidth="1"/>
    <col min="7940" max="8189" width="11.42578125" style="436"/>
    <col min="8190" max="8191" width="3.42578125" style="436" customWidth="1"/>
    <col min="8192" max="8192" width="39.28515625" style="436" customWidth="1"/>
    <col min="8193" max="8193" width="9.7109375" style="436" customWidth="1"/>
    <col min="8194" max="8194" width="13.5703125" style="436" customWidth="1"/>
    <col min="8195" max="8195" width="12.42578125" style="436" bestFit="1" customWidth="1"/>
    <col min="8196" max="8445" width="11.42578125" style="436"/>
    <col min="8446" max="8447" width="3.42578125" style="436" customWidth="1"/>
    <col min="8448" max="8448" width="39.28515625" style="436" customWidth="1"/>
    <col min="8449" max="8449" width="9.7109375" style="436" customWidth="1"/>
    <col min="8450" max="8450" width="13.5703125" style="436" customWidth="1"/>
    <col min="8451" max="8451" width="12.42578125" style="436" bestFit="1" customWidth="1"/>
    <col min="8452" max="8701" width="11.42578125" style="436"/>
    <col min="8702" max="8703" width="3.42578125" style="436" customWidth="1"/>
    <col min="8704" max="8704" width="39.28515625" style="436" customWidth="1"/>
    <col min="8705" max="8705" width="9.7109375" style="436" customWidth="1"/>
    <col min="8706" max="8706" width="13.5703125" style="436" customWidth="1"/>
    <col min="8707" max="8707" width="12.42578125" style="436" bestFit="1" customWidth="1"/>
    <col min="8708" max="8957" width="11.42578125" style="436"/>
    <col min="8958" max="8959" width="3.42578125" style="436" customWidth="1"/>
    <col min="8960" max="8960" width="39.28515625" style="436" customWidth="1"/>
    <col min="8961" max="8961" width="9.7109375" style="436" customWidth="1"/>
    <col min="8962" max="8962" width="13.5703125" style="436" customWidth="1"/>
    <col min="8963" max="8963" width="12.42578125" style="436" bestFit="1" customWidth="1"/>
    <col min="8964" max="9213" width="11.42578125" style="436"/>
    <col min="9214" max="9215" width="3.42578125" style="436" customWidth="1"/>
    <col min="9216" max="9216" width="39.28515625" style="436" customWidth="1"/>
    <col min="9217" max="9217" width="9.7109375" style="436" customWidth="1"/>
    <col min="9218" max="9218" width="13.5703125" style="436" customWidth="1"/>
    <col min="9219" max="9219" width="12.42578125" style="436" bestFit="1" customWidth="1"/>
    <col min="9220" max="9469" width="11.42578125" style="436"/>
    <col min="9470" max="9471" width="3.42578125" style="436" customWidth="1"/>
    <col min="9472" max="9472" width="39.28515625" style="436" customWidth="1"/>
    <col min="9473" max="9473" width="9.7109375" style="436" customWidth="1"/>
    <col min="9474" max="9474" width="13.5703125" style="436" customWidth="1"/>
    <col min="9475" max="9475" width="12.42578125" style="436" bestFit="1" customWidth="1"/>
    <col min="9476" max="9725" width="11.42578125" style="436"/>
    <col min="9726" max="9727" width="3.42578125" style="436" customWidth="1"/>
    <col min="9728" max="9728" width="39.28515625" style="436" customWidth="1"/>
    <col min="9729" max="9729" width="9.7109375" style="436" customWidth="1"/>
    <col min="9730" max="9730" width="13.5703125" style="436" customWidth="1"/>
    <col min="9731" max="9731" width="12.42578125" style="436" bestFit="1" customWidth="1"/>
    <col min="9732" max="9981" width="11.42578125" style="436"/>
    <col min="9982" max="9983" width="3.42578125" style="436" customWidth="1"/>
    <col min="9984" max="9984" width="39.28515625" style="436" customWidth="1"/>
    <col min="9985" max="9985" width="9.7109375" style="436" customWidth="1"/>
    <col min="9986" max="9986" width="13.5703125" style="436" customWidth="1"/>
    <col min="9987" max="9987" width="12.42578125" style="436" bestFit="1" customWidth="1"/>
    <col min="9988" max="10237" width="11.42578125" style="436"/>
    <col min="10238" max="10239" width="3.42578125" style="436" customWidth="1"/>
    <col min="10240" max="10240" width="39.28515625" style="436" customWidth="1"/>
    <col min="10241" max="10241" width="9.7109375" style="436" customWidth="1"/>
    <col min="10242" max="10242" width="13.5703125" style="436" customWidth="1"/>
    <col min="10243" max="10243" width="12.42578125" style="436" bestFit="1" customWidth="1"/>
    <col min="10244" max="10493" width="11.42578125" style="436"/>
    <col min="10494" max="10495" width="3.42578125" style="436" customWidth="1"/>
    <col min="10496" max="10496" width="39.28515625" style="436" customWidth="1"/>
    <col min="10497" max="10497" width="9.7109375" style="436" customWidth="1"/>
    <col min="10498" max="10498" width="13.5703125" style="436" customWidth="1"/>
    <col min="10499" max="10499" width="12.42578125" style="436" bestFit="1" customWidth="1"/>
    <col min="10500" max="10749" width="11.42578125" style="436"/>
    <col min="10750" max="10751" width="3.42578125" style="436" customWidth="1"/>
    <col min="10752" max="10752" width="39.28515625" style="436" customWidth="1"/>
    <col min="10753" max="10753" width="9.7109375" style="436" customWidth="1"/>
    <col min="10754" max="10754" width="13.5703125" style="436" customWidth="1"/>
    <col min="10755" max="10755" width="12.42578125" style="436" bestFit="1" customWidth="1"/>
    <col min="10756" max="11005" width="11.42578125" style="436"/>
    <col min="11006" max="11007" width="3.42578125" style="436" customWidth="1"/>
    <col min="11008" max="11008" width="39.28515625" style="436" customWidth="1"/>
    <col min="11009" max="11009" width="9.7109375" style="436" customWidth="1"/>
    <col min="11010" max="11010" width="13.5703125" style="436" customWidth="1"/>
    <col min="11011" max="11011" width="12.42578125" style="436" bestFit="1" customWidth="1"/>
    <col min="11012" max="11261" width="11.42578125" style="436"/>
    <col min="11262" max="11263" width="3.42578125" style="436" customWidth="1"/>
    <col min="11264" max="11264" width="39.28515625" style="436" customWidth="1"/>
    <col min="11265" max="11265" width="9.7109375" style="436" customWidth="1"/>
    <col min="11266" max="11266" width="13.5703125" style="436" customWidth="1"/>
    <col min="11267" max="11267" width="12.42578125" style="436" bestFit="1" customWidth="1"/>
    <col min="11268" max="11517" width="11.42578125" style="436"/>
    <col min="11518" max="11519" width="3.42578125" style="436" customWidth="1"/>
    <col min="11520" max="11520" width="39.28515625" style="436" customWidth="1"/>
    <col min="11521" max="11521" width="9.7109375" style="436" customWidth="1"/>
    <col min="11522" max="11522" width="13.5703125" style="436" customWidth="1"/>
    <col min="11523" max="11523" width="12.42578125" style="436" bestFit="1" customWidth="1"/>
    <col min="11524" max="11773" width="11.42578125" style="436"/>
    <col min="11774" max="11775" width="3.42578125" style="436" customWidth="1"/>
    <col min="11776" max="11776" width="39.28515625" style="436" customWidth="1"/>
    <col min="11777" max="11777" width="9.7109375" style="436" customWidth="1"/>
    <col min="11778" max="11778" width="13.5703125" style="436" customWidth="1"/>
    <col min="11779" max="11779" width="12.42578125" style="436" bestFit="1" customWidth="1"/>
    <col min="11780" max="12029" width="11.42578125" style="436"/>
    <col min="12030" max="12031" width="3.42578125" style="436" customWidth="1"/>
    <col min="12032" max="12032" width="39.28515625" style="436" customWidth="1"/>
    <col min="12033" max="12033" width="9.7109375" style="436" customWidth="1"/>
    <col min="12034" max="12034" width="13.5703125" style="436" customWidth="1"/>
    <col min="12035" max="12035" width="12.42578125" style="436" bestFit="1" customWidth="1"/>
    <col min="12036" max="12285" width="11.42578125" style="436"/>
    <col min="12286" max="12287" width="3.42578125" style="436" customWidth="1"/>
    <col min="12288" max="12288" width="39.28515625" style="436" customWidth="1"/>
    <col min="12289" max="12289" width="9.7109375" style="436" customWidth="1"/>
    <col min="12290" max="12290" width="13.5703125" style="436" customWidth="1"/>
    <col min="12291" max="12291" width="12.42578125" style="436" bestFit="1" customWidth="1"/>
    <col min="12292" max="12541" width="11.42578125" style="436"/>
    <col min="12542" max="12543" width="3.42578125" style="436" customWidth="1"/>
    <col min="12544" max="12544" width="39.28515625" style="436" customWidth="1"/>
    <col min="12545" max="12545" width="9.7109375" style="436" customWidth="1"/>
    <col min="12546" max="12546" width="13.5703125" style="436" customWidth="1"/>
    <col min="12547" max="12547" width="12.42578125" style="436" bestFit="1" customWidth="1"/>
    <col min="12548" max="12797" width="11.42578125" style="436"/>
    <col min="12798" max="12799" width="3.42578125" style="436" customWidth="1"/>
    <col min="12800" max="12800" width="39.28515625" style="436" customWidth="1"/>
    <col min="12801" max="12801" width="9.7109375" style="436" customWidth="1"/>
    <col min="12802" max="12802" width="13.5703125" style="436" customWidth="1"/>
    <col min="12803" max="12803" width="12.42578125" style="436" bestFit="1" customWidth="1"/>
    <col min="12804" max="13053" width="11.42578125" style="436"/>
    <col min="13054" max="13055" width="3.42578125" style="436" customWidth="1"/>
    <col min="13056" max="13056" width="39.28515625" style="436" customWidth="1"/>
    <col min="13057" max="13057" width="9.7109375" style="436" customWidth="1"/>
    <col min="13058" max="13058" width="13.5703125" style="436" customWidth="1"/>
    <col min="13059" max="13059" width="12.42578125" style="436" bestFit="1" customWidth="1"/>
    <col min="13060" max="13309" width="11.42578125" style="436"/>
    <col min="13310" max="13311" width="3.42578125" style="436" customWidth="1"/>
    <col min="13312" max="13312" width="39.28515625" style="436" customWidth="1"/>
    <col min="13313" max="13313" width="9.7109375" style="436" customWidth="1"/>
    <col min="13314" max="13314" width="13.5703125" style="436" customWidth="1"/>
    <col min="13315" max="13315" width="12.42578125" style="436" bestFit="1" customWidth="1"/>
    <col min="13316" max="13565" width="11.42578125" style="436"/>
    <col min="13566" max="13567" width="3.42578125" style="436" customWidth="1"/>
    <col min="13568" max="13568" width="39.28515625" style="436" customWidth="1"/>
    <col min="13569" max="13569" width="9.7109375" style="436" customWidth="1"/>
    <col min="13570" max="13570" width="13.5703125" style="436" customWidth="1"/>
    <col min="13571" max="13571" width="12.42578125" style="436" bestFit="1" customWidth="1"/>
    <col min="13572" max="13821" width="11.42578125" style="436"/>
    <col min="13822" max="13823" width="3.42578125" style="436" customWidth="1"/>
    <col min="13824" max="13824" width="39.28515625" style="436" customWidth="1"/>
    <col min="13825" max="13825" width="9.7109375" style="436" customWidth="1"/>
    <col min="13826" max="13826" width="13.5703125" style="436" customWidth="1"/>
    <col min="13827" max="13827" width="12.42578125" style="436" bestFit="1" customWidth="1"/>
    <col min="13828" max="14077" width="11.42578125" style="436"/>
    <col min="14078" max="14079" width="3.42578125" style="436" customWidth="1"/>
    <col min="14080" max="14080" width="39.28515625" style="436" customWidth="1"/>
    <col min="14081" max="14081" width="9.7109375" style="436" customWidth="1"/>
    <col min="14082" max="14082" width="13.5703125" style="436" customWidth="1"/>
    <col min="14083" max="14083" width="12.42578125" style="436" bestFit="1" customWidth="1"/>
    <col min="14084" max="14333" width="11.42578125" style="436"/>
    <col min="14334" max="14335" width="3.42578125" style="436" customWidth="1"/>
    <col min="14336" max="14336" width="39.28515625" style="436" customWidth="1"/>
    <col min="14337" max="14337" width="9.7109375" style="436" customWidth="1"/>
    <col min="14338" max="14338" width="13.5703125" style="436" customWidth="1"/>
    <col min="14339" max="14339" width="12.42578125" style="436" bestFit="1" customWidth="1"/>
    <col min="14340" max="14589" width="11.42578125" style="436"/>
    <col min="14590" max="14591" width="3.42578125" style="436" customWidth="1"/>
    <col min="14592" max="14592" width="39.28515625" style="436" customWidth="1"/>
    <col min="14593" max="14593" width="9.7109375" style="436" customWidth="1"/>
    <col min="14594" max="14594" width="13.5703125" style="436" customWidth="1"/>
    <col min="14595" max="14595" width="12.42578125" style="436" bestFit="1" customWidth="1"/>
    <col min="14596" max="14845" width="11.42578125" style="436"/>
    <col min="14846" max="14847" width="3.42578125" style="436" customWidth="1"/>
    <col min="14848" max="14848" width="39.28515625" style="436" customWidth="1"/>
    <col min="14849" max="14849" width="9.7109375" style="436" customWidth="1"/>
    <col min="14850" max="14850" width="13.5703125" style="436" customWidth="1"/>
    <col min="14851" max="14851" width="12.42578125" style="436" bestFit="1" customWidth="1"/>
    <col min="14852" max="15101" width="11.42578125" style="436"/>
    <col min="15102" max="15103" width="3.42578125" style="436" customWidth="1"/>
    <col min="15104" max="15104" width="39.28515625" style="436" customWidth="1"/>
    <col min="15105" max="15105" width="9.7109375" style="436" customWidth="1"/>
    <col min="15106" max="15106" width="13.5703125" style="436" customWidth="1"/>
    <col min="15107" max="15107" width="12.42578125" style="436" bestFit="1" customWidth="1"/>
    <col min="15108" max="15357" width="11.42578125" style="436"/>
    <col min="15358" max="15359" width="3.42578125" style="436" customWidth="1"/>
    <col min="15360" max="15360" width="39.28515625" style="436" customWidth="1"/>
    <col min="15361" max="15361" width="9.7109375" style="436" customWidth="1"/>
    <col min="15362" max="15362" width="13.5703125" style="436" customWidth="1"/>
    <col min="15363" max="15363" width="12.42578125" style="436" bestFit="1" customWidth="1"/>
    <col min="15364" max="15613" width="11.42578125" style="436"/>
    <col min="15614" max="15615" width="3.42578125" style="436" customWidth="1"/>
    <col min="15616" max="15616" width="39.28515625" style="436" customWidth="1"/>
    <col min="15617" max="15617" width="9.7109375" style="436" customWidth="1"/>
    <col min="15618" max="15618" width="13.5703125" style="436" customWidth="1"/>
    <col min="15619" max="15619" width="12.42578125" style="436" bestFit="1" customWidth="1"/>
    <col min="15620" max="15869" width="11.42578125" style="436"/>
    <col min="15870" max="15871" width="3.42578125" style="436" customWidth="1"/>
    <col min="15872" max="15872" width="39.28515625" style="436" customWidth="1"/>
    <col min="15873" max="15873" width="9.7109375" style="436" customWidth="1"/>
    <col min="15874" max="15874" width="13.5703125" style="436" customWidth="1"/>
    <col min="15875" max="15875" width="12.42578125" style="436" bestFit="1" customWidth="1"/>
    <col min="15876" max="16125" width="11.42578125" style="436"/>
    <col min="16126" max="16127" width="3.42578125" style="436" customWidth="1"/>
    <col min="16128" max="16128" width="39.28515625" style="436" customWidth="1"/>
    <col min="16129" max="16129" width="9.7109375" style="436" customWidth="1"/>
    <col min="16130" max="16130" width="13.5703125" style="436" customWidth="1"/>
    <col min="16131" max="16131" width="12.42578125" style="436" bestFit="1" customWidth="1"/>
    <col min="16132" max="16384" width="11.42578125" style="436"/>
  </cols>
  <sheetData>
    <row r="1" spans="1:6" s="137" customFormat="1" ht="14.25">
      <c r="A1" s="163" t="s">
        <v>556</v>
      </c>
      <c r="B1" s="163"/>
      <c r="C1" s="163"/>
      <c r="D1" s="163"/>
      <c r="E1" s="163"/>
      <c r="F1" s="163"/>
    </row>
    <row r="2" spans="1:6" s="29" customFormat="1" ht="14.25" customHeight="1">
      <c r="A2" s="35" t="s">
        <v>15</v>
      </c>
      <c r="B2" s="35"/>
      <c r="C2" s="35"/>
      <c r="D2" s="35"/>
      <c r="E2" s="35"/>
      <c r="F2" s="35"/>
    </row>
    <row r="3" spans="1:6" s="30" customFormat="1" ht="14.25">
      <c r="A3" s="169"/>
      <c r="B3" s="169"/>
      <c r="C3" s="169"/>
      <c r="D3" s="169"/>
      <c r="E3" s="169"/>
      <c r="F3" s="169"/>
    </row>
    <row r="4" spans="1:6" s="30" customFormat="1" ht="37.5" customHeight="1">
      <c r="A4" s="494"/>
      <c r="B4" s="495"/>
      <c r="C4" s="501"/>
      <c r="D4" s="246" t="s">
        <v>406</v>
      </c>
      <c r="E4" s="246" t="s">
        <v>554</v>
      </c>
      <c r="F4" s="270" t="s">
        <v>16</v>
      </c>
    </row>
    <row r="5" spans="1:6" s="33" customFormat="1" ht="15.75" customHeight="1">
      <c r="A5" s="35"/>
      <c r="B5" s="496"/>
      <c r="C5" s="35"/>
      <c r="D5" s="35"/>
      <c r="E5" s="35"/>
      <c r="F5" s="35"/>
    </row>
    <row r="6" spans="1:6" s="155" customFormat="1" ht="12.75" customHeight="1">
      <c r="A6" s="696" t="s">
        <v>17</v>
      </c>
      <c r="B6" s="696"/>
      <c r="C6" s="696"/>
      <c r="D6" s="150">
        <f>7.953+146.225+13.24+17.991+9.427+30.074</f>
        <v>224.91</v>
      </c>
      <c r="E6" s="150">
        <f>7.6+162.995+14.131+18.765+10.046+31.197</f>
        <v>244.73399999999998</v>
      </c>
      <c r="F6" s="502">
        <f>E6-D6</f>
        <v>19.823999999999984</v>
      </c>
    </row>
    <row r="7" spans="1:6" s="155" customFormat="1" ht="14.25">
      <c r="A7" s="696" t="s">
        <v>18</v>
      </c>
      <c r="B7" s="696"/>
      <c r="C7" s="696"/>
      <c r="D7" s="150">
        <v>335.64499999999998</v>
      </c>
      <c r="E7" s="150">
        <v>396.04599999999999</v>
      </c>
      <c r="F7" s="502">
        <f t="shared" ref="F7:F69" si="0">E7-D7</f>
        <v>60.40100000000001</v>
      </c>
    </row>
    <row r="8" spans="1:6" s="155" customFormat="1" ht="14.25">
      <c r="A8" s="696" t="s">
        <v>19</v>
      </c>
      <c r="B8" s="696"/>
      <c r="C8" s="696"/>
      <c r="D8" s="150">
        <v>2523.9079999999999</v>
      </c>
      <c r="E8" s="150">
        <v>2529.5839999999998</v>
      </c>
      <c r="F8" s="502">
        <f t="shared" si="0"/>
        <v>5.6759999999999309</v>
      </c>
    </row>
    <row r="9" spans="1:6" s="155" customFormat="1" ht="14.25">
      <c r="A9" s="696" t="s">
        <v>20</v>
      </c>
      <c r="B9" s="696"/>
      <c r="C9" s="696"/>
      <c r="D9" s="150">
        <v>411.92899999999997</v>
      </c>
      <c r="E9" s="150">
        <v>418.77699999999999</v>
      </c>
      <c r="F9" s="502">
        <f t="shared" si="0"/>
        <v>6.8480000000000132</v>
      </c>
    </row>
    <row r="10" spans="1:6" s="155" customFormat="1" ht="14.25">
      <c r="A10" s="696" t="s">
        <v>21</v>
      </c>
      <c r="B10" s="696"/>
      <c r="C10" s="696"/>
      <c r="D10" s="150">
        <v>1311.1010000000001</v>
      </c>
      <c r="E10" s="150">
        <v>1298.519</v>
      </c>
      <c r="F10" s="502">
        <f t="shared" si="0"/>
        <v>-12.582000000000107</v>
      </c>
    </row>
    <row r="11" spans="1:6" s="155" customFormat="1" ht="14.25">
      <c r="A11" s="696" t="s">
        <v>22</v>
      </c>
      <c r="B11" s="696"/>
      <c r="C11" s="696"/>
      <c r="D11" s="150">
        <v>2272.9830000000002</v>
      </c>
      <c r="E11" s="150">
        <v>2157.027</v>
      </c>
      <c r="F11" s="502">
        <f t="shared" si="0"/>
        <v>-115.95600000000013</v>
      </c>
    </row>
    <row r="12" spans="1:6" s="155" customFormat="1" ht="14.25">
      <c r="A12" s="696" t="s">
        <v>23</v>
      </c>
      <c r="B12" s="696"/>
      <c r="C12" s="696"/>
      <c r="D12" s="150">
        <v>1139.4780000000001</v>
      </c>
      <c r="E12" s="150">
        <v>1101.0840000000001</v>
      </c>
      <c r="F12" s="502">
        <f t="shared" si="0"/>
        <v>-38.394000000000005</v>
      </c>
    </row>
    <row r="13" spans="1:6" s="155" customFormat="1" ht="14.25">
      <c r="A13" s="144"/>
      <c r="B13" s="696" t="s">
        <v>24</v>
      </c>
      <c r="C13" s="696"/>
      <c r="D13" s="150"/>
      <c r="E13" s="150"/>
      <c r="F13" s="502"/>
    </row>
    <row r="14" spans="1:6" s="155" customFormat="1" ht="14.25">
      <c r="A14" s="144"/>
      <c r="B14" s="696" t="s">
        <v>219</v>
      </c>
      <c r="C14" s="696"/>
      <c r="D14" s="150">
        <v>659.70699999999999</v>
      </c>
      <c r="E14" s="150">
        <v>674.476</v>
      </c>
      <c r="F14" s="502">
        <f t="shared" si="0"/>
        <v>14.769000000000005</v>
      </c>
    </row>
    <row r="15" spans="1:6" s="155" customFormat="1" ht="14.25">
      <c r="A15" s="696" t="s">
        <v>25</v>
      </c>
      <c r="B15" s="696"/>
      <c r="C15" s="696"/>
      <c r="D15" s="150">
        <v>0</v>
      </c>
      <c r="E15" s="150">
        <v>0</v>
      </c>
      <c r="F15" s="502">
        <f t="shared" si="0"/>
        <v>0</v>
      </c>
    </row>
    <row r="16" spans="1:6" s="155" customFormat="1" ht="14.25">
      <c r="A16" s="696" t="s">
        <v>26</v>
      </c>
      <c r="B16" s="696"/>
      <c r="C16" s="696"/>
      <c r="D16" s="150">
        <v>6707.4629999999997</v>
      </c>
      <c r="E16" s="150">
        <v>7028.259</v>
      </c>
      <c r="F16" s="502">
        <f t="shared" si="0"/>
        <v>320.79600000000028</v>
      </c>
    </row>
    <row r="17" spans="1:6" s="155" customFormat="1" ht="14.25">
      <c r="A17" s="144"/>
      <c r="B17" s="696" t="s">
        <v>24</v>
      </c>
      <c r="C17" s="696"/>
      <c r="D17" s="150"/>
      <c r="E17" s="150"/>
      <c r="F17" s="502"/>
    </row>
    <row r="18" spans="1:6" s="155" customFormat="1" ht="14.25">
      <c r="A18" s="144"/>
      <c r="B18" s="696" t="s">
        <v>220</v>
      </c>
      <c r="C18" s="696"/>
      <c r="D18" s="150">
        <v>6676.8040000000001</v>
      </c>
      <c r="E18" s="150">
        <v>6996.4089999999997</v>
      </c>
      <c r="F18" s="502">
        <f t="shared" si="0"/>
        <v>319.60499999999956</v>
      </c>
    </row>
    <row r="19" spans="1:6" s="155" customFormat="1" ht="14.25">
      <c r="A19" s="696" t="s">
        <v>27</v>
      </c>
      <c r="B19" s="696"/>
      <c r="C19" s="696"/>
      <c r="D19" s="150">
        <v>2930.0659999999998</v>
      </c>
      <c r="E19" s="150">
        <v>2923.3220000000001</v>
      </c>
      <c r="F19" s="502">
        <f t="shared" si="0"/>
        <v>-6.7439999999996871</v>
      </c>
    </row>
    <row r="20" spans="1:6" s="155" customFormat="1" ht="14.25">
      <c r="A20" s="144"/>
      <c r="B20" s="696" t="s">
        <v>28</v>
      </c>
      <c r="C20" s="696"/>
      <c r="D20" s="150"/>
      <c r="E20" s="150"/>
      <c r="F20" s="502"/>
    </row>
    <row r="21" spans="1:6" s="155" customFormat="1" ht="14.25">
      <c r="A21" s="144"/>
      <c r="B21" s="696" t="s">
        <v>271</v>
      </c>
      <c r="C21" s="696"/>
      <c r="D21" s="150">
        <v>2572.1329999999998</v>
      </c>
      <c r="E21" s="150">
        <v>2582.2020000000002</v>
      </c>
      <c r="F21" s="502">
        <f t="shared" si="0"/>
        <v>10.069000000000415</v>
      </c>
    </row>
    <row r="22" spans="1:6" s="155" customFormat="1" ht="14.25">
      <c r="A22" s="696" t="s">
        <v>460</v>
      </c>
      <c r="B22" s="696"/>
      <c r="C22" s="696"/>
      <c r="D22" s="150">
        <v>9793.0889999999999</v>
      </c>
      <c r="E22" s="150">
        <v>10194</v>
      </c>
      <c r="F22" s="502">
        <f t="shared" si="0"/>
        <v>400.91100000000006</v>
      </c>
    </row>
    <row r="23" spans="1:6" s="155" customFormat="1" ht="14.25">
      <c r="A23" s="144"/>
      <c r="B23" s="696" t="s">
        <v>28</v>
      </c>
      <c r="C23" s="696"/>
      <c r="D23" s="150"/>
      <c r="E23" s="150"/>
      <c r="F23" s="502"/>
    </row>
    <row r="24" spans="1:6" s="155" customFormat="1" ht="14.25">
      <c r="A24" s="144"/>
      <c r="B24" s="696" t="s">
        <v>221</v>
      </c>
      <c r="C24" s="696"/>
      <c r="D24" s="150">
        <v>8743.2430000000004</v>
      </c>
      <c r="E24" s="150">
        <v>9129.8950000000004</v>
      </c>
      <c r="F24" s="502">
        <f t="shared" si="0"/>
        <v>386.65200000000004</v>
      </c>
    </row>
    <row r="25" spans="1:6" s="155" customFormat="1" ht="14.25">
      <c r="A25" s="144"/>
      <c r="B25" s="696" t="s">
        <v>222</v>
      </c>
      <c r="C25" s="696"/>
      <c r="D25" s="150">
        <v>1001.478</v>
      </c>
      <c r="E25" s="150">
        <v>1016.894</v>
      </c>
      <c r="F25" s="502">
        <f t="shared" si="0"/>
        <v>15.416000000000054</v>
      </c>
    </row>
    <row r="26" spans="1:6" s="155" customFormat="1" ht="14.25">
      <c r="A26" s="696" t="s">
        <v>431</v>
      </c>
      <c r="B26" s="696"/>
      <c r="C26" s="696"/>
      <c r="D26" s="150">
        <v>8611.0619999999999</v>
      </c>
      <c r="E26" s="150">
        <v>8973.607</v>
      </c>
      <c r="F26" s="502">
        <f t="shared" si="0"/>
        <v>362.54500000000007</v>
      </c>
    </row>
    <row r="27" spans="1:6" s="155" customFormat="1" ht="14.25">
      <c r="A27" s="144"/>
      <c r="B27" s="696" t="s">
        <v>28</v>
      </c>
      <c r="C27" s="696"/>
      <c r="D27" s="150"/>
      <c r="E27" s="150"/>
      <c r="F27" s="502"/>
    </row>
    <row r="28" spans="1:6" s="155" customFormat="1" ht="14.25">
      <c r="A28" s="144"/>
      <c r="B28" s="696" t="s">
        <v>223</v>
      </c>
      <c r="C28" s="696"/>
      <c r="D28" s="150">
        <v>3874.4349999999999</v>
      </c>
      <c r="E28" s="150">
        <v>4046.7420000000002</v>
      </c>
      <c r="F28" s="502">
        <f t="shared" si="0"/>
        <v>172.30700000000024</v>
      </c>
    </row>
    <row r="29" spans="1:6" s="155" customFormat="1" ht="14.25">
      <c r="A29" s="144"/>
      <c r="B29" s="696" t="s">
        <v>224</v>
      </c>
      <c r="C29" s="696"/>
      <c r="D29" s="150">
        <v>1211.644</v>
      </c>
      <c r="E29" s="150">
        <v>1254.2</v>
      </c>
      <c r="F29" s="502">
        <f t="shared" si="0"/>
        <v>42.55600000000004</v>
      </c>
    </row>
    <row r="30" spans="1:6" s="155" customFormat="1" ht="14.25">
      <c r="A30" s="144"/>
      <c r="B30" s="696" t="s">
        <v>225</v>
      </c>
      <c r="C30" s="696"/>
      <c r="D30" s="150">
        <v>2119.4459999999999</v>
      </c>
      <c r="E30" s="150">
        <v>2120.4349999999999</v>
      </c>
      <c r="F30" s="502">
        <f t="shared" si="0"/>
        <v>0.98900000000003274</v>
      </c>
    </row>
    <row r="31" spans="1:6" s="155" customFormat="1" ht="14.25">
      <c r="A31" s="144"/>
      <c r="B31" s="696" t="s">
        <v>240</v>
      </c>
      <c r="C31" s="696"/>
      <c r="D31" s="150">
        <v>1405.538</v>
      </c>
      <c r="E31" s="150">
        <v>1552.23</v>
      </c>
      <c r="F31" s="502">
        <f t="shared" si="0"/>
        <v>146.69200000000001</v>
      </c>
    </row>
    <row r="32" spans="1:6" s="155" customFormat="1" ht="14.25">
      <c r="A32" s="696" t="s">
        <v>29</v>
      </c>
      <c r="B32" s="696"/>
      <c r="C32" s="696"/>
      <c r="D32" s="150">
        <v>968.60199999999998</v>
      </c>
      <c r="E32" s="150">
        <v>953.31299999999999</v>
      </c>
      <c r="F32" s="502">
        <f t="shared" si="0"/>
        <v>-15.288999999999987</v>
      </c>
    </row>
    <row r="33" spans="1:6" s="155" customFormat="1" ht="14.25">
      <c r="A33" s="144"/>
      <c r="B33" s="144" t="s">
        <v>28</v>
      </c>
      <c r="C33" s="144"/>
      <c r="D33" s="150"/>
      <c r="E33" s="150"/>
      <c r="F33" s="502"/>
    </row>
    <row r="34" spans="1:6" s="155" customFormat="1" ht="14.25">
      <c r="A34" s="144"/>
      <c r="B34" s="696" t="s">
        <v>226</v>
      </c>
      <c r="C34" s="696"/>
      <c r="D34" s="150">
        <v>786.24400000000003</v>
      </c>
      <c r="E34" s="150">
        <v>774.92200000000003</v>
      </c>
      <c r="F34" s="502">
        <f t="shared" si="0"/>
        <v>-11.322000000000003</v>
      </c>
    </row>
    <row r="35" spans="1:6" s="155" customFormat="1" ht="14.25">
      <c r="A35" s="696" t="s">
        <v>430</v>
      </c>
      <c r="B35" s="696"/>
      <c r="C35" s="696"/>
      <c r="D35" s="150">
        <v>6570.2550000000001</v>
      </c>
      <c r="E35" s="150">
        <v>6805.3869999999997</v>
      </c>
      <c r="F35" s="502">
        <f t="shared" si="0"/>
        <v>235.13199999999961</v>
      </c>
    </row>
    <row r="36" spans="1:6" s="155" customFormat="1" ht="14.25">
      <c r="A36" s="144"/>
      <c r="B36" s="696" t="s">
        <v>28</v>
      </c>
      <c r="C36" s="696"/>
      <c r="D36" s="150"/>
      <c r="E36" s="150"/>
      <c r="F36" s="502"/>
    </row>
    <row r="37" spans="1:6" s="155" customFormat="1" ht="14.25">
      <c r="A37" s="144"/>
      <c r="B37" s="696" t="s">
        <v>227</v>
      </c>
      <c r="C37" s="696"/>
      <c r="D37" s="150">
        <v>6484.3119999999999</v>
      </c>
      <c r="E37" s="150">
        <v>6708.56</v>
      </c>
      <c r="F37" s="502">
        <f t="shared" si="0"/>
        <v>224.2480000000005</v>
      </c>
    </row>
    <row r="38" spans="1:6" s="155" customFormat="1" ht="14.25">
      <c r="A38" s="144"/>
      <c r="B38" s="144"/>
      <c r="C38" s="144" t="s">
        <v>228</v>
      </c>
      <c r="D38" s="150">
        <v>3166.16</v>
      </c>
      <c r="E38" s="150">
        <v>3106.4</v>
      </c>
      <c r="F38" s="502">
        <f t="shared" si="0"/>
        <v>-59.759999999999764</v>
      </c>
    </row>
    <row r="39" spans="1:6" s="155" customFormat="1" ht="14.25">
      <c r="A39" s="144"/>
      <c r="B39" s="144"/>
      <c r="C39" s="144" t="s">
        <v>241</v>
      </c>
      <c r="D39" s="150">
        <v>1092.337</v>
      </c>
      <c r="E39" s="150">
        <v>1112.002</v>
      </c>
      <c r="F39" s="502">
        <f t="shared" si="0"/>
        <v>19.664999999999964</v>
      </c>
    </row>
    <row r="40" spans="1:6" s="155" customFormat="1" ht="14.25">
      <c r="A40" s="696" t="s">
        <v>432</v>
      </c>
      <c r="B40" s="696"/>
      <c r="C40" s="696"/>
      <c r="D40" s="150">
        <v>8516.3719999999994</v>
      </c>
      <c r="E40" s="150">
        <v>8078.7030000000004</v>
      </c>
      <c r="F40" s="502">
        <f t="shared" si="0"/>
        <v>-437.66899999999896</v>
      </c>
    </row>
    <row r="41" spans="1:6" s="155" customFormat="1" ht="14.25">
      <c r="A41" s="144"/>
      <c r="B41" s="696" t="s">
        <v>28</v>
      </c>
      <c r="C41" s="696"/>
      <c r="D41" s="150"/>
      <c r="E41" s="150"/>
      <c r="F41" s="502"/>
    </row>
    <row r="42" spans="1:6" s="155" customFormat="1" ht="14.25">
      <c r="A42" s="144"/>
      <c r="B42" s="434" t="s">
        <v>30</v>
      </c>
      <c r="C42" s="144"/>
      <c r="D42" s="150">
        <v>478.72</v>
      </c>
      <c r="E42" s="150">
        <v>423.71300000000002</v>
      </c>
      <c r="F42" s="502">
        <f t="shared" si="0"/>
        <v>-55.007000000000005</v>
      </c>
    </row>
    <row r="43" spans="1:6" s="155" customFormat="1" ht="14.25">
      <c r="A43" s="144"/>
      <c r="B43" s="696" t="s">
        <v>229</v>
      </c>
      <c r="C43" s="696"/>
      <c r="D43" s="150">
        <v>6855.8320000000003</v>
      </c>
      <c r="E43" s="150">
        <v>6917.5460000000003</v>
      </c>
      <c r="F43" s="502">
        <f t="shared" si="0"/>
        <v>61.713999999999942</v>
      </c>
    </row>
    <row r="44" spans="1:6" s="155" customFormat="1" ht="14.25">
      <c r="A44" s="696" t="s">
        <v>31</v>
      </c>
      <c r="B44" s="696"/>
      <c r="C44" s="696"/>
      <c r="D44" s="150">
        <v>3900.3820000000001</v>
      </c>
      <c r="E44" s="150">
        <v>4078.1210000000001</v>
      </c>
      <c r="F44" s="502">
        <f t="shared" si="0"/>
        <v>177.73900000000003</v>
      </c>
    </row>
    <row r="45" spans="1:6" s="155" customFormat="1" ht="14.25">
      <c r="A45" s="144"/>
      <c r="B45" s="696" t="s">
        <v>24</v>
      </c>
      <c r="C45" s="696"/>
      <c r="D45" s="150"/>
      <c r="E45" s="150"/>
      <c r="F45" s="502"/>
    </row>
    <row r="46" spans="1:6" s="155" customFormat="1" ht="14.25">
      <c r="A46" s="144"/>
      <c r="B46" s="696" t="s">
        <v>230</v>
      </c>
      <c r="C46" s="696"/>
      <c r="D46" s="150">
        <v>2981.107</v>
      </c>
      <c r="E46" s="150">
        <v>3066.8690000000001</v>
      </c>
      <c r="F46" s="502">
        <f t="shared" si="0"/>
        <v>85.762000000000171</v>
      </c>
    </row>
    <row r="47" spans="1:6" s="155" customFormat="1" ht="14.25">
      <c r="A47" s="144"/>
      <c r="B47" s="696" t="s">
        <v>231</v>
      </c>
      <c r="C47" s="696"/>
      <c r="D47" s="150">
        <v>245.82599999999999</v>
      </c>
      <c r="E47" s="150">
        <v>255.42</v>
      </c>
      <c r="F47" s="502">
        <f t="shared" si="0"/>
        <v>9.5939999999999941</v>
      </c>
    </row>
    <row r="48" spans="1:6" s="155" customFormat="1" ht="14.25">
      <c r="A48" s="696" t="s">
        <v>424</v>
      </c>
      <c r="B48" s="696"/>
      <c r="C48" s="696"/>
      <c r="D48" s="150">
        <v>0</v>
      </c>
      <c r="E48" s="150">
        <v>368.58600000000001</v>
      </c>
      <c r="F48" s="502">
        <f t="shared" si="0"/>
        <v>368.58600000000001</v>
      </c>
    </row>
    <row r="49" spans="1:6" s="155" customFormat="1" ht="14.25">
      <c r="A49" s="696" t="s">
        <v>32</v>
      </c>
      <c r="B49" s="696"/>
      <c r="C49" s="696"/>
      <c r="D49" s="150">
        <v>99.522000000000006</v>
      </c>
      <c r="E49" s="150">
        <v>101.6</v>
      </c>
      <c r="F49" s="502">
        <f t="shared" si="0"/>
        <v>2.0779999999999887</v>
      </c>
    </row>
    <row r="50" spans="1:6" s="155" customFormat="1" ht="14.25">
      <c r="A50" s="696" t="s">
        <v>33</v>
      </c>
      <c r="B50" s="696"/>
      <c r="C50" s="696"/>
      <c r="D50" s="150">
        <v>369.91800000000001</v>
      </c>
      <c r="E50" s="150">
        <v>424.2</v>
      </c>
      <c r="F50" s="502">
        <f t="shared" si="0"/>
        <v>54.281999999999982</v>
      </c>
    </row>
    <row r="51" spans="1:6" s="155" customFormat="1" ht="14.25">
      <c r="A51" s="696" t="s">
        <v>34</v>
      </c>
      <c r="B51" s="696"/>
      <c r="C51" s="696"/>
      <c r="D51" s="150">
        <v>402.096</v>
      </c>
      <c r="E51" s="150">
        <v>360.72699999999998</v>
      </c>
      <c r="F51" s="502">
        <f t="shared" si="0"/>
        <v>-41.369000000000028</v>
      </c>
    </row>
    <row r="52" spans="1:6" s="155" customFormat="1" ht="14.25">
      <c r="A52" s="696" t="s">
        <v>35</v>
      </c>
      <c r="B52" s="696"/>
      <c r="C52" s="696"/>
      <c r="D52" s="150">
        <v>2952.8609999999999</v>
      </c>
      <c r="E52" s="150">
        <v>3173.8249999999998</v>
      </c>
      <c r="F52" s="502">
        <f t="shared" si="0"/>
        <v>220.96399999999994</v>
      </c>
    </row>
    <row r="53" spans="1:6" s="155" customFormat="1" ht="14.25">
      <c r="A53" s="144"/>
      <c r="B53" s="696" t="s">
        <v>28</v>
      </c>
      <c r="C53" s="696"/>
      <c r="D53" s="150"/>
      <c r="E53" s="150"/>
      <c r="F53" s="502"/>
    </row>
    <row r="54" spans="1:6" s="155" customFormat="1" ht="14.25">
      <c r="A54" s="144"/>
      <c r="B54" s="696" t="s">
        <v>232</v>
      </c>
      <c r="C54" s="696"/>
      <c r="D54" s="150">
        <v>2547.1439999999998</v>
      </c>
      <c r="E54" s="150">
        <v>2725.8890000000001</v>
      </c>
      <c r="F54" s="502">
        <f t="shared" si="0"/>
        <v>178.74500000000035</v>
      </c>
    </row>
    <row r="55" spans="1:6" s="155" customFormat="1" ht="14.25">
      <c r="A55" s="696" t="s">
        <v>36</v>
      </c>
      <c r="B55" s="696"/>
      <c r="C55" s="696"/>
      <c r="D55" s="150">
        <v>2126.404</v>
      </c>
      <c r="E55" s="150">
        <v>2226.2719999999999</v>
      </c>
      <c r="F55" s="502">
        <f t="shared" si="0"/>
        <v>99.867999999999938</v>
      </c>
    </row>
    <row r="56" spans="1:6" s="155" customFormat="1" ht="14.25">
      <c r="A56" s="144"/>
      <c r="B56" s="696" t="s">
        <v>28</v>
      </c>
      <c r="C56" s="696"/>
      <c r="D56" s="150"/>
      <c r="E56" s="150"/>
      <c r="F56" s="502"/>
    </row>
    <row r="57" spans="1:6" s="155" customFormat="1" ht="14.25">
      <c r="A57" s="144"/>
      <c r="B57" s="696" t="s">
        <v>270</v>
      </c>
      <c r="C57" s="696"/>
      <c r="D57" s="150">
        <v>1729.5920000000001</v>
      </c>
      <c r="E57" s="150">
        <v>1836.3130000000001</v>
      </c>
      <c r="F57" s="502">
        <f t="shared" si="0"/>
        <v>106.721</v>
      </c>
    </row>
    <row r="58" spans="1:6" s="155" customFormat="1" ht="14.25">
      <c r="A58" s="144"/>
      <c r="B58" s="434"/>
      <c r="C58" s="434" t="s">
        <v>233</v>
      </c>
      <c r="D58" s="150">
        <v>792.71799999999996</v>
      </c>
      <c r="E58" s="150">
        <v>850.5</v>
      </c>
      <c r="F58" s="502">
        <f t="shared" si="0"/>
        <v>57.782000000000039</v>
      </c>
    </row>
    <row r="59" spans="1:6" s="155" customFormat="1" ht="14.25">
      <c r="A59" s="144"/>
      <c r="B59" s="434"/>
      <c r="C59" s="434" t="s">
        <v>348</v>
      </c>
      <c r="D59" s="150">
        <v>752.89499999999998</v>
      </c>
      <c r="E59" s="150">
        <v>795.53700000000003</v>
      </c>
      <c r="F59" s="502">
        <f t="shared" si="0"/>
        <v>42.642000000000053</v>
      </c>
    </row>
    <row r="60" spans="1:6" s="155" customFormat="1" ht="14.25">
      <c r="A60" s="697" t="s">
        <v>37</v>
      </c>
      <c r="B60" s="697"/>
      <c r="C60" s="697"/>
      <c r="D60" s="150">
        <v>794.73699999999997</v>
      </c>
      <c r="E60" s="150">
        <v>639.01900000000001</v>
      </c>
      <c r="F60" s="502">
        <f t="shared" si="0"/>
        <v>-155.71799999999996</v>
      </c>
    </row>
    <row r="61" spans="1:6" s="155" customFormat="1" ht="14.25">
      <c r="A61" s="696" t="s">
        <v>38</v>
      </c>
      <c r="B61" s="696"/>
      <c r="C61" s="696"/>
      <c r="D61" s="150">
        <v>880.33500000000004</v>
      </c>
      <c r="E61" s="150">
        <v>1014.003</v>
      </c>
      <c r="F61" s="502">
        <f t="shared" si="0"/>
        <v>133.66800000000001</v>
      </c>
    </row>
    <row r="62" spans="1:6" s="155" customFormat="1" ht="14.25">
      <c r="A62" s="144"/>
      <c r="B62" s="696" t="s">
        <v>24</v>
      </c>
      <c r="C62" s="696"/>
      <c r="D62" s="150"/>
      <c r="E62" s="150"/>
      <c r="F62" s="502"/>
    </row>
    <row r="63" spans="1:6" s="155" customFormat="1" ht="14.25">
      <c r="A63" s="144"/>
      <c r="B63" s="696" t="s">
        <v>234</v>
      </c>
      <c r="C63" s="696"/>
      <c r="D63" s="150">
        <v>477.125</v>
      </c>
      <c r="E63" s="150">
        <v>484.95600000000002</v>
      </c>
      <c r="F63" s="502">
        <f t="shared" si="0"/>
        <v>7.8310000000000173</v>
      </c>
    </row>
    <row r="64" spans="1:6" s="155" customFormat="1" ht="14.25">
      <c r="A64" s="696" t="s">
        <v>39</v>
      </c>
      <c r="B64" s="696"/>
      <c r="C64" s="696"/>
      <c r="D64" s="150">
        <v>1717.367</v>
      </c>
      <c r="E64" s="150">
        <v>1540.2719999999999</v>
      </c>
      <c r="F64" s="502">
        <f t="shared" si="0"/>
        <v>-177.09500000000003</v>
      </c>
    </row>
    <row r="65" spans="1:6" s="155" customFormat="1" ht="14.25">
      <c r="A65" s="144"/>
      <c r="B65" s="696" t="s">
        <v>28</v>
      </c>
      <c r="C65" s="696"/>
      <c r="D65" s="150"/>
      <c r="E65" s="150"/>
      <c r="F65" s="502"/>
    </row>
    <row r="66" spans="1:6" s="155" customFormat="1" ht="14.25">
      <c r="A66" s="144"/>
      <c r="B66" s="696" t="s">
        <v>235</v>
      </c>
      <c r="C66" s="696"/>
      <c r="D66" s="150">
        <v>209.78100000000001</v>
      </c>
      <c r="E66" s="150">
        <v>633.80200000000002</v>
      </c>
      <c r="F66" s="502">
        <f t="shared" si="0"/>
        <v>424.02100000000002</v>
      </c>
    </row>
    <row r="67" spans="1:6" s="155" customFormat="1" ht="14.25">
      <c r="A67" s="144"/>
      <c r="B67" s="144" t="s">
        <v>236</v>
      </c>
      <c r="C67" s="144"/>
      <c r="D67" s="150">
        <v>1507.586</v>
      </c>
      <c r="E67" s="150">
        <v>906.47</v>
      </c>
      <c r="F67" s="502">
        <f t="shared" si="0"/>
        <v>-601.11599999999999</v>
      </c>
    </row>
    <row r="68" spans="1:6" s="155" customFormat="1" ht="14.25">
      <c r="A68" s="696" t="s">
        <v>40</v>
      </c>
      <c r="B68" s="696"/>
      <c r="C68" s="696"/>
      <c r="D68" s="150">
        <v>3286.4679999999998</v>
      </c>
      <c r="E68" s="150">
        <v>1831.59</v>
      </c>
      <c r="F68" s="502">
        <f t="shared" si="0"/>
        <v>-1454.8779999999999</v>
      </c>
    </row>
    <row r="69" spans="1:6" s="155" customFormat="1" ht="14.25">
      <c r="A69" s="696" t="s">
        <v>41</v>
      </c>
      <c r="B69" s="696"/>
      <c r="C69" s="696"/>
      <c r="D69" s="150">
        <v>323.77300000000002</v>
      </c>
      <c r="E69" s="150">
        <v>1</v>
      </c>
      <c r="F69" s="502">
        <f t="shared" si="0"/>
        <v>-322.77300000000002</v>
      </c>
    </row>
    <row r="70" spans="1:6" s="155" customFormat="1" ht="14.25">
      <c r="A70" s="144"/>
      <c r="B70" s="696" t="s">
        <v>24</v>
      </c>
      <c r="C70" s="696"/>
      <c r="D70" s="150"/>
      <c r="E70" s="150"/>
      <c r="F70" s="502"/>
    </row>
    <row r="71" spans="1:6" s="155" customFormat="1" ht="14.25">
      <c r="A71" s="144"/>
      <c r="B71" s="696" t="s">
        <v>237</v>
      </c>
      <c r="C71" s="696"/>
      <c r="D71" s="150">
        <v>298.267</v>
      </c>
      <c r="E71" s="150">
        <v>0</v>
      </c>
      <c r="F71" s="502">
        <f t="shared" ref="F71:F72" si="1">E71-D71</f>
        <v>-298.267</v>
      </c>
    </row>
    <row r="72" spans="1:6" s="155" customFormat="1" ht="14.25">
      <c r="A72" s="697" t="s">
        <v>42</v>
      </c>
      <c r="B72" s="697"/>
      <c r="C72" s="697"/>
      <c r="D72" s="150">
        <v>6396.5609999999997</v>
      </c>
      <c r="E72" s="150">
        <v>6903.5140000000001</v>
      </c>
      <c r="F72" s="502">
        <f t="shared" si="1"/>
        <v>506.95300000000043</v>
      </c>
    </row>
    <row r="73" spans="1:6" s="155" customFormat="1" ht="27" customHeight="1">
      <c r="A73" s="698" t="s">
        <v>238</v>
      </c>
      <c r="B73" s="698"/>
      <c r="C73" s="698"/>
      <c r="D73" s="301">
        <f>D6+D7+D8+D40+D44+D19+D22+D32+D35+D9+D10+D11+D12+D69+D15+D61+D64+D26+D72+D55+D60+D16+D51+D49+D52+D50+D68</f>
        <v>75567.287000000011</v>
      </c>
      <c r="E73" s="301">
        <f>E6+E7+E8+E40+E44+E19+E22+E32+E35+E9+E10+E11+E12+E69+E15+E61+E64+E26+E72+E55+E60+E16+E51+E49+E52+E50+E68+E48</f>
        <v>75765.090999999986</v>
      </c>
      <c r="F73" s="301">
        <f>F6+F7+F8+F40+F44+F19+F22+F32+F35+F9+F10+F11+F12+F69+F15+F61+F64+F26+F72+F55+F60+F16+F51+F49+F52+F50+F68+F48</f>
        <v>197.80400000000122</v>
      </c>
    </row>
    <row r="74" spans="1:6" s="155" customFormat="1" ht="13.5"/>
    <row r="75" spans="1:6" s="155" customFormat="1" ht="13.5">
      <c r="A75" s="171" t="s">
        <v>239</v>
      </c>
    </row>
    <row r="76" spans="1:6" s="155" customFormat="1" ht="13.5">
      <c r="A76" s="171" t="s">
        <v>4</v>
      </c>
    </row>
    <row r="77" spans="1:6" s="155" customFormat="1" ht="13.5">
      <c r="A77" s="171"/>
    </row>
  </sheetData>
  <mergeCells count="61">
    <mergeCell ref="A69:C69"/>
    <mergeCell ref="B70:C70"/>
    <mergeCell ref="B71:C71"/>
    <mergeCell ref="A72:C72"/>
    <mergeCell ref="A73:C73"/>
    <mergeCell ref="A60:C60"/>
    <mergeCell ref="A61:C61"/>
    <mergeCell ref="B62:C62"/>
    <mergeCell ref="B63:C63"/>
    <mergeCell ref="A64:C64"/>
    <mergeCell ref="B53:C53"/>
    <mergeCell ref="B54:C54"/>
    <mergeCell ref="A55:C55"/>
    <mergeCell ref="B56:C56"/>
    <mergeCell ref="B57:C57"/>
    <mergeCell ref="B66:C66"/>
    <mergeCell ref="A68:C68"/>
    <mergeCell ref="A51:C51"/>
    <mergeCell ref="B37:C37"/>
    <mergeCell ref="A40:C40"/>
    <mergeCell ref="B41:C41"/>
    <mergeCell ref="B43:C43"/>
    <mergeCell ref="A44:C44"/>
    <mergeCell ref="B45:C45"/>
    <mergeCell ref="B46:C46"/>
    <mergeCell ref="B47:C47"/>
    <mergeCell ref="A48:C48"/>
    <mergeCell ref="A49:C49"/>
    <mergeCell ref="A50:C50"/>
    <mergeCell ref="B65:C65"/>
    <mergeCell ref="A52:C52"/>
    <mergeCell ref="B20:C20"/>
    <mergeCell ref="B21:C21"/>
    <mergeCell ref="A22:C22"/>
    <mergeCell ref="B36:C36"/>
    <mergeCell ref="B24:C24"/>
    <mergeCell ref="B25:C25"/>
    <mergeCell ref="A26:C26"/>
    <mergeCell ref="B27:C27"/>
    <mergeCell ref="B28:C28"/>
    <mergeCell ref="B29:C29"/>
    <mergeCell ref="B30:C30"/>
    <mergeCell ref="B31:C31"/>
    <mergeCell ref="A32:C32"/>
    <mergeCell ref="B34:C34"/>
    <mergeCell ref="A35:C35"/>
    <mergeCell ref="B23:C23"/>
    <mergeCell ref="A11:C11"/>
    <mergeCell ref="A6:C6"/>
    <mergeCell ref="A7:C7"/>
    <mergeCell ref="A8:C8"/>
    <mergeCell ref="A9:C9"/>
    <mergeCell ref="A10:C10"/>
    <mergeCell ref="B17:C17"/>
    <mergeCell ref="B18:C18"/>
    <mergeCell ref="A19:C19"/>
    <mergeCell ref="A12:C12"/>
    <mergeCell ref="B13:C13"/>
    <mergeCell ref="B14:C14"/>
    <mergeCell ref="A15:C15"/>
    <mergeCell ref="A16:C16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H38"/>
  <sheetViews>
    <sheetView showGridLines="0" workbookViewId="0"/>
  </sheetViews>
  <sheetFormatPr baseColWidth="10" defaultRowHeight="12.75"/>
  <cols>
    <col min="1" max="1" width="3.42578125" style="31" customWidth="1"/>
    <col min="2" max="2" width="48.28515625" style="31" customWidth="1"/>
    <col min="3" max="5" width="12.5703125" style="32" customWidth="1"/>
    <col min="6" max="255" width="11.42578125" style="31"/>
    <col min="256" max="256" width="3.140625" style="31" customWidth="1"/>
    <col min="257" max="257" width="48.140625" style="31" customWidth="1"/>
    <col min="258" max="258" width="9.7109375" style="31" bestFit="1" customWidth="1"/>
    <col min="259" max="259" width="8.42578125" style="31" customWidth="1"/>
    <col min="260" max="260" width="10.140625" style="31" bestFit="1" customWidth="1"/>
    <col min="261" max="511" width="11.42578125" style="31"/>
    <col min="512" max="512" width="3.140625" style="31" customWidth="1"/>
    <col min="513" max="513" width="48.140625" style="31" customWidth="1"/>
    <col min="514" max="514" width="9.7109375" style="31" bestFit="1" customWidth="1"/>
    <col min="515" max="515" width="8.42578125" style="31" customWidth="1"/>
    <col min="516" max="516" width="10.140625" style="31" bestFit="1" customWidth="1"/>
    <col min="517" max="767" width="11.42578125" style="31"/>
    <col min="768" max="768" width="3.140625" style="31" customWidth="1"/>
    <col min="769" max="769" width="48.140625" style="31" customWidth="1"/>
    <col min="770" max="770" width="9.7109375" style="31" bestFit="1" customWidth="1"/>
    <col min="771" max="771" width="8.42578125" style="31" customWidth="1"/>
    <col min="772" max="772" width="10.140625" style="31" bestFit="1" customWidth="1"/>
    <col min="773" max="1023" width="11.42578125" style="31"/>
    <col min="1024" max="1024" width="3.140625" style="31" customWidth="1"/>
    <col min="1025" max="1025" width="48.140625" style="31" customWidth="1"/>
    <col min="1026" max="1026" width="9.7109375" style="31" bestFit="1" customWidth="1"/>
    <col min="1027" max="1027" width="8.42578125" style="31" customWidth="1"/>
    <col min="1028" max="1028" width="10.140625" style="31" bestFit="1" customWidth="1"/>
    <col min="1029" max="1279" width="11.42578125" style="31"/>
    <col min="1280" max="1280" width="3.140625" style="31" customWidth="1"/>
    <col min="1281" max="1281" width="48.140625" style="31" customWidth="1"/>
    <col min="1282" max="1282" width="9.7109375" style="31" bestFit="1" customWidth="1"/>
    <col min="1283" max="1283" width="8.42578125" style="31" customWidth="1"/>
    <col min="1284" max="1284" width="10.140625" style="31" bestFit="1" customWidth="1"/>
    <col min="1285" max="1535" width="11.42578125" style="31"/>
    <col min="1536" max="1536" width="3.140625" style="31" customWidth="1"/>
    <col min="1537" max="1537" width="48.140625" style="31" customWidth="1"/>
    <col min="1538" max="1538" width="9.7109375" style="31" bestFit="1" customWidth="1"/>
    <col min="1539" max="1539" width="8.42578125" style="31" customWidth="1"/>
    <col min="1540" max="1540" width="10.140625" style="31" bestFit="1" customWidth="1"/>
    <col min="1541" max="1791" width="11.42578125" style="31"/>
    <col min="1792" max="1792" width="3.140625" style="31" customWidth="1"/>
    <col min="1793" max="1793" width="48.140625" style="31" customWidth="1"/>
    <col min="1794" max="1794" width="9.7109375" style="31" bestFit="1" customWidth="1"/>
    <col min="1795" max="1795" width="8.42578125" style="31" customWidth="1"/>
    <col min="1796" max="1796" width="10.140625" style="31" bestFit="1" customWidth="1"/>
    <col min="1797" max="2047" width="11.42578125" style="31"/>
    <col min="2048" max="2048" width="3.140625" style="31" customWidth="1"/>
    <col min="2049" max="2049" width="48.140625" style="31" customWidth="1"/>
    <col min="2050" max="2050" width="9.7109375" style="31" bestFit="1" customWidth="1"/>
    <col min="2051" max="2051" width="8.42578125" style="31" customWidth="1"/>
    <col min="2052" max="2052" width="10.140625" style="31" bestFit="1" customWidth="1"/>
    <col min="2053" max="2303" width="11.42578125" style="31"/>
    <col min="2304" max="2304" width="3.140625" style="31" customWidth="1"/>
    <col min="2305" max="2305" width="48.140625" style="31" customWidth="1"/>
    <col min="2306" max="2306" width="9.7109375" style="31" bestFit="1" customWidth="1"/>
    <col min="2307" max="2307" width="8.42578125" style="31" customWidth="1"/>
    <col min="2308" max="2308" width="10.140625" style="31" bestFit="1" customWidth="1"/>
    <col min="2309" max="2559" width="11.42578125" style="31"/>
    <col min="2560" max="2560" width="3.140625" style="31" customWidth="1"/>
    <col min="2561" max="2561" width="48.140625" style="31" customWidth="1"/>
    <col min="2562" max="2562" width="9.7109375" style="31" bestFit="1" customWidth="1"/>
    <col min="2563" max="2563" width="8.42578125" style="31" customWidth="1"/>
    <col min="2564" max="2564" width="10.140625" style="31" bestFit="1" customWidth="1"/>
    <col min="2565" max="2815" width="11.42578125" style="31"/>
    <col min="2816" max="2816" width="3.140625" style="31" customWidth="1"/>
    <col min="2817" max="2817" width="48.140625" style="31" customWidth="1"/>
    <col min="2818" max="2818" width="9.7109375" style="31" bestFit="1" customWidth="1"/>
    <col min="2819" max="2819" width="8.42578125" style="31" customWidth="1"/>
    <col min="2820" max="2820" width="10.140625" style="31" bestFit="1" customWidth="1"/>
    <col min="2821" max="3071" width="11.42578125" style="31"/>
    <col min="3072" max="3072" width="3.140625" style="31" customWidth="1"/>
    <col min="3073" max="3073" width="48.140625" style="31" customWidth="1"/>
    <col min="3074" max="3074" width="9.7109375" style="31" bestFit="1" customWidth="1"/>
    <col min="3075" max="3075" width="8.42578125" style="31" customWidth="1"/>
    <col min="3076" max="3076" width="10.140625" style="31" bestFit="1" customWidth="1"/>
    <col min="3077" max="3327" width="11.42578125" style="31"/>
    <col min="3328" max="3328" width="3.140625" style="31" customWidth="1"/>
    <col min="3329" max="3329" width="48.140625" style="31" customWidth="1"/>
    <col min="3330" max="3330" width="9.7109375" style="31" bestFit="1" customWidth="1"/>
    <col min="3331" max="3331" width="8.42578125" style="31" customWidth="1"/>
    <col min="3332" max="3332" width="10.140625" style="31" bestFit="1" customWidth="1"/>
    <col min="3333" max="3583" width="11.42578125" style="31"/>
    <col min="3584" max="3584" width="3.140625" style="31" customWidth="1"/>
    <col min="3585" max="3585" width="48.140625" style="31" customWidth="1"/>
    <col min="3586" max="3586" width="9.7109375" style="31" bestFit="1" customWidth="1"/>
    <col min="3587" max="3587" width="8.42578125" style="31" customWidth="1"/>
    <col min="3588" max="3588" width="10.140625" style="31" bestFit="1" customWidth="1"/>
    <col min="3589" max="3839" width="11.42578125" style="31"/>
    <col min="3840" max="3840" width="3.140625" style="31" customWidth="1"/>
    <col min="3841" max="3841" width="48.140625" style="31" customWidth="1"/>
    <col min="3842" max="3842" width="9.7109375" style="31" bestFit="1" customWidth="1"/>
    <col min="3843" max="3843" width="8.42578125" style="31" customWidth="1"/>
    <col min="3844" max="3844" width="10.140625" style="31" bestFit="1" customWidth="1"/>
    <col min="3845" max="4095" width="11.42578125" style="31"/>
    <col min="4096" max="4096" width="3.140625" style="31" customWidth="1"/>
    <col min="4097" max="4097" width="48.140625" style="31" customWidth="1"/>
    <col min="4098" max="4098" width="9.7109375" style="31" bestFit="1" customWidth="1"/>
    <col min="4099" max="4099" width="8.42578125" style="31" customWidth="1"/>
    <col min="4100" max="4100" width="10.140625" style="31" bestFit="1" customWidth="1"/>
    <col min="4101" max="4351" width="11.42578125" style="31"/>
    <col min="4352" max="4352" width="3.140625" style="31" customWidth="1"/>
    <col min="4353" max="4353" width="48.140625" style="31" customWidth="1"/>
    <col min="4354" max="4354" width="9.7109375" style="31" bestFit="1" customWidth="1"/>
    <col min="4355" max="4355" width="8.42578125" style="31" customWidth="1"/>
    <col min="4356" max="4356" width="10.140625" style="31" bestFit="1" customWidth="1"/>
    <col min="4357" max="4607" width="11.42578125" style="31"/>
    <col min="4608" max="4608" width="3.140625" style="31" customWidth="1"/>
    <col min="4609" max="4609" width="48.140625" style="31" customWidth="1"/>
    <col min="4610" max="4610" width="9.7109375" style="31" bestFit="1" customWidth="1"/>
    <col min="4611" max="4611" width="8.42578125" style="31" customWidth="1"/>
    <col min="4612" max="4612" width="10.140625" style="31" bestFit="1" customWidth="1"/>
    <col min="4613" max="4863" width="11.42578125" style="31"/>
    <col min="4864" max="4864" width="3.140625" style="31" customWidth="1"/>
    <col min="4865" max="4865" width="48.140625" style="31" customWidth="1"/>
    <col min="4866" max="4866" width="9.7109375" style="31" bestFit="1" customWidth="1"/>
    <col min="4867" max="4867" width="8.42578125" style="31" customWidth="1"/>
    <col min="4868" max="4868" width="10.140625" style="31" bestFit="1" customWidth="1"/>
    <col min="4869" max="5119" width="11.42578125" style="31"/>
    <col min="5120" max="5120" width="3.140625" style="31" customWidth="1"/>
    <col min="5121" max="5121" width="48.140625" style="31" customWidth="1"/>
    <col min="5122" max="5122" width="9.7109375" style="31" bestFit="1" customWidth="1"/>
    <col min="5123" max="5123" width="8.42578125" style="31" customWidth="1"/>
    <col min="5124" max="5124" width="10.140625" style="31" bestFit="1" customWidth="1"/>
    <col min="5125" max="5375" width="11.42578125" style="31"/>
    <col min="5376" max="5376" width="3.140625" style="31" customWidth="1"/>
    <col min="5377" max="5377" width="48.140625" style="31" customWidth="1"/>
    <col min="5378" max="5378" width="9.7109375" style="31" bestFit="1" customWidth="1"/>
    <col min="5379" max="5379" width="8.42578125" style="31" customWidth="1"/>
    <col min="5380" max="5380" width="10.140625" style="31" bestFit="1" customWidth="1"/>
    <col min="5381" max="5631" width="11.42578125" style="31"/>
    <col min="5632" max="5632" width="3.140625" style="31" customWidth="1"/>
    <col min="5633" max="5633" width="48.140625" style="31" customWidth="1"/>
    <col min="5634" max="5634" width="9.7109375" style="31" bestFit="1" customWidth="1"/>
    <col min="5635" max="5635" width="8.42578125" style="31" customWidth="1"/>
    <col min="5636" max="5636" width="10.140625" style="31" bestFit="1" customWidth="1"/>
    <col min="5637" max="5887" width="11.42578125" style="31"/>
    <col min="5888" max="5888" width="3.140625" style="31" customWidth="1"/>
    <col min="5889" max="5889" width="48.140625" style="31" customWidth="1"/>
    <col min="5890" max="5890" width="9.7109375" style="31" bestFit="1" customWidth="1"/>
    <col min="5891" max="5891" width="8.42578125" style="31" customWidth="1"/>
    <col min="5892" max="5892" width="10.140625" style="31" bestFit="1" customWidth="1"/>
    <col min="5893" max="6143" width="11.42578125" style="31"/>
    <col min="6144" max="6144" width="3.140625" style="31" customWidth="1"/>
    <col min="6145" max="6145" width="48.140625" style="31" customWidth="1"/>
    <col min="6146" max="6146" width="9.7109375" style="31" bestFit="1" customWidth="1"/>
    <col min="6147" max="6147" width="8.42578125" style="31" customWidth="1"/>
    <col min="6148" max="6148" width="10.140625" style="31" bestFit="1" customWidth="1"/>
    <col min="6149" max="6399" width="11.42578125" style="31"/>
    <col min="6400" max="6400" width="3.140625" style="31" customWidth="1"/>
    <col min="6401" max="6401" width="48.140625" style="31" customWidth="1"/>
    <col min="6402" max="6402" width="9.7109375" style="31" bestFit="1" customWidth="1"/>
    <col min="6403" max="6403" width="8.42578125" style="31" customWidth="1"/>
    <col min="6404" max="6404" width="10.140625" style="31" bestFit="1" customWidth="1"/>
    <col min="6405" max="6655" width="11.42578125" style="31"/>
    <col min="6656" max="6656" width="3.140625" style="31" customWidth="1"/>
    <col min="6657" max="6657" width="48.140625" style="31" customWidth="1"/>
    <col min="6658" max="6658" width="9.7109375" style="31" bestFit="1" customWidth="1"/>
    <col min="6659" max="6659" width="8.42578125" style="31" customWidth="1"/>
    <col min="6660" max="6660" width="10.140625" style="31" bestFit="1" customWidth="1"/>
    <col min="6661" max="6911" width="11.42578125" style="31"/>
    <col min="6912" max="6912" width="3.140625" style="31" customWidth="1"/>
    <col min="6913" max="6913" width="48.140625" style="31" customWidth="1"/>
    <col min="6914" max="6914" width="9.7109375" style="31" bestFit="1" customWidth="1"/>
    <col min="6915" max="6915" width="8.42578125" style="31" customWidth="1"/>
    <col min="6916" max="6916" width="10.140625" style="31" bestFit="1" customWidth="1"/>
    <col min="6917" max="7167" width="11.42578125" style="31"/>
    <col min="7168" max="7168" width="3.140625" style="31" customWidth="1"/>
    <col min="7169" max="7169" width="48.140625" style="31" customWidth="1"/>
    <col min="7170" max="7170" width="9.7109375" style="31" bestFit="1" customWidth="1"/>
    <col min="7171" max="7171" width="8.42578125" style="31" customWidth="1"/>
    <col min="7172" max="7172" width="10.140625" style="31" bestFit="1" customWidth="1"/>
    <col min="7173" max="7423" width="11.42578125" style="31"/>
    <col min="7424" max="7424" width="3.140625" style="31" customWidth="1"/>
    <col min="7425" max="7425" width="48.140625" style="31" customWidth="1"/>
    <col min="7426" max="7426" width="9.7109375" style="31" bestFit="1" customWidth="1"/>
    <col min="7427" max="7427" width="8.42578125" style="31" customWidth="1"/>
    <col min="7428" max="7428" width="10.140625" style="31" bestFit="1" customWidth="1"/>
    <col min="7429" max="7679" width="11.42578125" style="31"/>
    <col min="7680" max="7680" width="3.140625" style="31" customWidth="1"/>
    <col min="7681" max="7681" width="48.140625" style="31" customWidth="1"/>
    <col min="7682" max="7682" width="9.7109375" style="31" bestFit="1" customWidth="1"/>
    <col min="7683" max="7683" width="8.42578125" style="31" customWidth="1"/>
    <col min="7684" max="7684" width="10.140625" style="31" bestFit="1" customWidth="1"/>
    <col min="7685" max="7935" width="11.42578125" style="31"/>
    <col min="7936" max="7936" width="3.140625" style="31" customWidth="1"/>
    <col min="7937" max="7937" width="48.140625" style="31" customWidth="1"/>
    <col min="7938" max="7938" width="9.7109375" style="31" bestFit="1" customWidth="1"/>
    <col min="7939" max="7939" width="8.42578125" style="31" customWidth="1"/>
    <col min="7940" max="7940" width="10.140625" style="31" bestFit="1" customWidth="1"/>
    <col min="7941" max="8191" width="11.42578125" style="31"/>
    <col min="8192" max="8192" width="3.140625" style="31" customWidth="1"/>
    <col min="8193" max="8193" width="48.140625" style="31" customWidth="1"/>
    <col min="8194" max="8194" width="9.7109375" style="31" bestFit="1" customWidth="1"/>
    <col min="8195" max="8195" width="8.42578125" style="31" customWidth="1"/>
    <col min="8196" max="8196" width="10.140625" style="31" bestFit="1" customWidth="1"/>
    <col min="8197" max="8447" width="11.42578125" style="31"/>
    <col min="8448" max="8448" width="3.140625" style="31" customWidth="1"/>
    <col min="8449" max="8449" width="48.140625" style="31" customWidth="1"/>
    <col min="8450" max="8450" width="9.7109375" style="31" bestFit="1" customWidth="1"/>
    <col min="8451" max="8451" width="8.42578125" style="31" customWidth="1"/>
    <col min="8452" max="8452" width="10.140625" style="31" bestFit="1" customWidth="1"/>
    <col min="8453" max="8703" width="11.42578125" style="31"/>
    <col min="8704" max="8704" width="3.140625" style="31" customWidth="1"/>
    <col min="8705" max="8705" width="48.140625" style="31" customWidth="1"/>
    <col min="8706" max="8706" width="9.7109375" style="31" bestFit="1" customWidth="1"/>
    <col min="8707" max="8707" width="8.42578125" style="31" customWidth="1"/>
    <col min="8708" max="8708" width="10.140625" style="31" bestFit="1" customWidth="1"/>
    <col min="8709" max="8959" width="11.42578125" style="31"/>
    <col min="8960" max="8960" width="3.140625" style="31" customWidth="1"/>
    <col min="8961" max="8961" width="48.140625" style="31" customWidth="1"/>
    <col min="8962" max="8962" width="9.7109375" style="31" bestFit="1" customWidth="1"/>
    <col min="8963" max="8963" width="8.42578125" style="31" customWidth="1"/>
    <col min="8964" max="8964" width="10.140625" style="31" bestFit="1" customWidth="1"/>
    <col min="8965" max="9215" width="11.42578125" style="31"/>
    <col min="9216" max="9216" width="3.140625" style="31" customWidth="1"/>
    <col min="9217" max="9217" width="48.140625" style="31" customWidth="1"/>
    <col min="9218" max="9218" width="9.7109375" style="31" bestFit="1" customWidth="1"/>
    <col min="9219" max="9219" width="8.42578125" style="31" customWidth="1"/>
    <col min="9220" max="9220" width="10.140625" style="31" bestFit="1" customWidth="1"/>
    <col min="9221" max="9471" width="11.42578125" style="31"/>
    <col min="9472" max="9472" width="3.140625" style="31" customWidth="1"/>
    <col min="9473" max="9473" width="48.140625" style="31" customWidth="1"/>
    <col min="9474" max="9474" width="9.7109375" style="31" bestFit="1" customWidth="1"/>
    <col min="9475" max="9475" width="8.42578125" style="31" customWidth="1"/>
    <col min="9476" max="9476" width="10.140625" style="31" bestFit="1" customWidth="1"/>
    <col min="9477" max="9727" width="11.42578125" style="31"/>
    <col min="9728" max="9728" width="3.140625" style="31" customWidth="1"/>
    <col min="9729" max="9729" width="48.140625" style="31" customWidth="1"/>
    <col min="9730" max="9730" width="9.7109375" style="31" bestFit="1" customWidth="1"/>
    <col min="9731" max="9731" width="8.42578125" style="31" customWidth="1"/>
    <col min="9732" max="9732" width="10.140625" style="31" bestFit="1" customWidth="1"/>
    <col min="9733" max="9983" width="11.42578125" style="31"/>
    <col min="9984" max="9984" width="3.140625" style="31" customWidth="1"/>
    <col min="9985" max="9985" width="48.140625" style="31" customWidth="1"/>
    <col min="9986" max="9986" width="9.7109375" style="31" bestFit="1" customWidth="1"/>
    <col min="9987" max="9987" width="8.42578125" style="31" customWidth="1"/>
    <col min="9988" max="9988" width="10.140625" style="31" bestFit="1" customWidth="1"/>
    <col min="9989" max="10239" width="11.42578125" style="31"/>
    <col min="10240" max="10240" width="3.140625" style="31" customWidth="1"/>
    <col min="10241" max="10241" width="48.140625" style="31" customWidth="1"/>
    <col min="10242" max="10242" width="9.7109375" style="31" bestFit="1" customWidth="1"/>
    <col min="10243" max="10243" width="8.42578125" style="31" customWidth="1"/>
    <col min="10244" max="10244" width="10.140625" style="31" bestFit="1" customWidth="1"/>
    <col min="10245" max="10495" width="11.42578125" style="31"/>
    <col min="10496" max="10496" width="3.140625" style="31" customWidth="1"/>
    <col min="10497" max="10497" width="48.140625" style="31" customWidth="1"/>
    <col min="10498" max="10498" width="9.7109375" style="31" bestFit="1" customWidth="1"/>
    <col min="10499" max="10499" width="8.42578125" style="31" customWidth="1"/>
    <col min="10500" max="10500" width="10.140625" style="31" bestFit="1" customWidth="1"/>
    <col min="10501" max="10751" width="11.42578125" style="31"/>
    <col min="10752" max="10752" width="3.140625" style="31" customWidth="1"/>
    <col min="10753" max="10753" width="48.140625" style="31" customWidth="1"/>
    <col min="10754" max="10754" width="9.7109375" style="31" bestFit="1" customWidth="1"/>
    <col min="10755" max="10755" width="8.42578125" style="31" customWidth="1"/>
    <col min="10756" max="10756" width="10.140625" style="31" bestFit="1" customWidth="1"/>
    <col min="10757" max="11007" width="11.42578125" style="31"/>
    <col min="11008" max="11008" width="3.140625" style="31" customWidth="1"/>
    <col min="11009" max="11009" width="48.140625" style="31" customWidth="1"/>
    <col min="11010" max="11010" width="9.7109375" style="31" bestFit="1" customWidth="1"/>
    <col min="11011" max="11011" width="8.42578125" style="31" customWidth="1"/>
    <col min="11012" max="11012" width="10.140625" style="31" bestFit="1" customWidth="1"/>
    <col min="11013" max="11263" width="11.42578125" style="31"/>
    <col min="11264" max="11264" width="3.140625" style="31" customWidth="1"/>
    <col min="11265" max="11265" width="48.140625" style="31" customWidth="1"/>
    <col min="11266" max="11266" width="9.7109375" style="31" bestFit="1" customWidth="1"/>
    <col min="11267" max="11267" width="8.42578125" style="31" customWidth="1"/>
    <col min="11268" max="11268" width="10.140625" style="31" bestFit="1" customWidth="1"/>
    <col min="11269" max="11519" width="11.42578125" style="31"/>
    <col min="11520" max="11520" width="3.140625" style="31" customWidth="1"/>
    <col min="11521" max="11521" width="48.140625" style="31" customWidth="1"/>
    <col min="11522" max="11522" width="9.7109375" style="31" bestFit="1" customWidth="1"/>
    <col min="11523" max="11523" width="8.42578125" style="31" customWidth="1"/>
    <col min="11524" max="11524" width="10.140625" style="31" bestFit="1" customWidth="1"/>
    <col min="11525" max="11775" width="11.42578125" style="31"/>
    <col min="11776" max="11776" width="3.140625" style="31" customWidth="1"/>
    <col min="11777" max="11777" width="48.140625" style="31" customWidth="1"/>
    <col min="11778" max="11778" width="9.7109375" style="31" bestFit="1" customWidth="1"/>
    <col min="11779" max="11779" width="8.42578125" style="31" customWidth="1"/>
    <col min="11780" max="11780" width="10.140625" style="31" bestFit="1" customWidth="1"/>
    <col min="11781" max="12031" width="11.42578125" style="31"/>
    <col min="12032" max="12032" width="3.140625" style="31" customWidth="1"/>
    <col min="12033" max="12033" width="48.140625" style="31" customWidth="1"/>
    <col min="12034" max="12034" width="9.7109375" style="31" bestFit="1" customWidth="1"/>
    <col min="12035" max="12035" width="8.42578125" style="31" customWidth="1"/>
    <col min="12036" max="12036" width="10.140625" style="31" bestFit="1" customWidth="1"/>
    <col min="12037" max="12287" width="11.42578125" style="31"/>
    <col min="12288" max="12288" width="3.140625" style="31" customWidth="1"/>
    <col min="12289" max="12289" width="48.140625" style="31" customWidth="1"/>
    <col min="12290" max="12290" width="9.7109375" style="31" bestFit="1" customWidth="1"/>
    <col min="12291" max="12291" width="8.42578125" style="31" customWidth="1"/>
    <col min="12292" max="12292" width="10.140625" style="31" bestFit="1" customWidth="1"/>
    <col min="12293" max="12543" width="11.42578125" style="31"/>
    <col min="12544" max="12544" width="3.140625" style="31" customWidth="1"/>
    <col min="12545" max="12545" width="48.140625" style="31" customWidth="1"/>
    <col min="12546" max="12546" width="9.7109375" style="31" bestFit="1" customWidth="1"/>
    <col min="12547" max="12547" width="8.42578125" style="31" customWidth="1"/>
    <col min="12548" max="12548" width="10.140625" style="31" bestFit="1" customWidth="1"/>
    <col min="12549" max="12799" width="11.42578125" style="31"/>
    <col min="12800" max="12800" width="3.140625" style="31" customWidth="1"/>
    <col min="12801" max="12801" width="48.140625" style="31" customWidth="1"/>
    <col min="12802" max="12802" width="9.7109375" style="31" bestFit="1" customWidth="1"/>
    <col min="12803" max="12803" width="8.42578125" style="31" customWidth="1"/>
    <col min="12804" max="12804" width="10.140625" style="31" bestFit="1" customWidth="1"/>
    <col min="12805" max="13055" width="11.42578125" style="31"/>
    <col min="13056" max="13056" width="3.140625" style="31" customWidth="1"/>
    <col min="13057" max="13057" width="48.140625" style="31" customWidth="1"/>
    <col min="13058" max="13058" width="9.7109375" style="31" bestFit="1" customWidth="1"/>
    <col min="13059" max="13059" width="8.42578125" style="31" customWidth="1"/>
    <col min="13060" max="13060" width="10.140625" style="31" bestFit="1" customWidth="1"/>
    <col min="13061" max="13311" width="11.42578125" style="31"/>
    <col min="13312" max="13312" width="3.140625" style="31" customWidth="1"/>
    <col min="13313" max="13313" width="48.140625" style="31" customWidth="1"/>
    <col min="13314" max="13314" width="9.7109375" style="31" bestFit="1" customWidth="1"/>
    <col min="13315" max="13315" width="8.42578125" style="31" customWidth="1"/>
    <col min="13316" max="13316" width="10.140625" style="31" bestFit="1" customWidth="1"/>
    <col min="13317" max="13567" width="11.42578125" style="31"/>
    <col min="13568" max="13568" width="3.140625" style="31" customWidth="1"/>
    <col min="13569" max="13569" width="48.140625" style="31" customWidth="1"/>
    <col min="13570" max="13570" width="9.7109375" style="31" bestFit="1" customWidth="1"/>
    <col min="13571" max="13571" width="8.42578125" style="31" customWidth="1"/>
    <col min="13572" max="13572" width="10.140625" style="31" bestFit="1" customWidth="1"/>
    <col min="13573" max="13823" width="11.42578125" style="31"/>
    <col min="13824" max="13824" width="3.140625" style="31" customWidth="1"/>
    <col min="13825" max="13825" width="48.140625" style="31" customWidth="1"/>
    <col min="13826" max="13826" width="9.7109375" style="31" bestFit="1" customWidth="1"/>
    <col min="13827" max="13827" width="8.42578125" style="31" customWidth="1"/>
    <col min="13828" max="13828" width="10.140625" style="31" bestFit="1" customWidth="1"/>
    <col min="13829" max="14079" width="11.42578125" style="31"/>
    <col min="14080" max="14080" width="3.140625" style="31" customWidth="1"/>
    <col min="14081" max="14081" width="48.140625" style="31" customWidth="1"/>
    <col min="14082" max="14082" width="9.7109375" style="31" bestFit="1" customWidth="1"/>
    <col min="14083" max="14083" width="8.42578125" style="31" customWidth="1"/>
    <col min="14084" max="14084" width="10.140625" style="31" bestFit="1" customWidth="1"/>
    <col min="14085" max="14335" width="11.42578125" style="31"/>
    <col min="14336" max="14336" width="3.140625" style="31" customWidth="1"/>
    <col min="14337" max="14337" width="48.140625" style="31" customWidth="1"/>
    <col min="14338" max="14338" width="9.7109375" style="31" bestFit="1" customWidth="1"/>
    <col min="14339" max="14339" width="8.42578125" style="31" customWidth="1"/>
    <col min="14340" max="14340" width="10.140625" style="31" bestFit="1" customWidth="1"/>
    <col min="14341" max="14591" width="11.42578125" style="31"/>
    <col min="14592" max="14592" width="3.140625" style="31" customWidth="1"/>
    <col min="14593" max="14593" width="48.140625" style="31" customWidth="1"/>
    <col min="14594" max="14594" width="9.7109375" style="31" bestFit="1" customWidth="1"/>
    <col min="14595" max="14595" width="8.42578125" style="31" customWidth="1"/>
    <col min="14596" max="14596" width="10.140625" style="31" bestFit="1" customWidth="1"/>
    <col min="14597" max="14847" width="11.42578125" style="31"/>
    <col min="14848" max="14848" width="3.140625" style="31" customWidth="1"/>
    <col min="14849" max="14849" width="48.140625" style="31" customWidth="1"/>
    <col min="14850" max="14850" width="9.7109375" style="31" bestFit="1" customWidth="1"/>
    <col min="14851" max="14851" width="8.42578125" style="31" customWidth="1"/>
    <col min="14852" max="14852" width="10.140625" style="31" bestFit="1" customWidth="1"/>
    <col min="14853" max="15103" width="11.42578125" style="31"/>
    <col min="15104" max="15104" width="3.140625" style="31" customWidth="1"/>
    <col min="15105" max="15105" width="48.140625" style="31" customWidth="1"/>
    <col min="15106" max="15106" width="9.7109375" style="31" bestFit="1" customWidth="1"/>
    <col min="15107" max="15107" width="8.42578125" style="31" customWidth="1"/>
    <col min="15108" max="15108" width="10.140625" style="31" bestFit="1" customWidth="1"/>
    <col min="15109" max="15359" width="11.42578125" style="31"/>
    <col min="15360" max="15360" width="3.140625" style="31" customWidth="1"/>
    <col min="15361" max="15361" width="48.140625" style="31" customWidth="1"/>
    <col min="15362" max="15362" width="9.7109375" style="31" bestFit="1" customWidth="1"/>
    <col min="15363" max="15363" width="8.42578125" style="31" customWidth="1"/>
    <col min="15364" max="15364" width="10.140625" style="31" bestFit="1" customWidth="1"/>
    <col min="15365" max="15615" width="11.42578125" style="31"/>
    <col min="15616" max="15616" width="3.140625" style="31" customWidth="1"/>
    <col min="15617" max="15617" width="48.140625" style="31" customWidth="1"/>
    <col min="15618" max="15618" width="9.7109375" style="31" bestFit="1" customWidth="1"/>
    <col min="15619" max="15619" width="8.42578125" style="31" customWidth="1"/>
    <col min="15620" max="15620" width="10.140625" style="31" bestFit="1" customWidth="1"/>
    <col min="15621" max="15871" width="11.42578125" style="31"/>
    <col min="15872" max="15872" width="3.140625" style="31" customWidth="1"/>
    <col min="15873" max="15873" width="48.140625" style="31" customWidth="1"/>
    <col min="15874" max="15874" width="9.7109375" style="31" bestFit="1" customWidth="1"/>
    <col min="15875" max="15875" width="8.42578125" style="31" customWidth="1"/>
    <col min="15876" max="15876" width="10.140625" style="31" bestFit="1" customWidth="1"/>
    <col min="15877" max="16127" width="11.42578125" style="31"/>
    <col min="16128" max="16128" width="3.140625" style="31" customWidth="1"/>
    <col min="16129" max="16129" width="48.140625" style="31" customWidth="1"/>
    <col min="16130" max="16130" width="9.7109375" style="31" bestFit="1" customWidth="1"/>
    <col min="16131" max="16131" width="8.42578125" style="31" customWidth="1"/>
    <col min="16132" max="16132" width="10.140625" style="31" bestFit="1" customWidth="1"/>
    <col min="16133" max="16384" width="11.42578125" style="31"/>
  </cols>
  <sheetData>
    <row r="1" spans="1:8" s="137" customFormat="1" ht="15">
      <c r="A1" s="163" t="s">
        <v>557</v>
      </c>
      <c r="B1" s="163"/>
      <c r="C1" s="163"/>
      <c r="D1" s="163"/>
      <c r="E1" s="163"/>
      <c r="F1" s="26"/>
      <c r="G1" s="136"/>
      <c r="H1" s="136"/>
    </row>
    <row r="2" spans="1:8" s="29" customFormat="1" ht="14.25" customHeight="1">
      <c r="A2" s="35" t="s">
        <v>15</v>
      </c>
      <c r="B2" s="35"/>
      <c r="C2" s="35"/>
      <c r="D2" s="35"/>
      <c r="E2" s="35"/>
      <c r="F2" s="27"/>
      <c r="G2" s="28"/>
      <c r="H2" s="28"/>
    </row>
    <row r="3" spans="1:8" s="30" customFormat="1" ht="15">
      <c r="A3" s="169"/>
      <c r="B3" s="169"/>
      <c r="C3" s="169"/>
      <c r="D3" s="169"/>
      <c r="E3" s="169"/>
      <c r="F3" s="5"/>
      <c r="G3" s="54"/>
      <c r="H3" s="54"/>
    </row>
    <row r="4" spans="1:8" s="30" customFormat="1" ht="37.5" customHeight="1">
      <c r="A4" s="494"/>
      <c r="B4" s="495"/>
      <c r="C4" s="246" t="s">
        <v>406</v>
      </c>
      <c r="D4" s="246" t="s">
        <v>554</v>
      </c>
      <c r="E4" s="270" t="s">
        <v>16</v>
      </c>
      <c r="F4" s="5"/>
      <c r="G4" s="54"/>
      <c r="H4" s="54"/>
    </row>
    <row r="5" spans="1:8" s="33" customFormat="1" ht="15.75" customHeight="1">
      <c r="A5" s="35"/>
      <c r="B5" s="496"/>
      <c r="C5" s="35"/>
      <c r="D5" s="35"/>
      <c r="E5" s="35"/>
      <c r="F5" s="27"/>
      <c r="G5" s="28"/>
      <c r="H5" s="28"/>
    </row>
    <row r="6" spans="1:8" s="62" customFormat="1" ht="15" customHeight="1">
      <c r="A6" s="700" t="s">
        <v>25</v>
      </c>
      <c r="B6" s="700"/>
      <c r="C6" s="497"/>
      <c r="D6" s="497"/>
      <c r="E6" s="497"/>
    </row>
    <row r="7" spans="1:8" s="62" customFormat="1" ht="15" customHeight="1">
      <c r="A7" s="701" t="s">
        <v>242</v>
      </c>
      <c r="B7" s="701"/>
      <c r="C7" s="498">
        <v>76370.36</v>
      </c>
      <c r="D7" s="498">
        <v>79380</v>
      </c>
      <c r="E7" s="498">
        <f>D7-C7</f>
        <v>3009.6399999999994</v>
      </c>
    </row>
    <row r="8" spans="1:8" s="62" customFormat="1" ht="15" customHeight="1">
      <c r="A8" s="701" t="s">
        <v>64</v>
      </c>
      <c r="B8" s="701"/>
      <c r="C8" s="498"/>
      <c r="D8" s="498"/>
      <c r="E8" s="498"/>
    </row>
    <row r="9" spans="1:8" s="62" customFormat="1" ht="15" customHeight="1">
      <c r="A9" s="164"/>
      <c r="B9" s="432" t="s">
        <v>258</v>
      </c>
      <c r="C9" s="498">
        <f>-24475.161-3122.529</f>
        <v>-27597.69</v>
      </c>
      <c r="D9" s="498">
        <f>-25366.972-3231.234</f>
        <v>-28598.206000000002</v>
      </c>
      <c r="E9" s="498">
        <f t="shared" ref="E9:E33" si="0">D9-C9</f>
        <v>-1000.5160000000033</v>
      </c>
    </row>
    <row r="10" spans="1:8" s="62" customFormat="1" ht="15" customHeight="1">
      <c r="A10" s="164"/>
      <c r="B10" s="432" t="s">
        <v>243</v>
      </c>
      <c r="C10" s="498">
        <v>-2971.4549999999999</v>
      </c>
      <c r="D10" s="498">
        <v>-2900</v>
      </c>
      <c r="E10" s="498">
        <f t="shared" si="0"/>
        <v>71.454999999999927</v>
      </c>
    </row>
    <row r="11" spans="1:8" s="62" customFormat="1" ht="15" customHeight="1">
      <c r="A11" s="702" t="s">
        <v>65</v>
      </c>
      <c r="B11" s="702"/>
      <c r="C11" s="499">
        <f>SUM(C7:C10)</f>
        <v>45801.214999999997</v>
      </c>
      <c r="D11" s="499">
        <f>SUM(D7:D10)</f>
        <v>47881.793999999994</v>
      </c>
      <c r="E11" s="499">
        <f t="shared" si="0"/>
        <v>2080.5789999999979</v>
      </c>
    </row>
    <row r="12" spans="1:8" s="138" customFormat="1" ht="15" customHeight="1">
      <c r="A12" s="165"/>
      <c r="B12" s="165"/>
      <c r="C12" s="165"/>
      <c r="D12" s="165"/>
      <c r="E12" s="165"/>
      <c r="F12" s="139"/>
    </row>
    <row r="13" spans="1:8" s="62" customFormat="1" ht="15" customHeight="1">
      <c r="A13" s="703" t="s">
        <v>244</v>
      </c>
      <c r="B13" s="703"/>
      <c r="C13" s="498"/>
      <c r="D13" s="498"/>
      <c r="E13" s="498"/>
    </row>
    <row r="14" spans="1:8" s="62" customFormat="1" ht="30" customHeight="1">
      <c r="A14" s="704" t="s">
        <v>350</v>
      </c>
      <c r="B14" s="704"/>
      <c r="C14" s="498">
        <v>955.827</v>
      </c>
      <c r="D14" s="498">
        <v>923.99199999999996</v>
      </c>
      <c r="E14" s="498">
        <f t="shared" si="0"/>
        <v>-31.835000000000036</v>
      </c>
    </row>
    <row r="15" spans="1:8" s="62" customFormat="1" ht="15" customHeight="1">
      <c r="A15" s="699" t="s">
        <v>245</v>
      </c>
      <c r="B15" s="699"/>
      <c r="C15" s="498">
        <v>5614.5940000000001</v>
      </c>
      <c r="D15" s="498">
        <v>5839.5680000000002</v>
      </c>
      <c r="E15" s="498">
        <f t="shared" si="0"/>
        <v>224.97400000000016</v>
      </c>
    </row>
    <row r="16" spans="1:8" s="62" customFormat="1" ht="15" customHeight="1">
      <c r="A16" s="431" t="s">
        <v>344</v>
      </c>
      <c r="B16" s="431"/>
      <c r="C16" s="498"/>
      <c r="D16" s="498"/>
      <c r="E16" s="498"/>
    </row>
    <row r="17" spans="1:5" s="62" customFormat="1" ht="15" customHeight="1">
      <c r="A17" s="699" t="s">
        <v>246</v>
      </c>
      <c r="B17" s="699"/>
      <c r="C17" s="498">
        <v>1315.9459999999999</v>
      </c>
      <c r="D17" s="498">
        <v>1314.45</v>
      </c>
      <c r="E17" s="498">
        <f t="shared" si="0"/>
        <v>-1.4959999999998672</v>
      </c>
    </row>
    <row r="18" spans="1:5" s="62" customFormat="1" ht="15" customHeight="1">
      <c r="A18" s="699" t="s">
        <v>247</v>
      </c>
      <c r="B18" s="699"/>
      <c r="C18" s="498">
        <v>247.85400000000001</v>
      </c>
      <c r="D18" s="498">
        <v>248.42699999999999</v>
      </c>
      <c r="E18" s="498">
        <f t="shared" si="0"/>
        <v>0.57299999999997908</v>
      </c>
    </row>
    <row r="19" spans="1:5" s="62" customFormat="1" ht="15" customHeight="1">
      <c r="A19" s="705" t="s">
        <v>248</v>
      </c>
      <c r="B19" s="705"/>
      <c r="C19" s="498">
        <v>422.00700000000001</v>
      </c>
      <c r="D19" s="498">
        <v>414.88400000000001</v>
      </c>
      <c r="E19" s="498">
        <f t="shared" si="0"/>
        <v>-7.1229999999999905</v>
      </c>
    </row>
    <row r="20" spans="1:5" s="62" customFormat="1" ht="15" customHeight="1">
      <c r="A20" s="704" t="s">
        <v>259</v>
      </c>
      <c r="B20" s="704"/>
      <c r="C20" s="498">
        <v>292.53699999999998</v>
      </c>
      <c r="D20" s="498">
        <v>306.75900000000001</v>
      </c>
      <c r="E20" s="498">
        <f t="shared" si="0"/>
        <v>14.222000000000037</v>
      </c>
    </row>
    <row r="21" spans="1:5" s="62" customFormat="1" ht="15" customHeight="1">
      <c r="A21" s="699" t="s">
        <v>461</v>
      </c>
      <c r="B21" s="699"/>
      <c r="C21" s="498">
        <v>6511.2619999999997</v>
      </c>
      <c r="D21" s="498">
        <v>6708.5590000000002</v>
      </c>
      <c r="E21" s="498">
        <f t="shared" si="0"/>
        <v>197.29700000000048</v>
      </c>
    </row>
    <row r="22" spans="1:5" s="62" customFormat="1" ht="15" customHeight="1">
      <c r="A22" s="699" t="s">
        <v>528</v>
      </c>
      <c r="B22" s="699"/>
      <c r="C22" s="498">
        <v>2319.989</v>
      </c>
      <c r="D22" s="498">
        <v>349.07900000000001</v>
      </c>
      <c r="E22" s="498">
        <f t="shared" si="0"/>
        <v>-1970.91</v>
      </c>
    </row>
    <row r="23" spans="1:5" s="62" customFormat="1" ht="15" customHeight="1">
      <c r="A23" s="699" t="s">
        <v>260</v>
      </c>
      <c r="B23" s="699"/>
      <c r="C23" s="498">
        <f>37.139+54.952</f>
        <v>92.091000000000008</v>
      </c>
      <c r="D23" s="498">
        <f>83.647+54.45</f>
        <v>138.09700000000001</v>
      </c>
      <c r="E23" s="498">
        <f t="shared" si="0"/>
        <v>46.006</v>
      </c>
    </row>
    <row r="24" spans="1:5" s="62" customFormat="1" ht="15" customHeight="1">
      <c r="A24" s="699" t="s">
        <v>349</v>
      </c>
      <c r="B24" s="699"/>
      <c r="C24" s="498">
        <v>456.68599999999998</v>
      </c>
      <c r="D24" s="498">
        <v>484.95600000000002</v>
      </c>
      <c r="E24" s="498">
        <f t="shared" si="0"/>
        <v>28.270000000000039</v>
      </c>
    </row>
    <row r="25" spans="1:5" s="62" customFormat="1" ht="15" customHeight="1">
      <c r="A25" s="704" t="s">
        <v>249</v>
      </c>
      <c r="B25" s="704"/>
      <c r="C25" s="498">
        <v>524.94000000000005</v>
      </c>
      <c r="D25" s="498">
        <v>526.16099999999994</v>
      </c>
      <c r="E25" s="498">
        <f t="shared" si="0"/>
        <v>1.22099999999989</v>
      </c>
    </row>
    <row r="26" spans="1:5" s="62" customFormat="1" ht="15" customHeight="1">
      <c r="A26" s="699" t="s">
        <v>250</v>
      </c>
      <c r="B26" s="699"/>
      <c r="C26" s="498">
        <v>52.220999999999997</v>
      </c>
      <c r="D26" s="498">
        <v>58.206000000000003</v>
      </c>
      <c r="E26" s="498">
        <f t="shared" si="0"/>
        <v>5.9850000000000065</v>
      </c>
    </row>
    <row r="27" spans="1:5" s="62" customFormat="1" ht="15" customHeight="1">
      <c r="A27" s="699" t="s">
        <v>251</v>
      </c>
      <c r="B27" s="699"/>
      <c r="C27" s="498">
        <v>417.88099999999997</v>
      </c>
      <c r="D27" s="498">
        <v>613.14099999999996</v>
      </c>
      <c r="E27" s="498">
        <f t="shared" si="0"/>
        <v>195.26</v>
      </c>
    </row>
    <row r="28" spans="1:5" s="62" customFormat="1" ht="15" customHeight="1">
      <c r="A28" s="431" t="s">
        <v>66</v>
      </c>
      <c r="B28" s="431"/>
      <c r="C28" s="498">
        <v>1898.0060000000001</v>
      </c>
      <c r="D28" s="498">
        <v>2431.1260000000002</v>
      </c>
      <c r="E28" s="498">
        <f t="shared" si="0"/>
        <v>533.12000000000012</v>
      </c>
    </row>
    <row r="29" spans="1:5" s="62" customFormat="1" ht="15" customHeight="1">
      <c r="A29" s="699" t="s">
        <v>252</v>
      </c>
      <c r="B29" s="699"/>
      <c r="C29" s="498">
        <v>4.21</v>
      </c>
      <c r="D29" s="498">
        <v>5.75</v>
      </c>
      <c r="E29" s="498">
        <f t="shared" si="0"/>
        <v>1.54</v>
      </c>
    </row>
    <row r="30" spans="1:5" s="62" customFormat="1" ht="15" customHeight="1">
      <c r="A30" s="699" t="s">
        <v>253</v>
      </c>
      <c r="B30" s="699"/>
      <c r="C30" s="498">
        <v>250.06399999999999</v>
      </c>
      <c r="D30" s="498">
        <v>0</v>
      </c>
      <c r="E30" s="498">
        <f t="shared" si="0"/>
        <v>-250.06399999999999</v>
      </c>
    </row>
    <row r="31" spans="1:5" s="62" customFormat="1" ht="15" customHeight="1">
      <c r="A31" s="699" t="s">
        <v>254</v>
      </c>
      <c r="B31" s="699"/>
      <c r="C31" s="498">
        <v>1467.181</v>
      </c>
      <c r="D31" s="498">
        <v>1446.11</v>
      </c>
      <c r="E31" s="498">
        <f t="shared" si="0"/>
        <v>-21.07100000000014</v>
      </c>
    </row>
    <row r="32" spans="1:5" s="62" customFormat="1" ht="15" customHeight="1">
      <c r="A32" s="699" t="s">
        <v>345</v>
      </c>
      <c r="B32" s="699"/>
      <c r="C32" s="498">
        <v>211.64099999999999</v>
      </c>
      <c r="D32" s="498">
        <v>0</v>
      </c>
      <c r="E32" s="498">
        <f t="shared" si="0"/>
        <v>-211.64099999999999</v>
      </c>
    </row>
    <row r="33" spans="1:6" s="62" customFormat="1" ht="15" customHeight="1">
      <c r="A33" s="699" t="s">
        <v>255</v>
      </c>
      <c r="B33" s="699"/>
      <c r="C33" s="498">
        <f>-SUM(C14:C32)+C34</f>
        <v>2507.5849999999919</v>
      </c>
      <c r="D33" s="498">
        <f>-SUM(D14:D32)+D34</f>
        <v>2504.7260000000133</v>
      </c>
      <c r="E33" s="498">
        <f t="shared" si="0"/>
        <v>-2.8589999999785505</v>
      </c>
    </row>
    <row r="34" spans="1:6" s="62" customFormat="1" ht="15" customHeight="1">
      <c r="A34" s="706" t="s">
        <v>256</v>
      </c>
      <c r="B34" s="706"/>
      <c r="C34" s="499">
        <f>C35-C11</f>
        <v>25562.521999999997</v>
      </c>
      <c r="D34" s="499">
        <f>D35-D11</f>
        <v>24313.991000000009</v>
      </c>
      <c r="E34" s="499">
        <f>E35-E11</f>
        <v>-1248.5309999999881</v>
      </c>
    </row>
    <row r="35" spans="1:6" s="155" customFormat="1" ht="27" customHeight="1">
      <c r="A35" s="271" t="s">
        <v>257</v>
      </c>
      <c r="B35" s="271"/>
      <c r="C35" s="301">
        <v>71363.736999999994</v>
      </c>
      <c r="D35" s="301">
        <v>72195.785000000003</v>
      </c>
      <c r="E35" s="301">
        <f>D35-C35</f>
        <v>832.04800000000978</v>
      </c>
      <c r="F35" s="152"/>
    </row>
    <row r="36" spans="1:6" s="155" customFormat="1" ht="15">
      <c r="A36" s="143"/>
      <c r="B36" s="143"/>
      <c r="C36" s="143"/>
      <c r="D36" s="143"/>
      <c r="E36" s="143"/>
      <c r="F36" s="143"/>
    </row>
    <row r="37" spans="1:6" s="62" customFormat="1" ht="15">
      <c r="A37" s="171" t="s">
        <v>239</v>
      </c>
      <c r="C37" s="500"/>
      <c r="D37" s="500"/>
      <c r="E37" s="500"/>
    </row>
    <row r="38" spans="1:6" s="62" customFormat="1" ht="15">
      <c r="A38" s="28" t="s">
        <v>4</v>
      </c>
      <c r="C38" s="500"/>
      <c r="D38" s="500"/>
      <c r="E38" s="500"/>
    </row>
  </sheetData>
  <mergeCells count="24">
    <mergeCell ref="A34:B34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A32:B32"/>
    <mergeCell ref="A33:B33"/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/>
  <dimension ref="A1:F77"/>
  <sheetViews>
    <sheetView showGridLines="0" workbookViewId="0">
      <pane ySplit="4" topLeftCell="A5" activePane="bottomLeft" state="frozen"/>
      <selection pane="bottomLeft"/>
    </sheetView>
  </sheetViews>
  <sheetFormatPr baseColWidth="10" defaultRowHeight="11.25"/>
  <cols>
    <col min="1" max="2" width="3.42578125" style="436" customWidth="1"/>
    <col min="3" max="3" width="43.42578125" style="436" customWidth="1"/>
    <col min="4" max="6" width="13" style="436" customWidth="1"/>
    <col min="7" max="253" width="11.42578125" style="436"/>
    <col min="254" max="255" width="3.42578125" style="436" customWidth="1"/>
    <col min="256" max="256" width="39.28515625" style="436" customWidth="1"/>
    <col min="257" max="257" width="9.7109375" style="436" customWidth="1"/>
    <col min="258" max="258" width="13.5703125" style="436" customWidth="1"/>
    <col min="259" max="259" width="12.42578125" style="436" bestFit="1" customWidth="1"/>
    <col min="260" max="509" width="11.42578125" style="436"/>
    <col min="510" max="511" width="3.42578125" style="436" customWidth="1"/>
    <col min="512" max="512" width="39.28515625" style="436" customWidth="1"/>
    <col min="513" max="513" width="9.7109375" style="436" customWidth="1"/>
    <col min="514" max="514" width="13.5703125" style="436" customWidth="1"/>
    <col min="515" max="515" width="12.42578125" style="436" bestFit="1" customWidth="1"/>
    <col min="516" max="765" width="11.42578125" style="436"/>
    <col min="766" max="767" width="3.42578125" style="436" customWidth="1"/>
    <col min="768" max="768" width="39.28515625" style="436" customWidth="1"/>
    <col min="769" max="769" width="9.7109375" style="436" customWidth="1"/>
    <col min="770" max="770" width="13.5703125" style="436" customWidth="1"/>
    <col min="771" max="771" width="12.42578125" style="436" bestFit="1" customWidth="1"/>
    <col min="772" max="1021" width="11.42578125" style="436"/>
    <col min="1022" max="1023" width="3.42578125" style="436" customWidth="1"/>
    <col min="1024" max="1024" width="39.28515625" style="436" customWidth="1"/>
    <col min="1025" max="1025" width="9.7109375" style="436" customWidth="1"/>
    <col min="1026" max="1026" width="13.5703125" style="436" customWidth="1"/>
    <col min="1027" max="1027" width="12.42578125" style="436" bestFit="1" customWidth="1"/>
    <col min="1028" max="1277" width="11.42578125" style="436"/>
    <col min="1278" max="1279" width="3.42578125" style="436" customWidth="1"/>
    <col min="1280" max="1280" width="39.28515625" style="436" customWidth="1"/>
    <col min="1281" max="1281" width="9.7109375" style="436" customWidth="1"/>
    <col min="1282" max="1282" width="13.5703125" style="436" customWidth="1"/>
    <col min="1283" max="1283" width="12.42578125" style="436" bestFit="1" customWidth="1"/>
    <col min="1284" max="1533" width="11.42578125" style="436"/>
    <col min="1534" max="1535" width="3.42578125" style="436" customWidth="1"/>
    <col min="1536" max="1536" width="39.28515625" style="436" customWidth="1"/>
    <col min="1537" max="1537" width="9.7109375" style="436" customWidth="1"/>
    <col min="1538" max="1538" width="13.5703125" style="436" customWidth="1"/>
    <col min="1539" max="1539" width="12.42578125" style="436" bestFit="1" customWidth="1"/>
    <col min="1540" max="1789" width="11.42578125" style="436"/>
    <col min="1790" max="1791" width="3.42578125" style="436" customWidth="1"/>
    <col min="1792" max="1792" width="39.28515625" style="436" customWidth="1"/>
    <col min="1793" max="1793" width="9.7109375" style="436" customWidth="1"/>
    <col min="1794" max="1794" width="13.5703125" style="436" customWidth="1"/>
    <col min="1795" max="1795" width="12.42578125" style="436" bestFit="1" customWidth="1"/>
    <col min="1796" max="2045" width="11.42578125" style="436"/>
    <col min="2046" max="2047" width="3.42578125" style="436" customWidth="1"/>
    <col min="2048" max="2048" width="39.28515625" style="436" customWidth="1"/>
    <col min="2049" max="2049" width="9.7109375" style="436" customWidth="1"/>
    <col min="2050" max="2050" width="13.5703125" style="436" customWidth="1"/>
    <col min="2051" max="2051" width="12.42578125" style="436" bestFit="1" customWidth="1"/>
    <col min="2052" max="2301" width="11.42578125" style="436"/>
    <col min="2302" max="2303" width="3.42578125" style="436" customWidth="1"/>
    <col min="2304" max="2304" width="39.28515625" style="436" customWidth="1"/>
    <col min="2305" max="2305" width="9.7109375" style="436" customWidth="1"/>
    <col min="2306" max="2306" width="13.5703125" style="436" customWidth="1"/>
    <col min="2307" max="2307" width="12.42578125" style="436" bestFit="1" customWidth="1"/>
    <col min="2308" max="2557" width="11.42578125" style="436"/>
    <col min="2558" max="2559" width="3.42578125" style="436" customWidth="1"/>
    <col min="2560" max="2560" width="39.28515625" style="436" customWidth="1"/>
    <col min="2561" max="2561" width="9.7109375" style="436" customWidth="1"/>
    <col min="2562" max="2562" width="13.5703125" style="436" customWidth="1"/>
    <col min="2563" max="2563" width="12.42578125" style="436" bestFit="1" customWidth="1"/>
    <col min="2564" max="2813" width="11.42578125" style="436"/>
    <col min="2814" max="2815" width="3.42578125" style="436" customWidth="1"/>
    <col min="2816" max="2816" width="39.28515625" style="436" customWidth="1"/>
    <col min="2817" max="2817" width="9.7109375" style="436" customWidth="1"/>
    <col min="2818" max="2818" width="13.5703125" style="436" customWidth="1"/>
    <col min="2819" max="2819" width="12.42578125" style="436" bestFit="1" customWidth="1"/>
    <col min="2820" max="3069" width="11.42578125" style="436"/>
    <col min="3070" max="3071" width="3.42578125" style="436" customWidth="1"/>
    <col min="3072" max="3072" width="39.28515625" style="436" customWidth="1"/>
    <col min="3073" max="3073" width="9.7109375" style="436" customWidth="1"/>
    <col min="3074" max="3074" width="13.5703125" style="436" customWidth="1"/>
    <col min="3075" max="3075" width="12.42578125" style="436" bestFit="1" customWidth="1"/>
    <col min="3076" max="3325" width="11.42578125" style="436"/>
    <col min="3326" max="3327" width="3.42578125" style="436" customWidth="1"/>
    <col min="3328" max="3328" width="39.28515625" style="436" customWidth="1"/>
    <col min="3329" max="3329" width="9.7109375" style="436" customWidth="1"/>
    <col min="3330" max="3330" width="13.5703125" style="436" customWidth="1"/>
    <col min="3331" max="3331" width="12.42578125" style="436" bestFit="1" customWidth="1"/>
    <col min="3332" max="3581" width="11.42578125" style="436"/>
    <col min="3582" max="3583" width="3.42578125" style="436" customWidth="1"/>
    <col min="3584" max="3584" width="39.28515625" style="436" customWidth="1"/>
    <col min="3585" max="3585" width="9.7109375" style="436" customWidth="1"/>
    <col min="3586" max="3586" width="13.5703125" style="436" customWidth="1"/>
    <col min="3587" max="3587" width="12.42578125" style="436" bestFit="1" customWidth="1"/>
    <col min="3588" max="3837" width="11.42578125" style="436"/>
    <col min="3838" max="3839" width="3.42578125" style="436" customWidth="1"/>
    <col min="3840" max="3840" width="39.28515625" style="436" customWidth="1"/>
    <col min="3841" max="3841" width="9.7109375" style="436" customWidth="1"/>
    <col min="3842" max="3842" width="13.5703125" style="436" customWidth="1"/>
    <col min="3843" max="3843" width="12.42578125" style="436" bestFit="1" customWidth="1"/>
    <col min="3844" max="4093" width="11.42578125" style="436"/>
    <col min="4094" max="4095" width="3.42578125" style="436" customWidth="1"/>
    <col min="4096" max="4096" width="39.28515625" style="436" customWidth="1"/>
    <col min="4097" max="4097" width="9.7109375" style="436" customWidth="1"/>
    <col min="4098" max="4098" width="13.5703125" style="436" customWidth="1"/>
    <col min="4099" max="4099" width="12.42578125" style="436" bestFit="1" customWidth="1"/>
    <col min="4100" max="4349" width="11.42578125" style="436"/>
    <col min="4350" max="4351" width="3.42578125" style="436" customWidth="1"/>
    <col min="4352" max="4352" width="39.28515625" style="436" customWidth="1"/>
    <col min="4353" max="4353" width="9.7109375" style="436" customWidth="1"/>
    <col min="4354" max="4354" width="13.5703125" style="436" customWidth="1"/>
    <col min="4355" max="4355" width="12.42578125" style="436" bestFit="1" customWidth="1"/>
    <col min="4356" max="4605" width="11.42578125" style="436"/>
    <col min="4606" max="4607" width="3.42578125" style="436" customWidth="1"/>
    <col min="4608" max="4608" width="39.28515625" style="436" customWidth="1"/>
    <col min="4609" max="4609" width="9.7109375" style="436" customWidth="1"/>
    <col min="4610" max="4610" width="13.5703125" style="436" customWidth="1"/>
    <col min="4611" max="4611" width="12.42578125" style="436" bestFit="1" customWidth="1"/>
    <col min="4612" max="4861" width="11.42578125" style="436"/>
    <col min="4862" max="4863" width="3.42578125" style="436" customWidth="1"/>
    <col min="4864" max="4864" width="39.28515625" style="436" customWidth="1"/>
    <col min="4865" max="4865" width="9.7109375" style="436" customWidth="1"/>
    <col min="4866" max="4866" width="13.5703125" style="436" customWidth="1"/>
    <col min="4867" max="4867" width="12.42578125" style="436" bestFit="1" customWidth="1"/>
    <col min="4868" max="5117" width="11.42578125" style="436"/>
    <col min="5118" max="5119" width="3.42578125" style="436" customWidth="1"/>
    <col min="5120" max="5120" width="39.28515625" style="436" customWidth="1"/>
    <col min="5121" max="5121" width="9.7109375" style="436" customWidth="1"/>
    <col min="5122" max="5122" width="13.5703125" style="436" customWidth="1"/>
    <col min="5123" max="5123" width="12.42578125" style="436" bestFit="1" customWidth="1"/>
    <col min="5124" max="5373" width="11.42578125" style="436"/>
    <col min="5374" max="5375" width="3.42578125" style="436" customWidth="1"/>
    <col min="5376" max="5376" width="39.28515625" style="436" customWidth="1"/>
    <col min="5377" max="5377" width="9.7109375" style="436" customWidth="1"/>
    <col min="5378" max="5378" width="13.5703125" style="436" customWidth="1"/>
    <col min="5379" max="5379" width="12.42578125" style="436" bestFit="1" customWidth="1"/>
    <col min="5380" max="5629" width="11.42578125" style="436"/>
    <col min="5630" max="5631" width="3.42578125" style="436" customWidth="1"/>
    <col min="5632" max="5632" width="39.28515625" style="436" customWidth="1"/>
    <col min="5633" max="5633" width="9.7109375" style="436" customWidth="1"/>
    <col min="5634" max="5634" width="13.5703125" style="436" customWidth="1"/>
    <col min="5635" max="5635" width="12.42578125" style="436" bestFit="1" customWidth="1"/>
    <col min="5636" max="5885" width="11.42578125" style="436"/>
    <col min="5886" max="5887" width="3.42578125" style="436" customWidth="1"/>
    <col min="5888" max="5888" width="39.28515625" style="436" customWidth="1"/>
    <col min="5889" max="5889" width="9.7109375" style="436" customWidth="1"/>
    <col min="5890" max="5890" width="13.5703125" style="436" customWidth="1"/>
    <col min="5891" max="5891" width="12.42578125" style="436" bestFit="1" customWidth="1"/>
    <col min="5892" max="6141" width="11.42578125" style="436"/>
    <col min="6142" max="6143" width="3.42578125" style="436" customWidth="1"/>
    <col min="6144" max="6144" width="39.28515625" style="436" customWidth="1"/>
    <col min="6145" max="6145" width="9.7109375" style="436" customWidth="1"/>
    <col min="6146" max="6146" width="13.5703125" style="436" customWidth="1"/>
    <col min="6147" max="6147" width="12.42578125" style="436" bestFit="1" customWidth="1"/>
    <col min="6148" max="6397" width="11.42578125" style="436"/>
    <col min="6398" max="6399" width="3.42578125" style="436" customWidth="1"/>
    <col min="6400" max="6400" width="39.28515625" style="436" customWidth="1"/>
    <col min="6401" max="6401" width="9.7109375" style="436" customWidth="1"/>
    <col min="6402" max="6402" width="13.5703125" style="436" customWidth="1"/>
    <col min="6403" max="6403" width="12.42578125" style="436" bestFit="1" customWidth="1"/>
    <col min="6404" max="6653" width="11.42578125" style="436"/>
    <col min="6654" max="6655" width="3.42578125" style="436" customWidth="1"/>
    <col min="6656" max="6656" width="39.28515625" style="436" customWidth="1"/>
    <col min="6657" max="6657" width="9.7109375" style="436" customWidth="1"/>
    <col min="6658" max="6658" width="13.5703125" style="436" customWidth="1"/>
    <col min="6659" max="6659" width="12.42578125" style="436" bestFit="1" customWidth="1"/>
    <col min="6660" max="6909" width="11.42578125" style="436"/>
    <col min="6910" max="6911" width="3.42578125" style="436" customWidth="1"/>
    <col min="6912" max="6912" width="39.28515625" style="436" customWidth="1"/>
    <col min="6913" max="6913" width="9.7109375" style="436" customWidth="1"/>
    <col min="6914" max="6914" width="13.5703125" style="436" customWidth="1"/>
    <col min="6915" max="6915" width="12.42578125" style="436" bestFit="1" customWidth="1"/>
    <col min="6916" max="7165" width="11.42578125" style="436"/>
    <col min="7166" max="7167" width="3.42578125" style="436" customWidth="1"/>
    <col min="7168" max="7168" width="39.28515625" style="436" customWidth="1"/>
    <col min="7169" max="7169" width="9.7109375" style="436" customWidth="1"/>
    <col min="7170" max="7170" width="13.5703125" style="436" customWidth="1"/>
    <col min="7171" max="7171" width="12.42578125" style="436" bestFit="1" customWidth="1"/>
    <col min="7172" max="7421" width="11.42578125" style="436"/>
    <col min="7422" max="7423" width="3.42578125" style="436" customWidth="1"/>
    <col min="7424" max="7424" width="39.28515625" style="436" customWidth="1"/>
    <col min="7425" max="7425" width="9.7109375" style="436" customWidth="1"/>
    <col min="7426" max="7426" width="13.5703125" style="436" customWidth="1"/>
    <col min="7427" max="7427" width="12.42578125" style="436" bestFit="1" customWidth="1"/>
    <col min="7428" max="7677" width="11.42578125" style="436"/>
    <col min="7678" max="7679" width="3.42578125" style="436" customWidth="1"/>
    <col min="7680" max="7680" width="39.28515625" style="436" customWidth="1"/>
    <col min="7681" max="7681" width="9.7109375" style="436" customWidth="1"/>
    <col min="7682" max="7682" width="13.5703125" style="436" customWidth="1"/>
    <col min="7683" max="7683" width="12.42578125" style="436" bestFit="1" customWidth="1"/>
    <col min="7684" max="7933" width="11.42578125" style="436"/>
    <col min="7934" max="7935" width="3.42578125" style="436" customWidth="1"/>
    <col min="7936" max="7936" width="39.28515625" style="436" customWidth="1"/>
    <col min="7937" max="7937" width="9.7109375" style="436" customWidth="1"/>
    <col min="7938" max="7938" width="13.5703125" style="436" customWidth="1"/>
    <col min="7939" max="7939" width="12.42578125" style="436" bestFit="1" customWidth="1"/>
    <col min="7940" max="8189" width="11.42578125" style="436"/>
    <col min="8190" max="8191" width="3.42578125" style="436" customWidth="1"/>
    <col min="8192" max="8192" width="39.28515625" style="436" customWidth="1"/>
    <col min="8193" max="8193" width="9.7109375" style="436" customWidth="1"/>
    <col min="8194" max="8194" width="13.5703125" style="436" customWidth="1"/>
    <col min="8195" max="8195" width="12.42578125" style="436" bestFit="1" customWidth="1"/>
    <col min="8196" max="8445" width="11.42578125" style="436"/>
    <col min="8446" max="8447" width="3.42578125" style="436" customWidth="1"/>
    <col min="8448" max="8448" width="39.28515625" style="436" customWidth="1"/>
    <col min="8449" max="8449" width="9.7109375" style="436" customWidth="1"/>
    <col min="8450" max="8450" width="13.5703125" style="436" customWidth="1"/>
    <col min="8451" max="8451" width="12.42578125" style="436" bestFit="1" customWidth="1"/>
    <col min="8452" max="8701" width="11.42578125" style="436"/>
    <col min="8702" max="8703" width="3.42578125" style="436" customWidth="1"/>
    <col min="8704" max="8704" width="39.28515625" style="436" customWidth="1"/>
    <col min="8705" max="8705" width="9.7109375" style="436" customWidth="1"/>
    <col min="8706" max="8706" width="13.5703125" style="436" customWidth="1"/>
    <col min="8707" max="8707" width="12.42578125" style="436" bestFit="1" customWidth="1"/>
    <col min="8708" max="8957" width="11.42578125" style="436"/>
    <col min="8958" max="8959" width="3.42578125" style="436" customWidth="1"/>
    <col min="8960" max="8960" width="39.28515625" style="436" customWidth="1"/>
    <col min="8961" max="8961" width="9.7109375" style="436" customWidth="1"/>
    <col min="8962" max="8962" width="13.5703125" style="436" customWidth="1"/>
    <col min="8963" max="8963" width="12.42578125" style="436" bestFit="1" customWidth="1"/>
    <col min="8964" max="9213" width="11.42578125" style="436"/>
    <col min="9214" max="9215" width="3.42578125" style="436" customWidth="1"/>
    <col min="9216" max="9216" width="39.28515625" style="436" customWidth="1"/>
    <col min="9217" max="9217" width="9.7109375" style="436" customWidth="1"/>
    <col min="9218" max="9218" width="13.5703125" style="436" customWidth="1"/>
    <col min="9219" max="9219" width="12.42578125" style="436" bestFit="1" customWidth="1"/>
    <col min="9220" max="9469" width="11.42578125" style="436"/>
    <col min="9470" max="9471" width="3.42578125" style="436" customWidth="1"/>
    <col min="9472" max="9472" width="39.28515625" style="436" customWidth="1"/>
    <col min="9473" max="9473" width="9.7109375" style="436" customWidth="1"/>
    <col min="9474" max="9474" width="13.5703125" style="436" customWidth="1"/>
    <col min="9475" max="9475" width="12.42578125" style="436" bestFit="1" customWidth="1"/>
    <col min="9476" max="9725" width="11.42578125" style="436"/>
    <col min="9726" max="9727" width="3.42578125" style="436" customWidth="1"/>
    <col min="9728" max="9728" width="39.28515625" style="436" customWidth="1"/>
    <col min="9729" max="9729" width="9.7109375" style="436" customWidth="1"/>
    <col min="9730" max="9730" width="13.5703125" style="436" customWidth="1"/>
    <col min="9731" max="9731" width="12.42578125" style="436" bestFit="1" customWidth="1"/>
    <col min="9732" max="9981" width="11.42578125" style="436"/>
    <col min="9982" max="9983" width="3.42578125" style="436" customWidth="1"/>
    <col min="9984" max="9984" width="39.28515625" style="436" customWidth="1"/>
    <col min="9985" max="9985" width="9.7109375" style="436" customWidth="1"/>
    <col min="9986" max="9986" width="13.5703125" style="436" customWidth="1"/>
    <col min="9987" max="9987" width="12.42578125" style="436" bestFit="1" customWidth="1"/>
    <col min="9988" max="10237" width="11.42578125" style="436"/>
    <col min="10238" max="10239" width="3.42578125" style="436" customWidth="1"/>
    <col min="10240" max="10240" width="39.28515625" style="436" customWidth="1"/>
    <col min="10241" max="10241" width="9.7109375" style="436" customWidth="1"/>
    <col min="10242" max="10242" width="13.5703125" style="436" customWidth="1"/>
    <col min="10243" max="10243" width="12.42578125" style="436" bestFit="1" customWidth="1"/>
    <col min="10244" max="10493" width="11.42578125" style="436"/>
    <col min="10494" max="10495" width="3.42578125" style="436" customWidth="1"/>
    <col min="10496" max="10496" width="39.28515625" style="436" customWidth="1"/>
    <col min="10497" max="10497" width="9.7109375" style="436" customWidth="1"/>
    <col min="10498" max="10498" width="13.5703125" style="436" customWidth="1"/>
    <col min="10499" max="10499" width="12.42578125" style="436" bestFit="1" customWidth="1"/>
    <col min="10500" max="10749" width="11.42578125" style="436"/>
    <col min="10750" max="10751" width="3.42578125" style="436" customWidth="1"/>
    <col min="10752" max="10752" width="39.28515625" style="436" customWidth="1"/>
    <col min="10753" max="10753" width="9.7109375" style="436" customWidth="1"/>
    <col min="10754" max="10754" width="13.5703125" style="436" customWidth="1"/>
    <col min="10755" max="10755" width="12.42578125" style="436" bestFit="1" customWidth="1"/>
    <col min="10756" max="11005" width="11.42578125" style="436"/>
    <col min="11006" max="11007" width="3.42578125" style="436" customWidth="1"/>
    <col min="11008" max="11008" width="39.28515625" style="436" customWidth="1"/>
    <col min="11009" max="11009" width="9.7109375" style="436" customWidth="1"/>
    <col min="11010" max="11010" width="13.5703125" style="436" customWidth="1"/>
    <col min="11011" max="11011" width="12.42578125" style="436" bestFit="1" customWidth="1"/>
    <col min="11012" max="11261" width="11.42578125" style="436"/>
    <col min="11262" max="11263" width="3.42578125" style="436" customWidth="1"/>
    <col min="11264" max="11264" width="39.28515625" style="436" customWidth="1"/>
    <col min="11265" max="11265" width="9.7109375" style="436" customWidth="1"/>
    <col min="11266" max="11266" width="13.5703125" style="436" customWidth="1"/>
    <col min="11267" max="11267" width="12.42578125" style="436" bestFit="1" customWidth="1"/>
    <col min="11268" max="11517" width="11.42578125" style="436"/>
    <col min="11518" max="11519" width="3.42578125" style="436" customWidth="1"/>
    <col min="11520" max="11520" width="39.28515625" style="436" customWidth="1"/>
    <col min="11521" max="11521" width="9.7109375" style="436" customWidth="1"/>
    <col min="11522" max="11522" width="13.5703125" style="436" customWidth="1"/>
    <col min="11523" max="11523" width="12.42578125" style="436" bestFit="1" customWidth="1"/>
    <col min="11524" max="11773" width="11.42578125" style="436"/>
    <col min="11774" max="11775" width="3.42578125" style="436" customWidth="1"/>
    <col min="11776" max="11776" width="39.28515625" style="436" customWidth="1"/>
    <col min="11777" max="11777" width="9.7109375" style="436" customWidth="1"/>
    <col min="11778" max="11778" width="13.5703125" style="436" customWidth="1"/>
    <col min="11779" max="11779" width="12.42578125" style="436" bestFit="1" customWidth="1"/>
    <col min="11780" max="12029" width="11.42578125" style="436"/>
    <col min="12030" max="12031" width="3.42578125" style="436" customWidth="1"/>
    <col min="12032" max="12032" width="39.28515625" style="436" customWidth="1"/>
    <col min="12033" max="12033" width="9.7109375" style="436" customWidth="1"/>
    <col min="12034" max="12034" width="13.5703125" style="436" customWidth="1"/>
    <col min="12035" max="12035" width="12.42578125" style="436" bestFit="1" customWidth="1"/>
    <col min="12036" max="12285" width="11.42578125" style="436"/>
    <col min="12286" max="12287" width="3.42578125" style="436" customWidth="1"/>
    <col min="12288" max="12288" width="39.28515625" style="436" customWidth="1"/>
    <col min="12289" max="12289" width="9.7109375" style="436" customWidth="1"/>
    <col min="12290" max="12290" width="13.5703125" style="436" customWidth="1"/>
    <col min="12291" max="12291" width="12.42578125" style="436" bestFit="1" customWidth="1"/>
    <col min="12292" max="12541" width="11.42578125" style="436"/>
    <col min="12542" max="12543" width="3.42578125" style="436" customWidth="1"/>
    <col min="12544" max="12544" width="39.28515625" style="436" customWidth="1"/>
    <col min="12545" max="12545" width="9.7109375" style="436" customWidth="1"/>
    <col min="12546" max="12546" width="13.5703125" style="436" customWidth="1"/>
    <col min="12547" max="12547" width="12.42578125" style="436" bestFit="1" customWidth="1"/>
    <col min="12548" max="12797" width="11.42578125" style="436"/>
    <col min="12798" max="12799" width="3.42578125" style="436" customWidth="1"/>
    <col min="12800" max="12800" width="39.28515625" style="436" customWidth="1"/>
    <col min="12801" max="12801" width="9.7109375" style="436" customWidth="1"/>
    <col min="12802" max="12802" width="13.5703125" style="436" customWidth="1"/>
    <col min="12803" max="12803" width="12.42578125" style="436" bestFit="1" customWidth="1"/>
    <col min="12804" max="13053" width="11.42578125" style="436"/>
    <col min="13054" max="13055" width="3.42578125" style="436" customWidth="1"/>
    <col min="13056" max="13056" width="39.28515625" style="436" customWidth="1"/>
    <col min="13057" max="13057" width="9.7109375" style="436" customWidth="1"/>
    <col min="13058" max="13058" width="13.5703125" style="436" customWidth="1"/>
    <col min="13059" max="13059" width="12.42578125" style="436" bestFit="1" customWidth="1"/>
    <col min="13060" max="13309" width="11.42578125" style="436"/>
    <col min="13310" max="13311" width="3.42578125" style="436" customWidth="1"/>
    <col min="13312" max="13312" width="39.28515625" style="436" customWidth="1"/>
    <col min="13313" max="13313" width="9.7109375" style="436" customWidth="1"/>
    <col min="13314" max="13314" width="13.5703125" style="436" customWidth="1"/>
    <col min="13315" max="13315" width="12.42578125" style="436" bestFit="1" customWidth="1"/>
    <col min="13316" max="13565" width="11.42578125" style="436"/>
    <col min="13566" max="13567" width="3.42578125" style="436" customWidth="1"/>
    <col min="13568" max="13568" width="39.28515625" style="436" customWidth="1"/>
    <col min="13569" max="13569" width="9.7109375" style="436" customWidth="1"/>
    <col min="13570" max="13570" width="13.5703125" style="436" customWidth="1"/>
    <col min="13571" max="13571" width="12.42578125" style="436" bestFit="1" customWidth="1"/>
    <col min="13572" max="13821" width="11.42578125" style="436"/>
    <col min="13822" max="13823" width="3.42578125" style="436" customWidth="1"/>
    <col min="13824" max="13824" width="39.28515625" style="436" customWidth="1"/>
    <col min="13825" max="13825" width="9.7109375" style="436" customWidth="1"/>
    <col min="13826" max="13826" width="13.5703125" style="436" customWidth="1"/>
    <col min="13827" max="13827" width="12.42578125" style="436" bestFit="1" customWidth="1"/>
    <col min="13828" max="14077" width="11.42578125" style="436"/>
    <col min="14078" max="14079" width="3.42578125" style="436" customWidth="1"/>
    <col min="14080" max="14080" width="39.28515625" style="436" customWidth="1"/>
    <col min="14081" max="14081" width="9.7109375" style="436" customWidth="1"/>
    <col min="14082" max="14082" width="13.5703125" style="436" customWidth="1"/>
    <col min="14083" max="14083" width="12.42578125" style="436" bestFit="1" customWidth="1"/>
    <col min="14084" max="14333" width="11.42578125" style="436"/>
    <col min="14334" max="14335" width="3.42578125" style="436" customWidth="1"/>
    <col min="14336" max="14336" width="39.28515625" style="436" customWidth="1"/>
    <col min="14337" max="14337" width="9.7109375" style="436" customWidth="1"/>
    <col min="14338" max="14338" width="13.5703125" style="436" customWidth="1"/>
    <col min="14339" max="14339" width="12.42578125" style="436" bestFit="1" customWidth="1"/>
    <col min="14340" max="14589" width="11.42578125" style="436"/>
    <col min="14590" max="14591" width="3.42578125" style="436" customWidth="1"/>
    <col min="14592" max="14592" width="39.28515625" style="436" customWidth="1"/>
    <col min="14593" max="14593" width="9.7109375" style="436" customWidth="1"/>
    <col min="14594" max="14594" width="13.5703125" style="436" customWidth="1"/>
    <col min="14595" max="14595" width="12.42578125" style="436" bestFit="1" customWidth="1"/>
    <col min="14596" max="14845" width="11.42578125" style="436"/>
    <col min="14846" max="14847" width="3.42578125" style="436" customWidth="1"/>
    <col min="14848" max="14848" width="39.28515625" style="436" customWidth="1"/>
    <col min="14849" max="14849" width="9.7109375" style="436" customWidth="1"/>
    <col min="14850" max="14850" width="13.5703125" style="436" customWidth="1"/>
    <col min="14851" max="14851" width="12.42578125" style="436" bestFit="1" customWidth="1"/>
    <col min="14852" max="15101" width="11.42578125" style="436"/>
    <col min="15102" max="15103" width="3.42578125" style="436" customWidth="1"/>
    <col min="15104" max="15104" width="39.28515625" style="436" customWidth="1"/>
    <col min="15105" max="15105" width="9.7109375" style="436" customWidth="1"/>
    <col min="15106" max="15106" width="13.5703125" style="436" customWidth="1"/>
    <col min="15107" max="15107" width="12.42578125" style="436" bestFit="1" customWidth="1"/>
    <col min="15108" max="15357" width="11.42578125" style="436"/>
    <col min="15358" max="15359" width="3.42578125" style="436" customWidth="1"/>
    <col min="15360" max="15360" width="39.28515625" style="436" customWidth="1"/>
    <col min="15361" max="15361" width="9.7109375" style="436" customWidth="1"/>
    <col min="15362" max="15362" width="13.5703125" style="436" customWidth="1"/>
    <col min="15363" max="15363" width="12.42578125" style="436" bestFit="1" customWidth="1"/>
    <col min="15364" max="15613" width="11.42578125" style="436"/>
    <col min="15614" max="15615" width="3.42578125" style="436" customWidth="1"/>
    <col min="15616" max="15616" width="39.28515625" style="436" customWidth="1"/>
    <col min="15617" max="15617" width="9.7109375" style="436" customWidth="1"/>
    <col min="15618" max="15618" width="13.5703125" style="436" customWidth="1"/>
    <col min="15619" max="15619" width="12.42578125" style="436" bestFit="1" customWidth="1"/>
    <col min="15620" max="15869" width="11.42578125" style="436"/>
    <col min="15870" max="15871" width="3.42578125" style="436" customWidth="1"/>
    <col min="15872" max="15872" width="39.28515625" style="436" customWidth="1"/>
    <col min="15873" max="15873" width="9.7109375" style="436" customWidth="1"/>
    <col min="15874" max="15874" width="13.5703125" style="436" customWidth="1"/>
    <col min="15875" max="15875" width="12.42578125" style="436" bestFit="1" customWidth="1"/>
    <col min="15876" max="16125" width="11.42578125" style="436"/>
    <col min="16126" max="16127" width="3.42578125" style="436" customWidth="1"/>
    <col min="16128" max="16128" width="39.28515625" style="436" customWidth="1"/>
    <col min="16129" max="16129" width="9.7109375" style="436" customWidth="1"/>
    <col min="16130" max="16130" width="13.5703125" style="436" customWidth="1"/>
    <col min="16131" max="16131" width="12.42578125" style="436" bestFit="1" customWidth="1"/>
    <col min="16132" max="16384" width="11.42578125" style="436"/>
  </cols>
  <sheetData>
    <row r="1" spans="1:6" s="137" customFormat="1" ht="14.25">
      <c r="A1" s="163" t="s">
        <v>558</v>
      </c>
      <c r="B1" s="163"/>
      <c r="C1" s="163"/>
      <c r="D1" s="163"/>
      <c r="E1" s="163"/>
      <c r="F1" s="163"/>
    </row>
    <row r="2" spans="1:6" s="29" customFormat="1" ht="14.25" customHeight="1">
      <c r="A2" s="35" t="s">
        <v>15</v>
      </c>
      <c r="B2" s="35"/>
      <c r="C2" s="35"/>
      <c r="D2" s="35"/>
      <c r="E2" s="35"/>
      <c r="F2" s="35"/>
    </row>
    <row r="3" spans="1:6" s="30" customFormat="1" ht="14.25">
      <c r="A3" s="169"/>
      <c r="B3" s="169"/>
      <c r="C3" s="169"/>
      <c r="D3" s="169"/>
      <c r="E3" s="169"/>
      <c r="F3" s="169"/>
    </row>
    <row r="4" spans="1:6" s="30" customFormat="1" ht="37.5" customHeight="1">
      <c r="A4" s="494"/>
      <c r="B4" s="495"/>
      <c r="C4" s="501"/>
      <c r="D4" s="246" t="s">
        <v>406</v>
      </c>
      <c r="E4" s="246" t="s">
        <v>554</v>
      </c>
      <c r="F4" s="270" t="s">
        <v>16</v>
      </c>
    </row>
    <row r="5" spans="1:6" s="33" customFormat="1" ht="15.75" customHeight="1">
      <c r="A5" s="35"/>
      <c r="B5" s="496"/>
      <c r="C5" s="35"/>
      <c r="D5" s="35"/>
      <c r="E5" s="35"/>
      <c r="F5" s="35"/>
    </row>
    <row r="6" spans="1:6" s="155" customFormat="1" ht="12.75" customHeight="1">
      <c r="A6" s="696" t="s">
        <v>17</v>
      </c>
      <c r="B6" s="696"/>
      <c r="C6" s="696"/>
      <c r="D6" s="150">
        <f>8.003+147.085+13.742+18.4+9.602+32.087</f>
        <v>228.91900000000004</v>
      </c>
      <c r="E6" s="150">
        <f>7.802+163.522+14.46+18.811+10.039+31.686</f>
        <v>246.32</v>
      </c>
      <c r="F6" s="502">
        <f>E6-D6</f>
        <v>17.400999999999954</v>
      </c>
    </row>
    <row r="7" spans="1:6" s="155" customFormat="1" ht="14.25">
      <c r="A7" s="696" t="s">
        <v>18</v>
      </c>
      <c r="B7" s="696"/>
      <c r="C7" s="696"/>
      <c r="D7" s="150">
        <v>343.28800000000001</v>
      </c>
      <c r="E7" s="150">
        <v>399.76600000000002</v>
      </c>
      <c r="F7" s="502">
        <f t="shared" ref="F7:F69" si="0">E7-D7</f>
        <v>56.478000000000009</v>
      </c>
    </row>
    <row r="8" spans="1:6" s="155" customFormat="1" ht="14.25">
      <c r="A8" s="696" t="s">
        <v>19</v>
      </c>
      <c r="B8" s="696"/>
      <c r="C8" s="696"/>
      <c r="D8" s="150">
        <v>2576.8029999999999</v>
      </c>
      <c r="E8" s="150">
        <v>2577.415</v>
      </c>
      <c r="F8" s="502">
        <f t="shared" si="0"/>
        <v>0.61200000000008004</v>
      </c>
    </row>
    <row r="9" spans="1:6" s="155" customFormat="1" ht="14.25">
      <c r="A9" s="696" t="s">
        <v>20</v>
      </c>
      <c r="B9" s="696"/>
      <c r="C9" s="696"/>
      <c r="D9" s="150">
        <v>415.13400000000001</v>
      </c>
      <c r="E9" s="150">
        <v>425.86200000000002</v>
      </c>
      <c r="F9" s="502">
        <f t="shared" si="0"/>
        <v>10.728000000000009</v>
      </c>
    </row>
    <row r="10" spans="1:6" s="155" customFormat="1" ht="14.25">
      <c r="A10" s="696" t="s">
        <v>21</v>
      </c>
      <c r="B10" s="696"/>
      <c r="C10" s="696"/>
      <c r="D10" s="150">
        <v>1403.258</v>
      </c>
      <c r="E10" s="150">
        <v>1372.2719999999999</v>
      </c>
      <c r="F10" s="502">
        <f t="shared" si="0"/>
        <v>-30.986000000000104</v>
      </c>
    </row>
    <row r="11" spans="1:6" s="155" customFormat="1" ht="14.25">
      <c r="A11" s="696" t="s">
        <v>22</v>
      </c>
      <c r="B11" s="696"/>
      <c r="C11" s="696"/>
      <c r="D11" s="150">
        <v>2175.1759999999999</v>
      </c>
      <c r="E11" s="150">
        <v>2185.9810000000002</v>
      </c>
      <c r="F11" s="502">
        <f t="shared" si="0"/>
        <v>10.805000000000291</v>
      </c>
    </row>
    <row r="12" spans="1:6" s="155" customFormat="1" ht="14.25">
      <c r="A12" s="696" t="s">
        <v>23</v>
      </c>
      <c r="B12" s="696"/>
      <c r="C12" s="696"/>
      <c r="D12" s="150">
        <v>1208.6469999999999</v>
      </c>
      <c r="E12" s="150">
        <v>1144.529</v>
      </c>
      <c r="F12" s="502">
        <f t="shared" si="0"/>
        <v>-64.117999999999938</v>
      </c>
    </row>
    <row r="13" spans="1:6" s="155" customFormat="1" ht="14.25">
      <c r="A13" s="144"/>
      <c r="B13" s="696" t="s">
        <v>24</v>
      </c>
      <c r="C13" s="696"/>
      <c r="D13" s="150"/>
      <c r="E13" s="150"/>
      <c r="F13" s="502"/>
    </row>
    <row r="14" spans="1:6" s="155" customFormat="1" ht="14.25">
      <c r="A14" s="144"/>
      <c r="B14" s="696" t="s">
        <v>219</v>
      </c>
      <c r="C14" s="696"/>
      <c r="D14" s="150">
        <v>687.654</v>
      </c>
      <c r="E14" s="150">
        <v>700.46299999999997</v>
      </c>
      <c r="F14" s="502">
        <f t="shared" si="0"/>
        <v>12.808999999999969</v>
      </c>
    </row>
    <row r="15" spans="1:6" s="155" customFormat="1" ht="14.25">
      <c r="A15" s="696" t="s">
        <v>25</v>
      </c>
      <c r="B15" s="696"/>
      <c r="C15" s="696"/>
      <c r="D15" s="150">
        <v>1008.9880000000001</v>
      </c>
      <c r="E15" s="150">
        <v>1050</v>
      </c>
      <c r="F15" s="502">
        <f t="shared" si="0"/>
        <v>41.011999999999944</v>
      </c>
    </row>
    <row r="16" spans="1:6" s="155" customFormat="1" ht="14.25">
      <c r="A16" s="696" t="s">
        <v>26</v>
      </c>
      <c r="B16" s="696"/>
      <c r="C16" s="696"/>
      <c r="D16" s="150">
        <v>6493.0569999999998</v>
      </c>
      <c r="E16" s="150">
        <v>7039.174</v>
      </c>
      <c r="F16" s="502">
        <f t="shared" si="0"/>
        <v>546.11700000000019</v>
      </c>
    </row>
    <row r="17" spans="1:6" s="155" customFormat="1" ht="14.25">
      <c r="A17" s="144"/>
      <c r="B17" s="696" t="s">
        <v>24</v>
      </c>
      <c r="C17" s="696"/>
      <c r="D17" s="150"/>
      <c r="E17" s="150"/>
      <c r="F17" s="502"/>
    </row>
    <row r="18" spans="1:6" s="155" customFormat="1" ht="14.25">
      <c r="A18" s="144"/>
      <c r="B18" s="696" t="s">
        <v>220</v>
      </c>
      <c r="C18" s="696"/>
      <c r="D18" s="150">
        <v>6460.94</v>
      </c>
      <c r="E18" s="150">
        <v>7005.2150000000001</v>
      </c>
      <c r="F18" s="502">
        <f t="shared" si="0"/>
        <v>544.27500000000055</v>
      </c>
    </row>
    <row r="19" spans="1:6" s="155" customFormat="1" ht="14.25">
      <c r="A19" s="696" t="s">
        <v>27</v>
      </c>
      <c r="B19" s="696"/>
      <c r="C19" s="696"/>
      <c r="D19" s="150">
        <v>2930.4810000000002</v>
      </c>
      <c r="E19" s="150">
        <v>2924.0929999999998</v>
      </c>
      <c r="F19" s="502">
        <f t="shared" si="0"/>
        <v>-6.3880000000003747</v>
      </c>
    </row>
    <row r="20" spans="1:6" s="155" customFormat="1" ht="14.25">
      <c r="A20" s="144"/>
      <c r="B20" s="696" t="s">
        <v>28</v>
      </c>
      <c r="C20" s="696"/>
      <c r="D20" s="150"/>
      <c r="E20" s="150"/>
      <c r="F20" s="502"/>
    </row>
    <row r="21" spans="1:6" s="155" customFormat="1" ht="14.25">
      <c r="A21" s="144"/>
      <c r="B21" s="696" t="s">
        <v>271</v>
      </c>
      <c r="C21" s="696"/>
      <c r="D21" s="150">
        <v>2570.4749999999999</v>
      </c>
      <c r="E21" s="150">
        <v>2580.3020000000001</v>
      </c>
      <c r="F21" s="502">
        <f t="shared" si="0"/>
        <v>9.8270000000002256</v>
      </c>
    </row>
    <row r="22" spans="1:6" s="155" customFormat="1" ht="14.25">
      <c r="A22" s="696" t="s">
        <v>460</v>
      </c>
      <c r="B22" s="696"/>
      <c r="C22" s="696"/>
      <c r="D22" s="150">
        <v>9718.8150000000005</v>
      </c>
      <c r="E22" s="150">
        <v>10194</v>
      </c>
      <c r="F22" s="502">
        <f t="shared" si="0"/>
        <v>475.18499999999949</v>
      </c>
    </row>
    <row r="23" spans="1:6" s="155" customFormat="1" ht="14.25">
      <c r="A23" s="144"/>
      <c r="B23" s="696" t="s">
        <v>28</v>
      </c>
      <c r="C23" s="696"/>
      <c r="D23" s="150"/>
      <c r="E23" s="150"/>
      <c r="F23" s="502"/>
    </row>
    <row r="24" spans="1:6" s="155" customFormat="1" ht="14.25">
      <c r="A24" s="144"/>
      <c r="B24" s="696" t="s">
        <v>221</v>
      </c>
      <c r="C24" s="696"/>
      <c r="D24" s="150">
        <v>8669.3510000000006</v>
      </c>
      <c r="E24" s="150">
        <v>9129.8950000000004</v>
      </c>
      <c r="F24" s="502">
        <f t="shared" si="0"/>
        <v>460.54399999999987</v>
      </c>
    </row>
    <row r="25" spans="1:6" s="155" customFormat="1" ht="14.25">
      <c r="A25" s="144"/>
      <c r="B25" s="696" t="s">
        <v>222</v>
      </c>
      <c r="C25" s="696"/>
      <c r="D25" s="150">
        <v>1005.478</v>
      </c>
      <c r="E25" s="150">
        <v>1016.894</v>
      </c>
      <c r="F25" s="502">
        <f t="shared" si="0"/>
        <v>11.416000000000054</v>
      </c>
    </row>
    <row r="26" spans="1:6" s="155" customFormat="1" ht="14.25">
      <c r="A26" s="696" t="s">
        <v>431</v>
      </c>
      <c r="B26" s="696"/>
      <c r="C26" s="696"/>
      <c r="D26" s="150">
        <v>8683.8060000000005</v>
      </c>
      <c r="E26" s="150">
        <v>8963.9660000000003</v>
      </c>
      <c r="F26" s="502">
        <f t="shared" si="0"/>
        <v>280.15999999999985</v>
      </c>
    </row>
    <row r="27" spans="1:6" s="155" customFormat="1" ht="14.25">
      <c r="A27" s="144"/>
      <c r="B27" s="696" t="s">
        <v>28</v>
      </c>
      <c r="C27" s="696"/>
      <c r="D27" s="150"/>
      <c r="E27" s="150"/>
      <c r="F27" s="502"/>
    </row>
    <row r="28" spans="1:6" s="155" customFormat="1" ht="14.25">
      <c r="A28" s="144"/>
      <c r="B28" s="696" t="s">
        <v>223</v>
      </c>
      <c r="C28" s="696"/>
      <c r="D28" s="150">
        <v>3862.0509999999999</v>
      </c>
      <c r="E28" s="150">
        <v>4033.9589999999998</v>
      </c>
      <c r="F28" s="502">
        <f t="shared" si="0"/>
        <v>171.9079999999999</v>
      </c>
    </row>
    <row r="29" spans="1:6" s="155" customFormat="1" ht="14.25">
      <c r="A29" s="144"/>
      <c r="B29" s="696" t="s">
        <v>224</v>
      </c>
      <c r="C29" s="696"/>
      <c r="D29" s="150">
        <v>1247.6559999999999</v>
      </c>
      <c r="E29" s="150">
        <v>1260.6559999999999</v>
      </c>
      <c r="F29" s="502">
        <f t="shared" si="0"/>
        <v>13</v>
      </c>
    </row>
    <row r="30" spans="1:6" s="155" customFormat="1" ht="14.25">
      <c r="A30" s="144"/>
      <c r="B30" s="696" t="s">
        <v>225</v>
      </c>
      <c r="C30" s="696"/>
      <c r="D30" s="150">
        <v>2120.9580000000001</v>
      </c>
      <c r="E30" s="150">
        <v>2121.9479999999999</v>
      </c>
      <c r="F30" s="502">
        <f t="shared" si="0"/>
        <v>0.98999999999978172</v>
      </c>
    </row>
    <row r="31" spans="1:6" s="155" customFormat="1" ht="14.25">
      <c r="A31" s="144"/>
      <c r="B31" s="696" t="s">
        <v>240</v>
      </c>
      <c r="C31" s="696"/>
      <c r="D31" s="150">
        <v>1453.1420000000001</v>
      </c>
      <c r="E31" s="150">
        <v>1547.403</v>
      </c>
      <c r="F31" s="502">
        <f t="shared" si="0"/>
        <v>94.260999999999967</v>
      </c>
    </row>
    <row r="32" spans="1:6" s="155" customFormat="1" ht="14.25">
      <c r="A32" s="696" t="s">
        <v>29</v>
      </c>
      <c r="B32" s="696"/>
      <c r="C32" s="696"/>
      <c r="D32" s="150">
        <v>971.00800000000004</v>
      </c>
      <c r="E32" s="150">
        <v>953.779</v>
      </c>
      <c r="F32" s="502">
        <f t="shared" si="0"/>
        <v>-17.229000000000042</v>
      </c>
    </row>
    <row r="33" spans="1:6" s="155" customFormat="1" ht="14.25">
      <c r="A33" s="144"/>
      <c r="B33" s="144" t="s">
        <v>28</v>
      </c>
      <c r="C33" s="144"/>
      <c r="D33" s="150"/>
      <c r="E33" s="150"/>
      <c r="F33" s="502"/>
    </row>
    <row r="34" spans="1:6" s="155" customFormat="1" ht="14.25">
      <c r="A34" s="144"/>
      <c r="B34" s="696" t="s">
        <v>226</v>
      </c>
      <c r="C34" s="696"/>
      <c r="D34" s="150">
        <v>786.24400000000003</v>
      </c>
      <c r="E34" s="150">
        <v>774.92200000000003</v>
      </c>
      <c r="F34" s="502">
        <f t="shared" si="0"/>
        <v>-11.322000000000003</v>
      </c>
    </row>
    <row r="35" spans="1:6" s="155" customFormat="1" ht="14.25">
      <c r="A35" s="696" t="s">
        <v>430</v>
      </c>
      <c r="B35" s="696"/>
      <c r="C35" s="696"/>
      <c r="D35" s="150">
        <v>6469.6490000000003</v>
      </c>
      <c r="E35" s="150">
        <v>6713.1049999999996</v>
      </c>
      <c r="F35" s="502">
        <f t="shared" si="0"/>
        <v>243.45599999999922</v>
      </c>
    </row>
    <row r="36" spans="1:6" s="155" customFormat="1" ht="14.25">
      <c r="A36" s="144"/>
      <c r="B36" s="696" t="s">
        <v>28</v>
      </c>
      <c r="C36" s="696"/>
      <c r="D36" s="150"/>
      <c r="E36" s="150"/>
      <c r="F36" s="502"/>
    </row>
    <row r="37" spans="1:6" s="155" customFormat="1" ht="14.25">
      <c r="A37" s="144"/>
      <c r="B37" s="696" t="s">
        <v>227</v>
      </c>
      <c r="C37" s="696"/>
      <c r="D37" s="150">
        <v>6383.7049999999999</v>
      </c>
      <c r="E37" s="150">
        <v>6616.4620000000004</v>
      </c>
      <c r="F37" s="502">
        <f t="shared" si="0"/>
        <v>232.75700000000052</v>
      </c>
    </row>
    <row r="38" spans="1:6" s="155" customFormat="1" ht="14.25">
      <c r="A38" s="144"/>
      <c r="B38" s="144"/>
      <c r="C38" s="144" t="s">
        <v>228</v>
      </c>
      <c r="D38" s="150">
        <v>3165.77</v>
      </c>
      <c r="E38" s="150">
        <v>3108.3</v>
      </c>
      <c r="F38" s="502">
        <f t="shared" si="0"/>
        <v>-57.4699999999998</v>
      </c>
    </row>
    <row r="39" spans="1:6" s="155" customFormat="1" ht="14.25">
      <c r="A39" s="144"/>
      <c r="B39" s="144"/>
      <c r="C39" s="144" t="s">
        <v>241</v>
      </c>
      <c r="D39" s="150">
        <v>1092.4359999999999</v>
      </c>
      <c r="E39" s="150">
        <v>1112.202</v>
      </c>
      <c r="F39" s="502">
        <f t="shared" si="0"/>
        <v>19.766000000000076</v>
      </c>
    </row>
    <row r="40" spans="1:6" s="155" customFormat="1" ht="14.25">
      <c r="A40" s="696" t="s">
        <v>432</v>
      </c>
      <c r="B40" s="696"/>
      <c r="C40" s="696"/>
      <c r="D40" s="150">
        <v>8563.7330000000002</v>
      </c>
      <c r="E40" s="150">
        <v>8177.7560000000003</v>
      </c>
      <c r="F40" s="502">
        <f t="shared" si="0"/>
        <v>-385.97699999999986</v>
      </c>
    </row>
    <row r="41" spans="1:6" s="155" customFormat="1" ht="14.25">
      <c r="A41" s="144"/>
      <c r="B41" s="696" t="s">
        <v>28</v>
      </c>
      <c r="C41" s="696"/>
      <c r="D41" s="150"/>
      <c r="E41" s="150"/>
      <c r="F41" s="502"/>
    </row>
    <row r="42" spans="1:6" s="155" customFormat="1" ht="14.25">
      <c r="A42" s="144"/>
      <c r="B42" s="535" t="s">
        <v>525</v>
      </c>
      <c r="C42" s="144"/>
      <c r="D42" s="150">
        <v>394.94400000000002</v>
      </c>
      <c r="E42" s="150">
        <v>423.71300000000002</v>
      </c>
      <c r="F42" s="502">
        <f t="shared" si="0"/>
        <v>28.769000000000005</v>
      </c>
    </row>
    <row r="43" spans="1:6" s="155" customFormat="1" ht="14.25">
      <c r="A43" s="144"/>
      <c r="B43" s="696" t="s">
        <v>229</v>
      </c>
      <c r="C43" s="696"/>
      <c r="D43" s="150">
        <v>6966.0950000000003</v>
      </c>
      <c r="E43" s="150">
        <v>6998.7889999999998</v>
      </c>
      <c r="F43" s="502">
        <f t="shared" si="0"/>
        <v>32.693999999999505</v>
      </c>
    </row>
    <row r="44" spans="1:6" s="155" customFormat="1" ht="14.25">
      <c r="A44" s="696" t="s">
        <v>31</v>
      </c>
      <c r="B44" s="696"/>
      <c r="C44" s="696"/>
      <c r="D44" s="150">
        <v>3904.6010000000001</v>
      </c>
      <c r="E44" s="150">
        <v>4081.3980000000001</v>
      </c>
      <c r="F44" s="502">
        <f t="shared" si="0"/>
        <v>176.79700000000003</v>
      </c>
    </row>
    <row r="45" spans="1:6" s="155" customFormat="1" ht="14.25">
      <c r="A45" s="144"/>
      <c r="B45" s="696" t="s">
        <v>24</v>
      </c>
      <c r="C45" s="696"/>
      <c r="D45" s="150"/>
      <c r="E45" s="150"/>
      <c r="F45" s="502"/>
    </row>
    <row r="46" spans="1:6" s="155" customFormat="1" ht="14.25">
      <c r="A46" s="144"/>
      <c r="B46" s="696" t="s">
        <v>230</v>
      </c>
      <c r="C46" s="696"/>
      <c r="D46" s="150">
        <v>2981.328</v>
      </c>
      <c r="E46" s="150">
        <v>3066.8690000000001</v>
      </c>
      <c r="F46" s="502">
        <f t="shared" si="0"/>
        <v>85.541000000000167</v>
      </c>
    </row>
    <row r="47" spans="1:6" s="155" customFormat="1" ht="14.25">
      <c r="A47" s="144"/>
      <c r="B47" s="696" t="s">
        <v>231</v>
      </c>
      <c r="C47" s="696"/>
      <c r="D47" s="150">
        <v>245.82599999999999</v>
      </c>
      <c r="E47" s="150">
        <v>255.42</v>
      </c>
      <c r="F47" s="502">
        <f t="shared" si="0"/>
        <v>9.5939999999999941</v>
      </c>
    </row>
    <row r="48" spans="1:6" s="155" customFormat="1" ht="14.25">
      <c r="A48" s="696" t="s">
        <v>424</v>
      </c>
      <c r="B48" s="696"/>
      <c r="C48" s="696"/>
      <c r="D48" s="150">
        <v>0</v>
      </c>
      <c r="E48" s="150">
        <v>367.94299999999998</v>
      </c>
      <c r="F48" s="502">
        <f t="shared" si="0"/>
        <v>367.94299999999998</v>
      </c>
    </row>
    <row r="49" spans="1:6" s="155" customFormat="1" ht="14.25">
      <c r="A49" s="696" t="s">
        <v>32</v>
      </c>
      <c r="B49" s="696"/>
      <c r="C49" s="696"/>
      <c r="D49" s="150">
        <v>99.643000000000001</v>
      </c>
      <c r="E49" s="150">
        <v>101.6</v>
      </c>
      <c r="F49" s="502">
        <f t="shared" si="0"/>
        <v>1.9569999999999936</v>
      </c>
    </row>
    <row r="50" spans="1:6" s="155" customFormat="1" ht="14.25">
      <c r="A50" s="696" t="s">
        <v>33</v>
      </c>
      <c r="B50" s="696"/>
      <c r="C50" s="696"/>
      <c r="D50" s="150">
        <v>373.64499999999998</v>
      </c>
      <c r="E50" s="150">
        <v>427.69600000000003</v>
      </c>
      <c r="F50" s="502">
        <f t="shared" si="0"/>
        <v>54.051000000000045</v>
      </c>
    </row>
    <row r="51" spans="1:6" s="155" customFormat="1" ht="14.25">
      <c r="A51" s="696" t="s">
        <v>34</v>
      </c>
      <c r="B51" s="696"/>
      <c r="C51" s="696"/>
      <c r="D51" s="150">
        <v>434.596</v>
      </c>
      <c r="E51" s="150">
        <v>401.04599999999999</v>
      </c>
      <c r="F51" s="502">
        <f t="shared" si="0"/>
        <v>-33.550000000000011</v>
      </c>
    </row>
    <row r="52" spans="1:6" s="155" customFormat="1" ht="14.25">
      <c r="A52" s="696" t="s">
        <v>35</v>
      </c>
      <c r="B52" s="696"/>
      <c r="C52" s="696"/>
      <c r="D52" s="150">
        <v>4319.1509999999998</v>
      </c>
      <c r="E52" s="150">
        <v>4990.1229999999996</v>
      </c>
      <c r="F52" s="502">
        <f t="shared" si="0"/>
        <v>670.97199999999975</v>
      </c>
    </row>
    <row r="53" spans="1:6" s="155" customFormat="1" ht="14.25">
      <c r="A53" s="144"/>
      <c r="B53" s="696" t="s">
        <v>28</v>
      </c>
      <c r="C53" s="696"/>
      <c r="D53" s="150"/>
      <c r="E53" s="150"/>
      <c r="F53" s="502"/>
    </row>
    <row r="54" spans="1:6" s="155" customFormat="1" ht="14.25">
      <c r="A54" s="144"/>
      <c r="B54" s="696" t="s">
        <v>232</v>
      </c>
      <c r="C54" s="696"/>
      <c r="D54" s="150">
        <v>3878.9850000000001</v>
      </c>
      <c r="E54" s="150">
        <v>4505.8389999999999</v>
      </c>
      <c r="F54" s="502">
        <f t="shared" si="0"/>
        <v>626.85399999999981</v>
      </c>
    </row>
    <row r="55" spans="1:6" s="155" customFormat="1" ht="14.25">
      <c r="A55" s="696" t="s">
        <v>36</v>
      </c>
      <c r="B55" s="696"/>
      <c r="C55" s="696"/>
      <c r="D55" s="150">
        <v>2133.4989999999998</v>
      </c>
      <c r="E55" s="150">
        <v>2240.8330000000001</v>
      </c>
      <c r="F55" s="502">
        <f t="shared" si="0"/>
        <v>107.33400000000029</v>
      </c>
    </row>
    <row r="56" spans="1:6" s="155" customFormat="1" ht="14.25">
      <c r="A56" s="144"/>
      <c r="B56" s="696" t="s">
        <v>28</v>
      </c>
      <c r="C56" s="696"/>
      <c r="D56" s="150"/>
      <c r="E56" s="150"/>
      <c r="F56" s="502"/>
    </row>
    <row r="57" spans="1:6" s="155" customFormat="1" ht="14.25">
      <c r="A57" s="144"/>
      <c r="B57" s="696" t="s">
        <v>270</v>
      </c>
      <c r="C57" s="696"/>
      <c r="D57" s="150">
        <v>1730.3209999999999</v>
      </c>
      <c r="E57" s="150">
        <v>1838.681</v>
      </c>
      <c r="F57" s="502">
        <f t="shared" si="0"/>
        <v>108.36000000000013</v>
      </c>
    </row>
    <row r="58" spans="1:6" s="155" customFormat="1" ht="14.25">
      <c r="A58" s="144"/>
      <c r="B58" s="535"/>
      <c r="C58" s="535" t="s">
        <v>233</v>
      </c>
      <c r="D58" s="150">
        <v>792.71799999999996</v>
      </c>
      <c r="E58" s="150">
        <v>850.5</v>
      </c>
      <c r="F58" s="502">
        <f t="shared" si="0"/>
        <v>57.782000000000039</v>
      </c>
    </row>
    <row r="59" spans="1:6" s="155" customFormat="1" ht="14.25">
      <c r="A59" s="144"/>
      <c r="B59" s="535"/>
      <c r="C59" s="535" t="s">
        <v>348</v>
      </c>
      <c r="D59" s="150">
        <v>752.35400000000004</v>
      </c>
      <c r="E59" s="150">
        <v>795.55700000000002</v>
      </c>
      <c r="F59" s="502">
        <f t="shared" si="0"/>
        <v>43.202999999999975</v>
      </c>
    </row>
    <row r="60" spans="1:6" s="155" customFormat="1" ht="14.25">
      <c r="A60" s="697" t="s">
        <v>37</v>
      </c>
      <c r="B60" s="697"/>
      <c r="C60" s="697"/>
      <c r="D60" s="150">
        <v>790.80700000000002</v>
      </c>
      <c r="E60" s="150">
        <v>638.94299999999998</v>
      </c>
      <c r="F60" s="502">
        <f t="shared" si="0"/>
        <v>-151.86400000000003</v>
      </c>
    </row>
    <row r="61" spans="1:6" s="155" customFormat="1" ht="14.25">
      <c r="A61" s="696" t="s">
        <v>38</v>
      </c>
      <c r="B61" s="696"/>
      <c r="C61" s="696"/>
      <c r="D61" s="150">
        <v>880.33500000000004</v>
      </c>
      <c r="E61" s="150">
        <v>1014.003</v>
      </c>
      <c r="F61" s="502">
        <f t="shared" si="0"/>
        <v>133.66800000000001</v>
      </c>
    </row>
    <row r="62" spans="1:6" s="155" customFormat="1" ht="14.25">
      <c r="A62" s="144"/>
      <c r="B62" s="696" t="s">
        <v>24</v>
      </c>
      <c r="C62" s="696"/>
      <c r="D62" s="150"/>
      <c r="E62" s="150"/>
      <c r="F62" s="502"/>
    </row>
    <row r="63" spans="1:6" s="155" customFormat="1" ht="14.25">
      <c r="A63" s="144"/>
      <c r="B63" s="696" t="s">
        <v>234</v>
      </c>
      <c r="C63" s="696"/>
      <c r="D63" s="150">
        <v>477.125</v>
      </c>
      <c r="E63" s="150">
        <v>484.95600000000002</v>
      </c>
      <c r="F63" s="502">
        <f t="shared" si="0"/>
        <v>7.8310000000000173</v>
      </c>
    </row>
    <row r="64" spans="1:6" s="155" customFormat="1" ht="14.25">
      <c r="A64" s="696" t="s">
        <v>39</v>
      </c>
      <c r="B64" s="696"/>
      <c r="C64" s="696"/>
      <c r="D64" s="150">
        <v>706.83900000000006</v>
      </c>
      <c r="E64" s="150">
        <v>629.14</v>
      </c>
      <c r="F64" s="502">
        <f t="shared" si="0"/>
        <v>-77.699000000000069</v>
      </c>
    </row>
    <row r="65" spans="1:6" s="155" customFormat="1" ht="14.25">
      <c r="A65" s="144"/>
      <c r="B65" s="696" t="s">
        <v>28</v>
      </c>
      <c r="C65" s="696"/>
      <c r="D65" s="150"/>
      <c r="E65" s="150"/>
      <c r="F65" s="502"/>
    </row>
    <row r="66" spans="1:6" s="155" customFormat="1" ht="14.25">
      <c r="A66" s="144"/>
      <c r="B66" s="696" t="s">
        <v>235</v>
      </c>
      <c r="C66" s="696"/>
      <c r="D66" s="150">
        <v>292.93099999999998</v>
      </c>
      <c r="E66" s="150">
        <v>176.29900000000001</v>
      </c>
      <c r="F66" s="502">
        <f t="shared" si="0"/>
        <v>-116.63199999999998</v>
      </c>
    </row>
    <row r="67" spans="1:6" s="155" customFormat="1" ht="14.25">
      <c r="A67" s="144"/>
      <c r="B67" s="144" t="s">
        <v>236</v>
      </c>
      <c r="C67" s="144"/>
      <c r="D67" s="150">
        <v>413.90800000000002</v>
      </c>
      <c r="E67" s="150">
        <v>452.84100000000001</v>
      </c>
      <c r="F67" s="502">
        <f t="shared" si="0"/>
        <v>38.932999999999993</v>
      </c>
    </row>
    <row r="68" spans="1:6" s="155" customFormat="1" ht="14.25">
      <c r="A68" s="696" t="s">
        <v>40</v>
      </c>
      <c r="B68" s="696"/>
      <c r="C68" s="696"/>
      <c r="D68" s="150">
        <v>889.23699999999997</v>
      </c>
      <c r="E68" s="150">
        <v>1631.3579999999999</v>
      </c>
      <c r="F68" s="502">
        <f t="shared" si="0"/>
        <v>742.12099999999998</v>
      </c>
    </row>
    <row r="69" spans="1:6" s="155" customFormat="1" ht="14.25">
      <c r="A69" s="696" t="s">
        <v>41</v>
      </c>
      <c r="B69" s="696"/>
      <c r="C69" s="696"/>
      <c r="D69" s="150">
        <v>298.267</v>
      </c>
      <c r="E69" s="150">
        <v>1</v>
      </c>
      <c r="F69" s="502">
        <f t="shared" si="0"/>
        <v>-297.267</v>
      </c>
    </row>
    <row r="70" spans="1:6" s="155" customFormat="1" ht="14.25">
      <c r="A70" s="144"/>
      <c r="B70" s="696" t="s">
        <v>24</v>
      </c>
      <c r="C70" s="696"/>
      <c r="D70" s="150"/>
      <c r="E70" s="150"/>
      <c r="F70" s="502"/>
    </row>
    <row r="71" spans="1:6" s="155" customFormat="1" ht="14.25">
      <c r="A71" s="144"/>
      <c r="B71" s="696" t="s">
        <v>237</v>
      </c>
      <c r="C71" s="696"/>
      <c r="D71" s="150">
        <v>298.267</v>
      </c>
      <c r="E71" s="150">
        <v>0</v>
      </c>
      <c r="F71" s="502">
        <f t="shared" ref="F71:F72" si="1">E71-D71</f>
        <v>-298.267</v>
      </c>
    </row>
    <row r="72" spans="1:6" s="155" customFormat="1" ht="14.25">
      <c r="A72" s="697" t="s">
        <v>42</v>
      </c>
      <c r="B72" s="697"/>
      <c r="C72" s="697"/>
      <c r="D72" s="150">
        <v>7085.23</v>
      </c>
      <c r="E72" s="150">
        <v>7168.1949999999997</v>
      </c>
      <c r="F72" s="502">
        <f t="shared" si="1"/>
        <v>82.965000000000146</v>
      </c>
    </row>
    <row r="73" spans="1:6" s="155" customFormat="1" ht="27" customHeight="1">
      <c r="A73" s="698" t="s">
        <v>238</v>
      </c>
      <c r="B73" s="698"/>
      <c r="C73" s="698"/>
      <c r="D73" s="301">
        <f>D6+D7+D8+D40+D44+D19+D22+D32+D35+D9+D10+D11+D12+D69+D15+D61+D64+D26+D72+D55+D60+D16+D51+D49+D52+D50+D68</f>
        <v>75106.611999999979</v>
      </c>
      <c r="E73" s="301">
        <f>E6+E7+E8+E40+E44+E19+E22+E32+E35+E9+E10+E11+E12+E69+E15+E61+E64+E26+E72+E55+E60+E16+E51+E49+E52+E50+E68+E48</f>
        <v>78061.295999999988</v>
      </c>
      <c r="F73" s="301">
        <f>F6+F7+F8+F40+F44+F19+F22+F32+F35+F9+F10+F11+F12+F69+F15+F61+F64+F26+F72+F55+F60+F16+F51+F49+F52+F50+F68+F48</f>
        <v>2954.6839999999993</v>
      </c>
    </row>
    <row r="74" spans="1:6" s="155" customFormat="1" ht="13.5"/>
    <row r="75" spans="1:6" s="155" customFormat="1" ht="13.5">
      <c r="A75" s="171" t="s">
        <v>526</v>
      </c>
    </row>
    <row r="76" spans="1:6" s="155" customFormat="1" ht="13.5">
      <c r="A76" s="171" t="s">
        <v>4</v>
      </c>
    </row>
    <row r="77" spans="1:6" s="155" customFormat="1" ht="13.5">
      <c r="A77" s="171"/>
    </row>
  </sheetData>
  <mergeCells count="61">
    <mergeCell ref="A69:C69"/>
    <mergeCell ref="B70:C70"/>
    <mergeCell ref="B71:C71"/>
    <mergeCell ref="A72:C72"/>
    <mergeCell ref="A73:C73"/>
    <mergeCell ref="A60:C60"/>
    <mergeCell ref="A61:C61"/>
    <mergeCell ref="B62:C62"/>
    <mergeCell ref="B63:C63"/>
    <mergeCell ref="A64:C64"/>
    <mergeCell ref="B53:C53"/>
    <mergeCell ref="B54:C54"/>
    <mergeCell ref="A55:C55"/>
    <mergeCell ref="B56:C56"/>
    <mergeCell ref="B57:C57"/>
    <mergeCell ref="B66:C66"/>
    <mergeCell ref="A68:C68"/>
    <mergeCell ref="A51:C51"/>
    <mergeCell ref="B37:C37"/>
    <mergeCell ref="A40:C40"/>
    <mergeCell ref="B41:C41"/>
    <mergeCell ref="B43:C43"/>
    <mergeCell ref="A44:C44"/>
    <mergeCell ref="B45:C45"/>
    <mergeCell ref="B46:C46"/>
    <mergeCell ref="B47:C47"/>
    <mergeCell ref="A48:C48"/>
    <mergeCell ref="A49:C49"/>
    <mergeCell ref="A50:C50"/>
    <mergeCell ref="B65:C65"/>
    <mergeCell ref="A52:C52"/>
    <mergeCell ref="B36:C36"/>
    <mergeCell ref="B24:C24"/>
    <mergeCell ref="B25:C25"/>
    <mergeCell ref="A26:C26"/>
    <mergeCell ref="B27:C27"/>
    <mergeCell ref="B28:C28"/>
    <mergeCell ref="B29:C29"/>
    <mergeCell ref="B30:C30"/>
    <mergeCell ref="B31:C31"/>
    <mergeCell ref="A32:C32"/>
    <mergeCell ref="B34:C34"/>
    <mergeCell ref="A35:C35"/>
    <mergeCell ref="B23:C23"/>
    <mergeCell ref="A12:C12"/>
    <mergeCell ref="B13:C13"/>
    <mergeCell ref="B14:C14"/>
    <mergeCell ref="A15:C15"/>
    <mergeCell ref="A16:C16"/>
    <mergeCell ref="B17:C17"/>
    <mergeCell ref="B18:C18"/>
    <mergeCell ref="A19:C19"/>
    <mergeCell ref="B20:C20"/>
    <mergeCell ref="B21:C21"/>
    <mergeCell ref="A22:C22"/>
    <mergeCell ref="A11:C11"/>
    <mergeCell ref="A6:C6"/>
    <mergeCell ref="A7:C7"/>
    <mergeCell ref="A8:C8"/>
    <mergeCell ref="A9:C9"/>
    <mergeCell ref="A10:C10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4"/>
  <dimension ref="A1:H38"/>
  <sheetViews>
    <sheetView showGridLines="0" workbookViewId="0"/>
  </sheetViews>
  <sheetFormatPr baseColWidth="10" defaultRowHeight="12.75"/>
  <cols>
    <col min="1" max="1" width="3.42578125" style="31" customWidth="1"/>
    <col min="2" max="2" width="48.28515625" style="31" customWidth="1"/>
    <col min="3" max="5" width="12.5703125" style="32" customWidth="1"/>
    <col min="6" max="255" width="11.42578125" style="31"/>
    <col min="256" max="256" width="3.140625" style="31" customWidth="1"/>
    <col min="257" max="257" width="48.140625" style="31" customWidth="1"/>
    <col min="258" max="258" width="9.7109375" style="31" bestFit="1" customWidth="1"/>
    <col min="259" max="259" width="8.42578125" style="31" customWidth="1"/>
    <col min="260" max="260" width="10.140625" style="31" bestFit="1" customWidth="1"/>
    <col min="261" max="511" width="11.42578125" style="31"/>
    <col min="512" max="512" width="3.140625" style="31" customWidth="1"/>
    <col min="513" max="513" width="48.140625" style="31" customWidth="1"/>
    <col min="514" max="514" width="9.7109375" style="31" bestFit="1" customWidth="1"/>
    <col min="515" max="515" width="8.42578125" style="31" customWidth="1"/>
    <col min="516" max="516" width="10.140625" style="31" bestFit="1" customWidth="1"/>
    <col min="517" max="767" width="11.42578125" style="31"/>
    <col min="768" max="768" width="3.140625" style="31" customWidth="1"/>
    <col min="769" max="769" width="48.140625" style="31" customWidth="1"/>
    <col min="770" max="770" width="9.7109375" style="31" bestFit="1" customWidth="1"/>
    <col min="771" max="771" width="8.42578125" style="31" customWidth="1"/>
    <col min="772" max="772" width="10.140625" style="31" bestFit="1" customWidth="1"/>
    <col min="773" max="1023" width="11.42578125" style="31"/>
    <col min="1024" max="1024" width="3.140625" style="31" customWidth="1"/>
    <col min="1025" max="1025" width="48.140625" style="31" customWidth="1"/>
    <col min="1026" max="1026" width="9.7109375" style="31" bestFit="1" customWidth="1"/>
    <col min="1027" max="1027" width="8.42578125" style="31" customWidth="1"/>
    <col min="1028" max="1028" width="10.140625" style="31" bestFit="1" customWidth="1"/>
    <col min="1029" max="1279" width="11.42578125" style="31"/>
    <col min="1280" max="1280" width="3.140625" style="31" customWidth="1"/>
    <col min="1281" max="1281" width="48.140625" style="31" customWidth="1"/>
    <col min="1282" max="1282" width="9.7109375" style="31" bestFit="1" customWidth="1"/>
    <col min="1283" max="1283" width="8.42578125" style="31" customWidth="1"/>
    <col min="1284" max="1284" width="10.140625" style="31" bestFit="1" customWidth="1"/>
    <col min="1285" max="1535" width="11.42578125" style="31"/>
    <col min="1536" max="1536" width="3.140625" style="31" customWidth="1"/>
    <col min="1537" max="1537" width="48.140625" style="31" customWidth="1"/>
    <col min="1538" max="1538" width="9.7109375" style="31" bestFit="1" customWidth="1"/>
    <col min="1539" max="1539" width="8.42578125" style="31" customWidth="1"/>
    <col min="1540" max="1540" width="10.140625" style="31" bestFit="1" customWidth="1"/>
    <col min="1541" max="1791" width="11.42578125" style="31"/>
    <col min="1792" max="1792" width="3.140625" style="31" customWidth="1"/>
    <col min="1793" max="1793" width="48.140625" style="31" customWidth="1"/>
    <col min="1794" max="1794" width="9.7109375" style="31" bestFit="1" customWidth="1"/>
    <col min="1795" max="1795" width="8.42578125" style="31" customWidth="1"/>
    <col min="1796" max="1796" width="10.140625" style="31" bestFit="1" customWidth="1"/>
    <col min="1797" max="2047" width="11.42578125" style="31"/>
    <col min="2048" max="2048" width="3.140625" style="31" customWidth="1"/>
    <col min="2049" max="2049" width="48.140625" style="31" customWidth="1"/>
    <col min="2050" max="2050" width="9.7109375" style="31" bestFit="1" customWidth="1"/>
    <col min="2051" max="2051" width="8.42578125" style="31" customWidth="1"/>
    <col min="2052" max="2052" width="10.140625" style="31" bestFit="1" customWidth="1"/>
    <col min="2053" max="2303" width="11.42578125" style="31"/>
    <col min="2304" max="2304" width="3.140625" style="31" customWidth="1"/>
    <col min="2305" max="2305" width="48.140625" style="31" customWidth="1"/>
    <col min="2306" max="2306" width="9.7109375" style="31" bestFit="1" customWidth="1"/>
    <col min="2307" max="2307" width="8.42578125" style="31" customWidth="1"/>
    <col min="2308" max="2308" width="10.140625" style="31" bestFit="1" customWidth="1"/>
    <col min="2309" max="2559" width="11.42578125" style="31"/>
    <col min="2560" max="2560" width="3.140625" style="31" customWidth="1"/>
    <col min="2561" max="2561" width="48.140625" style="31" customWidth="1"/>
    <col min="2562" max="2562" width="9.7109375" style="31" bestFit="1" customWidth="1"/>
    <col min="2563" max="2563" width="8.42578125" style="31" customWidth="1"/>
    <col min="2564" max="2564" width="10.140625" style="31" bestFit="1" customWidth="1"/>
    <col min="2565" max="2815" width="11.42578125" style="31"/>
    <col min="2816" max="2816" width="3.140625" style="31" customWidth="1"/>
    <col min="2817" max="2817" width="48.140625" style="31" customWidth="1"/>
    <col min="2818" max="2818" width="9.7109375" style="31" bestFit="1" customWidth="1"/>
    <col min="2819" max="2819" width="8.42578125" style="31" customWidth="1"/>
    <col min="2820" max="2820" width="10.140625" style="31" bestFit="1" customWidth="1"/>
    <col min="2821" max="3071" width="11.42578125" style="31"/>
    <col min="3072" max="3072" width="3.140625" style="31" customWidth="1"/>
    <col min="3073" max="3073" width="48.140625" style="31" customWidth="1"/>
    <col min="3074" max="3074" width="9.7109375" style="31" bestFit="1" customWidth="1"/>
    <col min="3075" max="3075" width="8.42578125" style="31" customWidth="1"/>
    <col min="3076" max="3076" width="10.140625" style="31" bestFit="1" customWidth="1"/>
    <col min="3077" max="3327" width="11.42578125" style="31"/>
    <col min="3328" max="3328" width="3.140625" style="31" customWidth="1"/>
    <col min="3329" max="3329" width="48.140625" style="31" customWidth="1"/>
    <col min="3330" max="3330" width="9.7109375" style="31" bestFit="1" customWidth="1"/>
    <col min="3331" max="3331" width="8.42578125" style="31" customWidth="1"/>
    <col min="3332" max="3332" width="10.140625" style="31" bestFit="1" customWidth="1"/>
    <col min="3333" max="3583" width="11.42578125" style="31"/>
    <col min="3584" max="3584" width="3.140625" style="31" customWidth="1"/>
    <col min="3585" max="3585" width="48.140625" style="31" customWidth="1"/>
    <col min="3586" max="3586" width="9.7109375" style="31" bestFit="1" customWidth="1"/>
    <col min="3587" max="3587" width="8.42578125" style="31" customWidth="1"/>
    <col min="3588" max="3588" width="10.140625" style="31" bestFit="1" customWidth="1"/>
    <col min="3589" max="3839" width="11.42578125" style="31"/>
    <col min="3840" max="3840" width="3.140625" style="31" customWidth="1"/>
    <col min="3841" max="3841" width="48.140625" style="31" customWidth="1"/>
    <col min="3842" max="3842" width="9.7109375" style="31" bestFit="1" customWidth="1"/>
    <col min="3843" max="3843" width="8.42578125" style="31" customWidth="1"/>
    <col min="3844" max="3844" width="10.140625" style="31" bestFit="1" customWidth="1"/>
    <col min="3845" max="4095" width="11.42578125" style="31"/>
    <col min="4096" max="4096" width="3.140625" style="31" customWidth="1"/>
    <col min="4097" max="4097" width="48.140625" style="31" customWidth="1"/>
    <col min="4098" max="4098" width="9.7109375" style="31" bestFit="1" customWidth="1"/>
    <col min="4099" max="4099" width="8.42578125" style="31" customWidth="1"/>
    <col min="4100" max="4100" width="10.140625" style="31" bestFit="1" customWidth="1"/>
    <col min="4101" max="4351" width="11.42578125" style="31"/>
    <col min="4352" max="4352" width="3.140625" style="31" customWidth="1"/>
    <col min="4353" max="4353" width="48.140625" style="31" customWidth="1"/>
    <col min="4354" max="4354" width="9.7109375" style="31" bestFit="1" customWidth="1"/>
    <col min="4355" max="4355" width="8.42578125" style="31" customWidth="1"/>
    <col min="4356" max="4356" width="10.140625" style="31" bestFit="1" customWidth="1"/>
    <col min="4357" max="4607" width="11.42578125" style="31"/>
    <col min="4608" max="4608" width="3.140625" style="31" customWidth="1"/>
    <col min="4609" max="4609" width="48.140625" style="31" customWidth="1"/>
    <col min="4610" max="4610" width="9.7109375" style="31" bestFit="1" customWidth="1"/>
    <col min="4611" max="4611" width="8.42578125" style="31" customWidth="1"/>
    <col min="4612" max="4612" width="10.140625" style="31" bestFit="1" customWidth="1"/>
    <col min="4613" max="4863" width="11.42578125" style="31"/>
    <col min="4864" max="4864" width="3.140625" style="31" customWidth="1"/>
    <col min="4865" max="4865" width="48.140625" style="31" customWidth="1"/>
    <col min="4866" max="4866" width="9.7109375" style="31" bestFit="1" customWidth="1"/>
    <col min="4867" max="4867" width="8.42578125" style="31" customWidth="1"/>
    <col min="4868" max="4868" width="10.140625" style="31" bestFit="1" customWidth="1"/>
    <col min="4869" max="5119" width="11.42578125" style="31"/>
    <col min="5120" max="5120" width="3.140625" style="31" customWidth="1"/>
    <col min="5121" max="5121" width="48.140625" style="31" customWidth="1"/>
    <col min="5122" max="5122" width="9.7109375" style="31" bestFit="1" customWidth="1"/>
    <col min="5123" max="5123" width="8.42578125" style="31" customWidth="1"/>
    <col min="5124" max="5124" width="10.140625" style="31" bestFit="1" customWidth="1"/>
    <col min="5125" max="5375" width="11.42578125" style="31"/>
    <col min="5376" max="5376" width="3.140625" style="31" customWidth="1"/>
    <col min="5377" max="5377" width="48.140625" style="31" customWidth="1"/>
    <col min="5378" max="5378" width="9.7109375" style="31" bestFit="1" customWidth="1"/>
    <col min="5379" max="5379" width="8.42578125" style="31" customWidth="1"/>
    <col min="5380" max="5380" width="10.140625" style="31" bestFit="1" customWidth="1"/>
    <col min="5381" max="5631" width="11.42578125" style="31"/>
    <col min="5632" max="5632" width="3.140625" style="31" customWidth="1"/>
    <col min="5633" max="5633" width="48.140625" style="31" customWidth="1"/>
    <col min="5634" max="5634" width="9.7109375" style="31" bestFit="1" customWidth="1"/>
    <col min="5635" max="5635" width="8.42578125" style="31" customWidth="1"/>
    <col min="5636" max="5636" width="10.140625" style="31" bestFit="1" customWidth="1"/>
    <col min="5637" max="5887" width="11.42578125" style="31"/>
    <col min="5888" max="5888" width="3.140625" style="31" customWidth="1"/>
    <col min="5889" max="5889" width="48.140625" style="31" customWidth="1"/>
    <col min="5890" max="5890" width="9.7109375" style="31" bestFit="1" customWidth="1"/>
    <col min="5891" max="5891" width="8.42578125" style="31" customWidth="1"/>
    <col min="5892" max="5892" width="10.140625" style="31" bestFit="1" customWidth="1"/>
    <col min="5893" max="6143" width="11.42578125" style="31"/>
    <col min="6144" max="6144" width="3.140625" style="31" customWidth="1"/>
    <col min="6145" max="6145" width="48.140625" style="31" customWidth="1"/>
    <col min="6146" max="6146" width="9.7109375" style="31" bestFit="1" customWidth="1"/>
    <col min="6147" max="6147" width="8.42578125" style="31" customWidth="1"/>
    <col min="6148" max="6148" width="10.140625" style="31" bestFit="1" customWidth="1"/>
    <col min="6149" max="6399" width="11.42578125" style="31"/>
    <col min="6400" max="6400" width="3.140625" style="31" customWidth="1"/>
    <col min="6401" max="6401" width="48.140625" style="31" customWidth="1"/>
    <col min="6402" max="6402" width="9.7109375" style="31" bestFit="1" customWidth="1"/>
    <col min="6403" max="6403" width="8.42578125" style="31" customWidth="1"/>
    <col min="6404" max="6404" width="10.140625" style="31" bestFit="1" customWidth="1"/>
    <col min="6405" max="6655" width="11.42578125" style="31"/>
    <col min="6656" max="6656" width="3.140625" style="31" customWidth="1"/>
    <col min="6657" max="6657" width="48.140625" style="31" customWidth="1"/>
    <col min="6658" max="6658" width="9.7109375" style="31" bestFit="1" customWidth="1"/>
    <col min="6659" max="6659" width="8.42578125" style="31" customWidth="1"/>
    <col min="6660" max="6660" width="10.140625" style="31" bestFit="1" customWidth="1"/>
    <col min="6661" max="6911" width="11.42578125" style="31"/>
    <col min="6912" max="6912" width="3.140625" style="31" customWidth="1"/>
    <col min="6913" max="6913" width="48.140625" style="31" customWidth="1"/>
    <col min="6914" max="6914" width="9.7109375" style="31" bestFit="1" customWidth="1"/>
    <col min="6915" max="6915" width="8.42578125" style="31" customWidth="1"/>
    <col min="6916" max="6916" width="10.140625" style="31" bestFit="1" customWidth="1"/>
    <col min="6917" max="7167" width="11.42578125" style="31"/>
    <col min="7168" max="7168" width="3.140625" style="31" customWidth="1"/>
    <col min="7169" max="7169" width="48.140625" style="31" customWidth="1"/>
    <col min="7170" max="7170" width="9.7109375" style="31" bestFit="1" customWidth="1"/>
    <col min="7171" max="7171" width="8.42578125" style="31" customWidth="1"/>
    <col min="7172" max="7172" width="10.140625" style="31" bestFit="1" customWidth="1"/>
    <col min="7173" max="7423" width="11.42578125" style="31"/>
    <col min="7424" max="7424" width="3.140625" style="31" customWidth="1"/>
    <col min="7425" max="7425" width="48.140625" style="31" customWidth="1"/>
    <col min="7426" max="7426" width="9.7109375" style="31" bestFit="1" customWidth="1"/>
    <col min="7427" max="7427" width="8.42578125" style="31" customWidth="1"/>
    <col min="7428" max="7428" width="10.140625" style="31" bestFit="1" customWidth="1"/>
    <col min="7429" max="7679" width="11.42578125" style="31"/>
    <col min="7680" max="7680" width="3.140625" style="31" customWidth="1"/>
    <col min="7681" max="7681" width="48.140625" style="31" customWidth="1"/>
    <col min="7682" max="7682" width="9.7109375" style="31" bestFit="1" customWidth="1"/>
    <col min="7683" max="7683" width="8.42578125" style="31" customWidth="1"/>
    <col min="7684" max="7684" width="10.140625" style="31" bestFit="1" customWidth="1"/>
    <col min="7685" max="7935" width="11.42578125" style="31"/>
    <col min="7936" max="7936" width="3.140625" style="31" customWidth="1"/>
    <col min="7937" max="7937" width="48.140625" style="31" customWidth="1"/>
    <col min="7938" max="7938" width="9.7109375" style="31" bestFit="1" customWidth="1"/>
    <col min="7939" max="7939" width="8.42578125" style="31" customWidth="1"/>
    <col min="7940" max="7940" width="10.140625" style="31" bestFit="1" customWidth="1"/>
    <col min="7941" max="8191" width="11.42578125" style="31"/>
    <col min="8192" max="8192" width="3.140625" style="31" customWidth="1"/>
    <col min="8193" max="8193" width="48.140625" style="31" customWidth="1"/>
    <col min="8194" max="8194" width="9.7109375" style="31" bestFit="1" customWidth="1"/>
    <col min="8195" max="8195" width="8.42578125" style="31" customWidth="1"/>
    <col min="8196" max="8196" width="10.140625" style="31" bestFit="1" customWidth="1"/>
    <col min="8197" max="8447" width="11.42578125" style="31"/>
    <col min="8448" max="8448" width="3.140625" style="31" customWidth="1"/>
    <col min="8449" max="8449" width="48.140625" style="31" customWidth="1"/>
    <col min="8450" max="8450" width="9.7109375" style="31" bestFit="1" customWidth="1"/>
    <col min="8451" max="8451" width="8.42578125" style="31" customWidth="1"/>
    <col min="8452" max="8452" width="10.140625" style="31" bestFit="1" customWidth="1"/>
    <col min="8453" max="8703" width="11.42578125" style="31"/>
    <col min="8704" max="8704" width="3.140625" style="31" customWidth="1"/>
    <col min="8705" max="8705" width="48.140625" style="31" customWidth="1"/>
    <col min="8706" max="8706" width="9.7109375" style="31" bestFit="1" customWidth="1"/>
    <col min="8707" max="8707" width="8.42578125" style="31" customWidth="1"/>
    <col min="8708" max="8708" width="10.140625" style="31" bestFit="1" customWidth="1"/>
    <col min="8709" max="8959" width="11.42578125" style="31"/>
    <col min="8960" max="8960" width="3.140625" style="31" customWidth="1"/>
    <col min="8961" max="8961" width="48.140625" style="31" customWidth="1"/>
    <col min="8962" max="8962" width="9.7109375" style="31" bestFit="1" customWidth="1"/>
    <col min="8963" max="8963" width="8.42578125" style="31" customWidth="1"/>
    <col min="8964" max="8964" width="10.140625" style="31" bestFit="1" customWidth="1"/>
    <col min="8965" max="9215" width="11.42578125" style="31"/>
    <col min="9216" max="9216" width="3.140625" style="31" customWidth="1"/>
    <col min="9217" max="9217" width="48.140625" style="31" customWidth="1"/>
    <col min="9218" max="9218" width="9.7109375" style="31" bestFit="1" customWidth="1"/>
    <col min="9219" max="9219" width="8.42578125" style="31" customWidth="1"/>
    <col min="9220" max="9220" width="10.140625" style="31" bestFit="1" customWidth="1"/>
    <col min="9221" max="9471" width="11.42578125" style="31"/>
    <col min="9472" max="9472" width="3.140625" style="31" customWidth="1"/>
    <col min="9473" max="9473" width="48.140625" style="31" customWidth="1"/>
    <col min="9474" max="9474" width="9.7109375" style="31" bestFit="1" customWidth="1"/>
    <col min="9475" max="9475" width="8.42578125" style="31" customWidth="1"/>
    <col min="9476" max="9476" width="10.140625" style="31" bestFit="1" customWidth="1"/>
    <col min="9477" max="9727" width="11.42578125" style="31"/>
    <col min="9728" max="9728" width="3.140625" style="31" customWidth="1"/>
    <col min="9729" max="9729" width="48.140625" style="31" customWidth="1"/>
    <col min="9730" max="9730" width="9.7109375" style="31" bestFit="1" customWidth="1"/>
    <col min="9731" max="9731" width="8.42578125" style="31" customWidth="1"/>
    <col min="9732" max="9732" width="10.140625" style="31" bestFit="1" customWidth="1"/>
    <col min="9733" max="9983" width="11.42578125" style="31"/>
    <col min="9984" max="9984" width="3.140625" style="31" customWidth="1"/>
    <col min="9985" max="9985" width="48.140625" style="31" customWidth="1"/>
    <col min="9986" max="9986" width="9.7109375" style="31" bestFit="1" customWidth="1"/>
    <col min="9987" max="9987" width="8.42578125" style="31" customWidth="1"/>
    <col min="9988" max="9988" width="10.140625" style="31" bestFit="1" customWidth="1"/>
    <col min="9989" max="10239" width="11.42578125" style="31"/>
    <col min="10240" max="10240" width="3.140625" style="31" customWidth="1"/>
    <col min="10241" max="10241" width="48.140625" style="31" customWidth="1"/>
    <col min="10242" max="10242" width="9.7109375" style="31" bestFit="1" customWidth="1"/>
    <col min="10243" max="10243" width="8.42578125" style="31" customWidth="1"/>
    <col min="10244" max="10244" width="10.140625" style="31" bestFit="1" customWidth="1"/>
    <col min="10245" max="10495" width="11.42578125" style="31"/>
    <col min="10496" max="10496" width="3.140625" style="31" customWidth="1"/>
    <col min="10497" max="10497" width="48.140625" style="31" customWidth="1"/>
    <col min="10498" max="10498" width="9.7109375" style="31" bestFit="1" customWidth="1"/>
    <col min="10499" max="10499" width="8.42578125" style="31" customWidth="1"/>
    <col min="10500" max="10500" width="10.140625" style="31" bestFit="1" customWidth="1"/>
    <col min="10501" max="10751" width="11.42578125" style="31"/>
    <col min="10752" max="10752" width="3.140625" style="31" customWidth="1"/>
    <col min="10753" max="10753" width="48.140625" style="31" customWidth="1"/>
    <col min="10754" max="10754" width="9.7109375" style="31" bestFit="1" customWidth="1"/>
    <col min="10755" max="10755" width="8.42578125" style="31" customWidth="1"/>
    <col min="10756" max="10756" width="10.140625" style="31" bestFit="1" customWidth="1"/>
    <col min="10757" max="11007" width="11.42578125" style="31"/>
    <col min="11008" max="11008" width="3.140625" style="31" customWidth="1"/>
    <col min="11009" max="11009" width="48.140625" style="31" customWidth="1"/>
    <col min="11010" max="11010" width="9.7109375" style="31" bestFit="1" customWidth="1"/>
    <col min="11011" max="11011" width="8.42578125" style="31" customWidth="1"/>
    <col min="11012" max="11012" width="10.140625" style="31" bestFit="1" customWidth="1"/>
    <col min="11013" max="11263" width="11.42578125" style="31"/>
    <col min="11264" max="11264" width="3.140625" style="31" customWidth="1"/>
    <col min="11265" max="11265" width="48.140625" style="31" customWidth="1"/>
    <col min="11266" max="11266" width="9.7109375" style="31" bestFit="1" customWidth="1"/>
    <col min="11267" max="11267" width="8.42578125" style="31" customWidth="1"/>
    <col min="11268" max="11268" width="10.140625" style="31" bestFit="1" customWidth="1"/>
    <col min="11269" max="11519" width="11.42578125" style="31"/>
    <col min="11520" max="11520" width="3.140625" style="31" customWidth="1"/>
    <col min="11521" max="11521" width="48.140625" style="31" customWidth="1"/>
    <col min="11522" max="11522" width="9.7109375" style="31" bestFit="1" customWidth="1"/>
    <col min="11523" max="11523" width="8.42578125" style="31" customWidth="1"/>
    <col min="11524" max="11524" width="10.140625" style="31" bestFit="1" customWidth="1"/>
    <col min="11525" max="11775" width="11.42578125" style="31"/>
    <col min="11776" max="11776" width="3.140625" style="31" customWidth="1"/>
    <col min="11777" max="11777" width="48.140625" style="31" customWidth="1"/>
    <col min="11778" max="11778" width="9.7109375" style="31" bestFit="1" customWidth="1"/>
    <col min="11779" max="11779" width="8.42578125" style="31" customWidth="1"/>
    <col min="11780" max="11780" width="10.140625" style="31" bestFit="1" customWidth="1"/>
    <col min="11781" max="12031" width="11.42578125" style="31"/>
    <col min="12032" max="12032" width="3.140625" style="31" customWidth="1"/>
    <col min="12033" max="12033" width="48.140625" style="31" customWidth="1"/>
    <col min="12034" max="12034" width="9.7109375" style="31" bestFit="1" customWidth="1"/>
    <col min="12035" max="12035" width="8.42578125" style="31" customWidth="1"/>
    <col min="12036" max="12036" width="10.140625" style="31" bestFit="1" customWidth="1"/>
    <col min="12037" max="12287" width="11.42578125" style="31"/>
    <col min="12288" max="12288" width="3.140625" style="31" customWidth="1"/>
    <col min="12289" max="12289" width="48.140625" style="31" customWidth="1"/>
    <col min="12290" max="12290" width="9.7109375" style="31" bestFit="1" customWidth="1"/>
    <col min="12291" max="12291" width="8.42578125" style="31" customWidth="1"/>
    <col min="12292" max="12292" width="10.140625" style="31" bestFit="1" customWidth="1"/>
    <col min="12293" max="12543" width="11.42578125" style="31"/>
    <col min="12544" max="12544" width="3.140625" style="31" customWidth="1"/>
    <col min="12545" max="12545" width="48.140625" style="31" customWidth="1"/>
    <col min="12546" max="12546" width="9.7109375" style="31" bestFit="1" customWidth="1"/>
    <col min="12547" max="12547" width="8.42578125" style="31" customWidth="1"/>
    <col min="12548" max="12548" width="10.140625" style="31" bestFit="1" customWidth="1"/>
    <col min="12549" max="12799" width="11.42578125" style="31"/>
    <col min="12800" max="12800" width="3.140625" style="31" customWidth="1"/>
    <col min="12801" max="12801" width="48.140625" style="31" customWidth="1"/>
    <col min="12802" max="12802" width="9.7109375" style="31" bestFit="1" customWidth="1"/>
    <col min="12803" max="12803" width="8.42578125" style="31" customWidth="1"/>
    <col min="12804" max="12804" width="10.140625" style="31" bestFit="1" customWidth="1"/>
    <col min="12805" max="13055" width="11.42578125" style="31"/>
    <col min="13056" max="13056" width="3.140625" style="31" customWidth="1"/>
    <col min="13057" max="13057" width="48.140625" style="31" customWidth="1"/>
    <col min="13058" max="13058" width="9.7109375" style="31" bestFit="1" customWidth="1"/>
    <col min="13059" max="13059" width="8.42578125" style="31" customWidth="1"/>
    <col min="13060" max="13060" width="10.140625" style="31" bestFit="1" customWidth="1"/>
    <col min="13061" max="13311" width="11.42578125" style="31"/>
    <col min="13312" max="13312" width="3.140625" style="31" customWidth="1"/>
    <col min="13313" max="13313" width="48.140625" style="31" customWidth="1"/>
    <col min="13314" max="13314" width="9.7109375" style="31" bestFit="1" customWidth="1"/>
    <col min="13315" max="13315" width="8.42578125" style="31" customWidth="1"/>
    <col min="13316" max="13316" width="10.140625" style="31" bestFit="1" customWidth="1"/>
    <col min="13317" max="13567" width="11.42578125" style="31"/>
    <col min="13568" max="13568" width="3.140625" style="31" customWidth="1"/>
    <col min="13569" max="13569" width="48.140625" style="31" customWidth="1"/>
    <col min="13570" max="13570" width="9.7109375" style="31" bestFit="1" customWidth="1"/>
    <col min="13571" max="13571" width="8.42578125" style="31" customWidth="1"/>
    <col min="13572" max="13572" width="10.140625" style="31" bestFit="1" customWidth="1"/>
    <col min="13573" max="13823" width="11.42578125" style="31"/>
    <col min="13824" max="13824" width="3.140625" style="31" customWidth="1"/>
    <col min="13825" max="13825" width="48.140625" style="31" customWidth="1"/>
    <col min="13826" max="13826" width="9.7109375" style="31" bestFit="1" customWidth="1"/>
    <col min="13827" max="13827" width="8.42578125" style="31" customWidth="1"/>
    <col min="13828" max="13828" width="10.140625" style="31" bestFit="1" customWidth="1"/>
    <col min="13829" max="14079" width="11.42578125" style="31"/>
    <col min="14080" max="14080" width="3.140625" style="31" customWidth="1"/>
    <col min="14081" max="14081" width="48.140625" style="31" customWidth="1"/>
    <col min="14082" max="14082" width="9.7109375" style="31" bestFit="1" customWidth="1"/>
    <col min="14083" max="14083" width="8.42578125" style="31" customWidth="1"/>
    <col min="14084" max="14084" width="10.140625" style="31" bestFit="1" customWidth="1"/>
    <col min="14085" max="14335" width="11.42578125" style="31"/>
    <col min="14336" max="14336" width="3.140625" style="31" customWidth="1"/>
    <col min="14337" max="14337" width="48.140625" style="31" customWidth="1"/>
    <col min="14338" max="14338" width="9.7109375" style="31" bestFit="1" customWidth="1"/>
    <col min="14339" max="14339" width="8.42578125" style="31" customWidth="1"/>
    <col min="14340" max="14340" width="10.140625" style="31" bestFit="1" customWidth="1"/>
    <col min="14341" max="14591" width="11.42578125" style="31"/>
    <col min="14592" max="14592" width="3.140625" style="31" customWidth="1"/>
    <col min="14593" max="14593" width="48.140625" style="31" customWidth="1"/>
    <col min="14594" max="14594" width="9.7109375" style="31" bestFit="1" customWidth="1"/>
    <col min="14595" max="14595" width="8.42578125" style="31" customWidth="1"/>
    <col min="14596" max="14596" width="10.140625" style="31" bestFit="1" customWidth="1"/>
    <col min="14597" max="14847" width="11.42578125" style="31"/>
    <col min="14848" max="14848" width="3.140625" style="31" customWidth="1"/>
    <col min="14849" max="14849" width="48.140625" style="31" customWidth="1"/>
    <col min="14850" max="14850" width="9.7109375" style="31" bestFit="1" customWidth="1"/>
    <col min="14851" max="14851" width="8.42578125" style="31" customWidth="1"/>
    <col min="14852" max="14852" width="10.140625" style="31" bestFit="1" customWidth="1"/>
    <col min="14853" max="15103" width="11.42578125" style="31"/>
    <col min="15104" max="15104" width="3.140625" style="31" customWidth="1"/>
    <col min="15105" max="15105" width="48.140625" style="31" customWidth="1"/>
    <col min="15106" max="15106" width="9.7109375" style="31" bestFit="1" customWidth="1"/>
    <col min="15107" max="15107" width="8.42578125" style="31" customWidth="1"/>
    <col min="15108" max="15108" width="10.140625" style="31" bestFit="1" customWidth="1"/>
    <col min="15109" max="15359" width="11.42578125" style="31"/>
    <col min="15360" max="15360" width="3.140625" style="31" customWidth="1"/>
    <col min="15361" max="15361" width="48.140625" style="31" customWidth="1"/>
    <col min="15362" max="15362" width="9.7109375" style="31" bestFit="1" customWidth="1"/>
    <col min="15363" max="15363" width="8.42578125" style="31" customWidth="1"/>
    <col min="15364" max="15364" width="10.140625" style="31" bestFit="1" customWidth="1"/>
    <col min="15365" max="15615" width="11.42578125" style="31"/>
    <col min="15616" max="15616" width="3.140625" style="31" customWidth="1"/>
    <col min="15617" max="15617" width="48.140625" style="31" customWidth="1"/>
    <col min="15618" max="15618" width="9.7109375" style="31" bestFit="1" customWidth="1"/>
    <col min="15619" max="15619" width="8.42578125" style="31" customWidth="1"/>
    <col min="15620" max="15620" width="10.140625" style="31" bestFit="1" customWidth="1"/>
    <col min="15621" max="15871" width="11.42578125" style="31"/>
    <col min="15872" max="15872" width="3.140625" style="31" customWidth="1"/>
    <col min="15873" max="15873" width="48.140625" style="31" customWidth="1"/>
    <col min="15874" max="15874" width="9.7109375" style="31" bestFit="1" customWidth="1"/>
    <col min="15875" max="15875" width="8.42578125" style="31" customWidth="1"/>
    <col min="15876" max="15876" width="10.140625" style="31" bestFit="1" customWidth="1"/>
    <col min="15877" max="16127" width="11.42578125" style="31"/>
    <col min="16128" max="16128" width="3.140625" style="31" customWidth="1"/>
    <col min="16129" max="16129" width="48.140625" style="31" customWidth="1"/>
    <col min="16130" max="16130" width="9.7109375" style="31" bestFit="1" customWidth="1"/>
    <col min="16131" max="16131" width="8.42578125" style="31" customWidth="1"/>
    <col min="16132" max="16132" width="10.140625" style="31" bestFit="1" customWidth="1"/>
    <col min="16133" max="16384" width="11.42578125" style="31"/>
  </cols>
  <sheetData>
    <row r="1" spans="1:8" s="137" customFormat="1" ht="15">
      <c r="A1" s="163" t="s">
        <v>559</v>
      </c>
      <c r="B1" s="163"/>
      <c r="C1" s="163"/>
      <c r="D1" s="163"/>
      <c r="E1" s="163"/>
      <c r="F1" s="26"/>
      <c r="G1" s="136"/>
      <c r="H1" s="136"/>
    </row>
    <row r="2" spans="1:8" s="29" customFormat="1" ht="14.25" customHeight="1">
      <c r="A2" s="35" t="s">
        <v>15</v>
      </c>
      <c r="B2" s="35"/>
      <c r="C2" s="35"/>
      <c r="D2" s="35"/>
      <c r="E2" s="35"/>
      <c r="F2" s="27"/>
      <c r="G2" s="28"/>
      <c r="H2" s="28"/>
    </row>
    <row r="3" spans="1:8" s="30" customFormat="1" ht="15">
      <c r="A3" s="169"/>
      <c r="B3" s="169"/>
      <c r="C3" s="169"/>
      <c r="D3" s="169"/>
      <c r="E3" s="169"/>
      <c r="F3" s="5"/>
      <c r="G3" s="54"/>
      <c r="H3" s="54"/>
    </row>
    <row r="4" spans="1:8" s="30" customFormat="1" ht="37.5" customHeight="1">
      <c r="A4" s="494"/>
      <c r="B4" s="495"/>
      <c r="C4" s="246" t="s">
        <v>406</v>
      </c>
      <c r="D4" s="246" t="s">
        <v>554</v>
      </c>
      <c r="E4" s="270" t="s">
        <v>16</v>
      </c>
      <c r="F4" s="5"/>
      <c r="G4" s="54"/>
      <c r="H4" s="54"/>
    </row>
    <row r="5" spans="1:8" s="33" customFormat="1" ht="15.75" customHeight="1">
      <c r="A5" s="35"/>
      <c r="B5" s="496"/>
      <c r="C5" s="35"/>
      <c r="D5" s="35"/>
      <c r="E5" s="35"/>
      <c r="F5" s="27"/>
      <c r="G5" s="28"/>
      <c r="H5" s="28"/>
    </row>
    <row r="6" spans="1:8" s="62" customFormat="1" ht="15" customHeight="1">
      <c r="A6" s="700" t="s">
        <v>25</v>
      </c>
      <c r="B6" s="700"/>
      <c r="C6" s="497"/>
      <c r="D6" s="497"/>
      <c r="E6" s="497"/>
    </row>
    <row r="7" spans="1:8" s="62" customFormat="1" ht="15" customHeight="1">
      <c r="A7" s="701" t="s">
        <v>242</v>
      </c>
      <c r="B7" s="701"/>
      <c r="C7" s="498">
        <v>77401.195999999996</v>
      </c>
      <c r="D7" s="498">
        <v>79380</v>
      </c>
      <c r="E7" s="498">
        <f>D7-C7</f>
        <v>1978.8040000000037</v>
      </c>
    </row>
    <row r="8" spans="1:8" s="62" customFormat="1" ht="15" customHeight="1">
      <c r="A8" s="701" t="s">
        <v>64</v>
      </c>
      <c r="B8" s="701"/>
      <c r="C8" s="498"/>
      <c r="D8" s="498"/>
      <c r="E8" s="498"/>
    </row>
    <row r="9" spans="1:8" s="62" customFormat="1" ht="15" customHeight="1">
      <c r="A9" s="164"/>
      <c r="B9" s="613" t="s">
        <v>258</v>
      </c>
      <c r="C9" s="498">
        <f>-24474.724-3122.529</f>
        <v>-27597.252999999997</v>
      </c>
      <c r="D9" s="498">
        <f>-25366.972-3231.234</f>
        <v>-28598.206000000002</v>
      </c>
      <c r="E9" s="498">
        <f>D9-C9</f>
        <v>-1000.953000000005</v>
      </c>
    </row>
    <row r="10" spans="1:8" s="62" customFormat="1" ht="15" customHeight="1">
      <c r="A10" s="164"/>
      <c r="B10" s="613" t="s">
        <v>243</v>
      </c>
      <c r="C10" s="498">
        <v>-3128.87</v>
      </c>
      <c r="D10" s="498">
        <v>-2900</v>
      </c>
      <c r="E10" s="498">
        <f>D10-C10</f>
        <v>228.86999999999989</v>
      </c>
    </row>
    <row r="11" spans="1:8" s="62" customFormat="1" ht="15" customHeight="1">
      <c r="A11" s="702" t="s">
        <v>65</v>
      </c>
      <c r="B11" s="702"/>
      <c r="C11" s="499">
        <f>SUM(C7:C10)</f>
        <v>46675.072999999997</v>
      </c>
      <c r="D11" s="499">
        <f>SUM(D7:D10)</f>
        <v>47881.793999999994</v>
      </c>
      <c r="E11" s="499">
        <f>D11-C11</f>
        <v>1206.7209999999977</v>
      </c>
    </row>
    <row r="12" spans="1:8" s="138" customFormat="1" ht="15" customHeight="1">
      <c r="A12" s="165"/>
      <c r="B12" s="165"/>
      <c r="C12" s="165"/>
      <c r="D12" s="165"/>
      <c r="E12" s="165"/>
      <c r="F12" s="139"/>
    </row>
    <row r="13" spans="1:8" s="62" customFormat="1" ht="15" customHeight="1">
      <c r="A13" s="703" t="s">
        <v>244</v>
      </c>
      <c r="B13" s="703"/>
      <c r="C13" s="498"/>
      <c r="D13" s="498"/>
      <c r="E13" s="498"/>
    </row>
    <row r="14" spans="1:8" s="62" customFormat="1" ht="30" customHeight="1">
      <c r="A14" s="704" t="s">
        <v>350</v>
      </c>
      <c r="B14" s="704"/>
      <c r="C14" s="498">
        <v>1013.343</v>
      </c>
      <c r="D14" s="498">
        <v>956.02</v>
      </c>
      <c r="E14" s="498">
        <f t="shared" ref="E14:E33" si="0">D14-C14</f>
        <v>-57.322999999999979</v>
      </c>
    </row>
    <row r="15" spans="1:8" s="62" customFormat="1" ht="15" customHeight="1">
      <c r="A15" s="699" t="s">
        <v>245</v>
      </c>
      <c r="B15" s="699"/>
      <c r="C15" s="498">
        <v>5614.2039999999997</v>
      </c>
      <c r="D15" s="498">
        <v>5839.5680000000002</v>
      </c>
      <c r="E15" s="498">
        <f t="shared" si="0"/>
        <v>225.36400000000049</v>
      </c>
    </row>
    <row r="16" spans="1:8" s="62" customFormat="1" ht="15" customHeight="1">
      <c r="A16" s="612" t="s">
        <v>344</v>
      </c>
      <c r="B16" s="612"/>
      <c r="C16" s="498"/>
      <c r="D16" s="498"/>
      <c r="E16" s="498"/>
    </row>
    <row r="17" spans="1:5" s="62" customFormat="1" ht="15" customHeight="1">
      <c r="A17" s="699" t="s">
        <v>246</v>
      </c>
      <c r="B17" s="699"/>
      <c r="C17" s="498">
        <v>1304.45</v>
      </c>
      <c r="D17" s="498">
        <v>1312.684</v>
      </c>
      <c r="E17" s="498">
        <f t="shared" si="0"/>
        <v>8.2339999999999236</v>
      </c>
    </row>
    <row r="18" spans="1:5" s="62" customFormat="1" ht="15" customHeight="1">
      <c r="A18" s="699" t="s">
        <v>247</v>
      </c>
      <c r="B18" s="699"/>
      <c r="C18" s="498">
        <v>247.83</v>
      </c>
      <c r="D18" s="498">
        <v>248.399</v>
      </c>
      <c r="E18" s="498">
        <f t="shared" si="0"/>
        <v>0.5689999999999884</v>
      </c>
    </row>
    <row r="19" spans="1:5" s="62" customFormat="1" ht="15" customHeight="1">
      <c r="A19" s="705" t="s">
        <v>248</v>
      </c>
      <c r="B19" s="705"/>
      <c r="C19" s="498">
        <v>422.23399999999998</v>
      </c>
      <c r="D19" s="498">
        <v>415.10599999999999</v>
      </c>
      <c r="E19" s="498">
        <f t="shared" si="0"/>
        <v>-7.1279999999999859</v>
      </c>
    </row>
    <row r="20" spans="1:5" s="62" customFormat="1" ht="15" customHeight="1">
      <c r="A20" s="704" t="s">
        <v>259</v>
      </c>
      <c r="B20" s="704"/>
      <c r="C20" s="498">
        <v>292.29300000000001</v>
      </c>
      <c r="D20" s="498">
        <v>306.36700000000002</v>
      </c>
      <c r="E20" s="498">
        <f t="shared" si="0"/>
        <v>14.074000000000012</v>
      </c>
    </row>
    <row r="21" spans="1:5" s="62" customFormat="1" ht="15" customHeight="1">
      <c r="A21" s="699" t="s">
        <v>527</v>
      </c>
      <c r="B21" s="699"/>
      <c r="C21" s="498">
        <v>6444.317</v>
      </c>
      <c r="D21" s="498">
        <v>6638.558</v>
      </c>
      <c r="E21" s="498">
        <f t="shared" si="0"/>
        <v>194.24099999999999</v>
      </c>
    </row>
    <row r="22" spans="1:5" s="62" customFormat="1" ht="15" customHeight="1">
      <c r="A22" s="699" t="s">
        <v>528</v>
      </c>
      <c r="B22" s="699"/>
      <c r="C22" s="498">
        <v>2338.79</v>
      </c>
      <c r="D22" s="498">
        <v>348.815</v>
      </c>
      <c r="E22" s="498">
        <f t="shared" si="0"/>
        <v>-1989.9749999999999</v>
      </c>
    </row>
    <row r="23" spans="1:5" s="62" customFormat="1" ht="15" customHeight="1">
      <c r="A23" s="699" t="s">
        <v>260</v>
      </c>
      <c r="B23" s="699"/>
      <c r="C23" s="498">
        <f>41.665+54.956</f>
        <v>96.621000000000009</v>
      </c>
      <c r="D23" s="498">
        <f>83.531+54.45</f>
        <v>137.98099999999999</v>
      </c>
      <c r="E23" s="498">
        <f t="shared" si="0"/>
        <v>41.359999999999985</v>
      </c>
    </row>
    <row r="24" spans="1:5" s="62" customFormat="1" ht="15" customHeight="1">
      <c r="A24" s="699" t="s">
        <v>349</v>
      </c>
      <c r="B24" s="699"/>
      <c r="C24" s="498">
        <v>456.68599999999998</v>
      </c>
      <c r="D24" s="498">
        <v>484.95600000000002</v>
      </c>
      <c r="E24" s="498">
        <f t="shared" si="0"/>
        <v>28.270000000000039</v>
      </c>
    </row>
    <row r="25" spans="1:5" s="62" customFormat="1" ht="15" customHeight="1">
      <c r="A25" s="704" t="s">
        <v>249</v>
      </c>
      <c r="B25" s="704"/>
      <c r="C25" s="498">
        <v>300.68299999999999</v>
      </c>
      <c r="D25" s="498">
        <v>526.15300000000002</v>
      </c>
      <c r="E25" s="498">
        <f t="shared" si="0"/>
        <v>225.47000000000003</v>
      </c>
    </row>
    <row r="26" spans="1:5" s="62" customFormat="1" ht="15" customHeight="1">
      <c r="A26" s="699" t="s">
        <v>250</v>
      </c>
      <c r="B26" s="699"/>
      <c r="C26" s="498">
        <v>52.267000000000003</v>
      </c>
      <c r="D26" s="498">
        <v>13.613</v>
      </c>
      <c r="E26" s="498">
        <f t="shared" si="0"/>
        <v>-38.654000000000003</v>
      </c>
    </row>
    <row r="27" spans="1:5" s="62" customFormat="1" ht="15" customHeight="1">
      <c r="A27" s="699" t="s">
        <v>251</v>
      </c>
      <c r="B27" s="699"/>
      <c r="C27" s="498">
        <v>475.09100000000001</v>
      </c>
      <c r="D27" s="498">
        <v>420.834</v>
      </c>
      <c r="E27" s="498">
        <f t="shared" si="0"/>
        <v>-54.257000000000005</v>
      </c>
    </row>
    <row r="28" spans="1:5" s="62" customFormat="1" ht="15" customHeight="1">
      <c r="A28" s="612" t="s">
        <v>66</v>
      </c>
      <c r="B28" s="612"/>
      <c r="C28" s="498">
        <v>465.56599999999997</v>
      </c>
      <c r="D28" s="498">
        <v>320.82299999999998</v>
      </c>
      <c r="E28" s="498">
        <f t="shared" si="0"/>
        <v>-144.74299999999999</v>
      </c>
    </row>
    <row r="29" spans="1:5" s="62" customFormat="1" ht="15" customHeight="1">
      <c r="A29" s="699" t="s">
        <v>252</v>
      </c>
      <c r="B29" s="699"/>
      <c r="C29" s="498">
        <v>4.21</v>
      </c>
      <c r="D29" s="498">
        <v>5.75</v>
      </c>
      <c r="E29" s="498">
        <f t="shared" si="0"/>
        <v>1.54</v>
      </c>
    </row>
    <row r="30" spans="1:5" s="62" customFormat="1" ht="15" customHeight="1">
      <c r="A30" s="699" t="s">
        <v>253</v>
      </c>
      <c r="B30" s="699"/>
      <c r="C30" s="498">
        <v>250.06399999999999</v>
      </c>
      <c r="D30" s="498">
        <v>0</v>
      </c>
      <c r="E30" s="498">
        <f t="shared" si="0"/>
        <v>-250.06399999999999</v>
      </c>
    </row>
    <row r="31" spans="1:5" s="62" customFormat="1" ht="15" customHeight="1">
      <c r="A31" s="699" t="s">
        <v>254</v>
      </c>
      <c r="B31" s="699"/>
      <c r="C31" s="498">
        <v>1481.0540000000001</v>
      </c>
      <c r="D31" s="498">
        <v>1446.11</v>
      </c>
      <c r="E31" s="498">
        <f t="shared" si="0"/>
        <v>-34.944000000000187</v>
      </c>
    </row>
    <row r="32" spans="1:5" s="62" customFormat="1" ht="15" customHeight="1">
      <c r="A32" s="699" t="s">
        <v>345</v>
      </c>
      <c r="B32" s="699"/>
      <c r="C32" s="498">
        <v>0</v>
      </c>
      <c r="D32" s="498">
        <v>0</v>
      </c>
      <c r="E32" s="498">
        <f t="shared" si="0"/>
        <v>0</v>
      </c>
    </row>
    <row r="33" spans="1:6" s="62" customFormat="1" ht="15" customHeight="1">
      <c r="A33" s="699" t="s">
        <v>255</v>
      </c>
      <c r="B33" s="699"/>
      <c r="C33" s="498">
        <f>-SUM(C14:C32)+C34</f>
        <v>2523.768</v>
      </c>
      <c r="D33" s="498">
        <f>-SUM(D14:D32)+D34</f>
        <v>2601.28100000001</v>
      </c>
      <c r="E33" s="498">
        <f t="shared" si="0"/>
        <v>77.513000000009924</v>
      </c>
    </row>
    <row r="34" spans="1:6" s="62" customFormat="1" ht="15" customHeight="1">
      <c r="A34" s="706" t="s">
        <v>256</v>
      </c>
      <c r="B34" s="706"/>
      <c r="C34" s="499">
        <f>C35-C11</f>
        <v>23783.470999999998</v>
      </c>
      <c r="D34" s="499">
        <f>D35-D11</f>
        <v>22023.018000000011</v>
      </c>
      <c r="E34" s="499">
        <f>E35-E11</f>
        <v>-1760.4529999999868</v>
      </c>
    </row>
    <row r="35" spans="1:6" s="155" customFormat="1" ht="27" customHeight="1">
      <c r="A35" s="271" t="s">
        <v>257</v>
      </c>
      <c r="B35" s="271"/>
      <c r="C35" s="301">
        <v>70458.543999999994</v>
      </c>
      <c r="D35" s="301">
        <v>69904.812000000005</v>
      </c>
      <c r="E35" s="301">
        <f>D35-C35</f>
        <v>-553.73199999998906</v>
      </c>
      <c r="F35" s="152"/>
    </row>
    <row r="36" spans="1:6" s="155" customFormat="1" ht="15">
      <c r="A36" s="143"/>
      <c r="B36" s="143"/>
      <c r="C36" s="143"/>
      <c r="D36" s="143"/>
      <c r="E36" s="143"/>
      <c r="F36" s="143"/>
    </row>
    <row r="37" spans="1:6" s="62" customFormat="1" ht="15">
      <c r="A37" s="171" t="s">
        <v>526</v>
      </c>
      <c r="C37" s="500"/>
      <c r="D37" s="500"/>
      <c r="E37" s="500"/>
    </row>
    <row r="38" spans="1:6" s="62" customFormat="1" ht="15">
      <c r="A38" s="28" t="s">
        <v>4</v>
      </c>
      <c r="C38" s="500"/>
      <c r="D38" s="500"/>
      <c r="E38" s="500"/>
    </row>
  </sheetData>
  <mergeCells count="24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34:B34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A32:B32"/>
    <mergeCell ref="A33:B33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  <ignoredErrors>
    <ignoredError sqref="E34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J37"/>
  <sheetViews>
    <sheetView workbookViewId="0">
      <selection activeCell="A2" sqref="A2"/>
    </sheetView>
  </sheetViews>
  <sheetFormatPr baseColWidth="10" defaultColWidth="11.5703125" defaultRowHeight="14.25"/>
  <cols>
    <col min="1" max="1" width="2.140625" style="439" customWidth="1"/>
    <col min="2" max="2" width="3.85546875" style="439" customWidth="1"/>
    <col min="3" max="3" width="29.7109375" style="439" customWidth="1"/>
    <col min="4" max="4" width="7" style="439" customWidth="1"/>
    <col min="5" max="6" width="2.140625" style="439" customWidth="1"/>
    <col min="7" max="7" width="28.28515625" style="439" customWidth="1"/>
    <col min="8" max="8" width="7" style="439" bestFit="1" customWidth="1"/>
    <col min="9" max="9" width="1.42578125" style="439" hidden="1" customWidth="1"/>
    <col min="10" max="10" width="8.5703125" style="439" bestFit="1" customWidth="1"/>
    <col min="11" max="16384" width="11.5703125" style="439"/>
  </cols>
  <sheetData>
    <row r="1" spans="1:10" s="438" customFormat="1" ht="15" customHeight="1">
      <c r="A1" s="468" t="s">
        <v>640</v>
      </c>
    </row>
    <row r="2" spans="1:10" ht="15" customHeight="1">
      <c r="A2" s="439" t="s">
        <v>0</v>
      </c>
    </row>
    <row r="3" spans="1:10" ht="11.25" customHeight="1">
      <c r="A3" s="440"/>
      <c r="B3" s="440"/>
      <c r="C3" s="440"/>
      <c r="D3" s="440"/>
      <c r="E3" s="440"/>
      <c r="F3" s="440"/>
      <c r="G3" s="440"/>
      <c r="H3" s="440"/>
      <c r="I3" s="440"/>
      <c r="J3" s="440"/>
    </row>
    <row r="4" spans="1:10" s="485" customFormat="1" ht="21" customHeight="1">
      <c r="A4" s="708" t="s">
        <v>207</v>
      </c>
      <c r="B4" s="708"/>
      <c r="C4" s="708"/>
      <c r="D4" s="483" t="s">
        <v>314</v>
      </c>
      <c r="E4" s="708" t="s">
        <v>214</v>
      </c>
      <c r="F4" s="708"/>
      <c r="G4" s="708"/>
      <c r="H4" s="483" t="s">
        <v>314</v>
      </c>
      <c r="I4" s="484"/>
      <c r="J4" s="658" t="s">
        <v>16</v>
      </c>
    </row>
    <row r="5" spans="1:10" ht="21" customHeight="1">
      <c r="A5" s="709" t="s">
        <v>210</v>
      </c>
      <c r="B5" s="709"/>
      <c r="C5" s="709"/>
      <c r="E5" s="709" t="s">
        <v>216</v>
      </c>
      <c r="F5" s="709"/>
      <c r="G5" s="709"/>
    </row>
    <row r="6" spans="1:10" ht="21" customHeight="1">
      <c r="A6" s="439" t="s">
        <v>315</v>
      </c>
      <c r="D6" s="448"/>
      <c r="F6" s="439" t="s">
        <v>316</v>
      </c>
      <c r="H6" s="448"/>
      <c r="I6" s="448"/>
      <c r="J6" s="447"/>
    </row>
    <row r="7" spans="1:10" ht="14.25" customHeight="1">
      <c r="B7" s="439" t="s">
        <v>380</v>
      </c>
      <c r="D7" s="448"/>
      <c r="G7" s="439" t="s">
        <v>380</v>
      </c>
      <c r="H7" s="448"/>
      <c r="I7" s="448"/>
      <c r="J7" s="447"/>
    </row>
    <row r="8" spans="1:10" ht="14.25" customHeight="1">
      <c r="B8" s="439" t="s">
        <v>343</v>
      </c>
      <c r="D8" s="448">
        <v>8385.1509999999998</v>
      </c>
      <c r="G8" s="439" t="s">
        <v>317</v>
      </c>
      <c r="H8" s="448">
        <v>8317.9069999999992</v>
      </c>
      <c r="I8" s="448"/>
      <c r="J8" s="447">
        <f>H8-D8</f>
        <v>-67.244000000000597</v>
      </c>
    </row>
    <row r="9" spans="1:10" ht="14.25" customHeight="1">
      <c r="B9" s="707" t="s">
        <v>318</v>
      </c>
      <c r="C9" s="707"/>
      <c r="D9" s="448">
        <f>5500.653+0.237</f>
        <v>5500.89</v>
      </c>
      <c r="G9" s="439" t="s">
        <v>319</v>
      </c>
      <c r="H9" s="448">
        <v>5539.3329999999996</v>
      </c>
      <c r="I9" s="448"/>
      <c r="J9" s="447">
        <f t="shared" ref="J9:J35" si="0">H9-D9</f>
        <v>38.442999999999302</v>
      </c>
    </row>
    <row r="10" spans="1:10" ht="14.25" customHeight="1">
      <c r="B10" s="707" t="s">
        <v>320</v>
      </c>
      <c r="C10" s="707"/>
      <c r="D10" s="448">
        <v>6904.9740000000002</v>
      </c>
      <c r="G10" s="439" t="s">
        <v>321</v>
      </c>
      <c r="H10" s="448">
        <v>7169.6549999999997</v>
      </c>
      <c r="I10" s="448"/>
      <c r="J10" s="447">
        <f t="shared" si="0"/>
        <v>264.68099999999959</v>
      </c>
    </row>
    <row r="11" spans="1:10" ht="14.25" customHeight="1">
      <c r="A11" s="439" t="s">
        <v>322</v>
      </c>
      <c r="D11" s="448">
        <v>53265.749000000003</v>
      </c>
      <c r="G11" s="439" t="s">
        <v>323</v>
      </c>
      <c r="H11" s="448">
        <v>55076.42</v>
      </c>
      <c r="I11" s="448"/>
      <c r="J11" s="447">
        <f t="shared" si="0"/>
        <v>1810.6709999999948</v>
      </c>
    </row>
    <row r="12" spans="1:10" ht="21" customHeight="1">
      <c r="D12" s="448"/>
      <c r="F12" s="439" t="s">
        <v>324</v>
      </c>
      <c r="H12" s="448"/>
      <c r="I12" s="448"/>
      <c r="J12" s="447"/>
    </row>
    <row r="13" spans="1:10" ht="14.25" customHeight="1">
      <c r="D13" s="448"/>
      <c r="G13" s="439" t="s">
        <v>380</v>
      </c>
      <c r="H13" s="448"/>
      <c r="I13" s="448"/>
      <c r="J13" s="447"/>
    </row>
    <row r="14" spans="1:10" ht="14.25" customHeight="1">
      <c r="D14" s="448"/>
      <c r="G14" s="439" t="s">
        <v>325</v>
      </c>
      <c r="H14" s="448">
        <v>468.63600000000002</v>
      </c>
      <c r="I14" s="448"/>
      <c r="J14" s="447">
        <f t="shared" si="0"/>
        <v>468.63600000000002</v>
      </c>
    </row>
    <row r="15" spans="1:10" ht="27" customHeight="1">
      <c r="D15" s="448"/>
      <c r="G15" s="441" t="s">
        <v>462</v>
      </c>
      <c r="H15" s="448">
        <v>326.77100000000002</v>
      </c>
      <c r="I15" s="448"/>
      <c r="J15" s="447">
        <f t="shared" si="0"/>
        <v>326.77100000000002</v>
      </c>
    </row>
    <row r="16" spans="1:10" ht="14.25" customHeight="1">
      <c r="D16" s="448"/>
      <c r="G16" s="439" t="s">
        <v>326</v>
      </c>
      <c r="H16" s="448">
        <v>1162.5730000000001</v>
      </c>
      <c r="I16" s="448"/>
      <c r="J16" s="447">
        <f t="shared" si="0"/>
        <v>1162.5730000000001</v>
      </c>
    </row>
    <row r="17" spans="1:10" ht="21" customHeight="1">
      <c r="A17" s="439" t="s">
        <v>327</v>
      </c>
      <c r="D17" s="448">
        <f>SUM(D19:D21)</f>
        <v>861.24800000000005</v>
      </c>
      <c r="H17" s="448"/>
      <c r="I17" s="448"/>
      <c r="J17" s="447">
        <f t="shared" si="0"/>
        <v>-861.24800000000005</v>
      </c>
    </row>
    <row r="18" spans="1:10" ht="14.25" customHeight="1">
      <c r="B18" s="439" t="s">
        <v>380</v>
      </c>
      <c r="D18" s="448"/>
      <c r="H18" s="448"/>
      <c r="I18" s="448"/>
      <c r="J18" s="447"/>
    </row>
    <row r="19" spans="1:10" ht="14.25" customHeight="1">
      <c r="B19" s="439" t="s">
        <v>328</v>
      </c>
      <c r="D19" s="448">
        <v>391.92099999999999</v>
      </c>
      <c r="H19" s="448"/>
      <c r="I19" s="448"/>
      <c r="J19" s="447">
        <f t="shared" si="0"/>
        <v>-391.92099999999999</v>
      </c>
    </row>
    <row r="20" spans="1:10" ht="14.25" customHeight="1">
      <c r="B20" s="439" t="s">
        <v>329</v>
      </c>
      <c r="D20" s="448">
        <v>1.5640000000000001</v>
      </c>
      <c r="H20" s="448"/>
      <c r="I20" s="448"/>
      <c r="J20" s="447">
        <f t="shared" si="0"/>
        <v>-1.5640000000000001</v>
      </c>
    </row>
    <row r="21" spans="1:10" ht="14.25" customHeight="1">
      <c r="B21" s="439" t="s">
        <v>330</v>
      </c>
      <c r="D21" s="448">
        <v>467.76299999999998</v>
      </c>
      <c r="H21" s="448"/>
      <c r="I21" s="448"/>
      <c r="J21" s="447">
        <f t="shared" si="0"/>
        <v>-467.76299999999998</v>
      </c>
    </row>
    <row r="22" spans="1:10" ht="14.25" customHeight="1">
      <c r="A22" s="442" t="s">
        <v>331</v>
      </c>
      <c r="B22" s="442"/>
      <c r="C22" s="442"/>
      <c r="D22" s="449">
        <v>847.08</v>
      </c>
      <c r="E22" s="442"/>
      <c r="F22" s="442"/>
      <c r="G22" s="442"/>
      <c r="H22" s="449"/>
      <c r="I22" s="449"/>
      <c r="J22" s="447">
        <f t="shared" si="0"/>
        <v>-847.08</v>
      </c>
    </row>
    <row r="23" spans="1:10" ht="11.25" customHeight="1">
      <c r="A23" s="440"/>
      <c r="B23" s="440"/>
      <c r="C23" s="440"/>
      <c r="D23" s="450"/>
      <c r="E23" s="440"/>
      <c r="F23" s="440"/>
      <c r="G23" s="440"/>
      <c r="H23" s="450"/>
      <c r="I23" s="450"/>
      <c r="J23" s="451"/>
    </row>
    <row r="24" spans="1:10" s="443" customFormat="1" ht="21" customHeight="1">
      <c r="A24" s="710" t="s">
        <v>332</v>
      </c>
      <c r="B24" s="710"/>
      <c r="C24" s="710"/>
      <c r="D24" s="452">
        <f>D8+D9+D10+D11+D19+D20+D21+D22</f>
        <v>75765.092000000004</v>
      </c>
      <c r="E24" s="710" t="s">
        <v>333</v>
      </c>
      <c r="F24" s="710"/>
      <c r="G24" s="710"/>
      <c r="H24" s="452">
        <f>H8+H9+H10+H11+H14+H15+H16</f>
        <v>78061.294999999998</v>
      </c>
      <c r="I24" s="452"/>
      <c r="J24" s="453">
        <f t="shared" si="0"/>
        <v>2296.2029999999941</v>
      </c>
    </row>
    <row r="25" spans="1:10" s="444" customFormat="1" ht="27" customHeight="1">
      <c r="A25" s="712" t="s">
        <v>209</v>
      </c>
      <c r="B25" s="712"/>
      <c r="C25" s="712"/>
      <c r="E25" s="712" t="s">
        <v>215</v>
      </c>
      <c r="F25" s="712"/>
      <c r="G25" s="712"/>
      <c r="H25" s="454"/>
      <c r="I25" s="454"/>
      <c r="J25" s="454"/>
    </row>
    <row r="26" spans="1:10" s="445" customFormat="1" ht="27" customHeight="1">
      <c r="A26" s="713" t="s">
        <v>385</v>
      </c>
      <c r="B26" s="713"/>
      <c r="C26" s="713"/>
      <c r="D26" s="486">
        <v>68642.009000000005</v>
      </c>
      <c r="F26" s="713" t="s">
        <v>334</v>
      </c>
      <c r="G26" s="713"/>
      <c r="H26" s="486">
        <v>68859.070000000007</v>
      </c>
      <c r="I26" s="486"/>
      <c r="J26" s="487">
        <f t="shared" si="0"/>
        <v>217.06100000000151</v>
      </c>
    </row>
    <row r="27" spans="1:10" s="445" customFormat="1" ht="14.25" customHeight="1">
      <c r="A27" s="445" t="s">
        <v>335</v>
      </c>
      <c r="D27" s="486">
        <v>1046.039</v>
      </c>
      <c r="F27" s="445" t="s">
        <v>336</v>
      </c>
      <c r="H27" s="486">
        <v>1045.742</v>
      </c>
      <c r="I27" s="486"/>
      <c r="J27" s="487">
        <f t="shared" si="0"/>
        <v>-0.29700000000002547</v>
      </c>
    </row>
    <row r="28" spans="1:10" s="445" customFormat="1" ht="14.25" customHeight="1">
      <c r="A28" s="445" t="s">
        <v>337</v>
      </c>
      <c r="D28" s="486">
        <f>SUM(D30:D32)</f>
        <v>2145.6080000000002</v>
      </c>
      <c r="H28" s="486"/>
      <c r="I28" s="486"/>
      <c r="J28" s="487">
        <f t="shared" si="0"/>
        <v>-2145.6080000000002</v>
      </c>
    </row>
    <row r="29" spans="1:10" s="445" customFormat="1" ht="14.25" customHeight="1">
      <c r="B29" s="439" t="s">
        <v>380</v>
      </c>
      <c r="H29" s="486"/>
      <c r="I29" s="486"/>
      <c r="J29" s="487"/>
    </row>
    <row r="30" spans="1:10" s="445" customFormat="1" ht="14.25" customHeight="1">
      <c r="B30" s="445" t="s">
        <v>328</v>
      </c>
      <c r="D30" s="486">
        <v>45.587000000000003</v>
      </c>
      <c r="H30" s="486"/>
      <c r="I30" s="486"/>
      <c r="J30" s="487">
        <f t="shared" si="0"/>
        <v>-45.587000000000003</v>
      </c>
    </row>
    <row r="31" spans="1:10" s="445" customFormat="1" ht="14.25" customHeight="1">
      <c r="B31" s="445" t="s">
        <v>329</v>
      </c>
      <c r="D31" s="486">
        <v>5.0000000000000001E-3</v>
      </c>
      <c r="H31" s="486"/>
      <c r="I31" s="486"/>
      <c r="J31" s="487">
        <f t="shared" si="0"/>
        <v>-5.0000000000000001E-3</v>
      </c>
    </row>
    <row r="32" spans="1:10" s="445" customFormat="1" ht="14.25" customHeight="1">
      <c r="B32" s="445" t="s">
        <v>330</v>
      </c>
      <c r="D32" s="486">
        <v>2100.0160000000001</v>
      </c>
      <c r="H32" s="486"/>
      <c r="I32" s="486"/>
      <c r="J32" s="487">
        <f t="shared" si="0"/>
        <v>-2100.0160000000001</v>
      </c>
    </row>
    <row r="33" spans="1:10" s="490" customFormat="1" ht="21" customHeight="1">
      <c r="A33" s="446" t="s">
        <v>331</v>
      </c>
      <c r="B33" s="446"/>
      <c r="C33" s="446"/>
      <c r="D33" s="488">
        <v>362.12900000000002</v>
      </c>
      <c r="E33" s="446"/>
      <c r="F33" s="446"/>
      <c r="G33" s="446"/>
      <c r="H33" s="488"/>
      <c r="I33" s="488"/>
      <c r="J33" s="489">
        <f t="shared" si="0"/>
        <v>-362.12900000000002</v>
      </c>
    </row>
    <row r="34" spans="1:10" s="443" customFormat="1" ht="21" customHeight="1">
      <c r="A34" s="710" t="s">
        <v>338</v>
      </c>
      <c r="B34" s="710"/>
      <c r="C34" s="710"/>
      <c r="D34" s="452">
        <f>D33+D28+D27+D26</f>
        <v>72195.785000000003</v>
      </c>
      <c r="E34" s="710" t="s">
        <v>339</v>
      </c>
      <c r="F34" s="710"/>
      <c r="G34" s="710"/>
      <c r="H34" s="452">
        <f>H26+H27</f>
        <v>69904.812000000005</v>
      </c>
      <c r="I34" s="452"/>
      <c r="J34" s="453">
        <f t="shared" si="0"/>
        <v>-2290.9729999999981</v>
      </c>
    </row>
    <row r="35" spans="1:10" s="493" customFormat="1" ht="21" customHeight="1">
      <c r="A35" s="711" t="s">
        <v>211</v>
      </c>
      <c r="B35" s="711"/>
      <c r="C35" s="711"/>
      <c r="D35" s="491">
        <f>D34-D24</f>
        <v>-3569.3070000000007</v>
      </c>
      <c r="E35" s="711" t="s">
        <v>217</v>
      </c>
      <c r="F35" s="711"/>
      <c r="G35" s="711"/>
      <c r="H35" s="491">
        <f>H34-H24</f>
        <v>-8156.4829999999929</v>
      </c>
      <c r="I35" s="491"/>
      <c r="J35" s="492">
        <f t="shared" si="0"/>
        <v>-4587.1759999999922</v>
      </c>
    </row>
    <row r="36" spans="1:10" ht="11.25" customHeight="1"/>
    <row r="37" spans="1:10">
      <c r="A37" s="28" t="s">
        <v>4</v>
      </c>
    </row>
  </sheetData>
  <mergeCells count="16">
    <mergeCell ref="A34:C34"/>
    <mergeCell ref="E34:G34"/>
    <mergeCell ref="A35:C35"/>
    <mergeCell ref="E35:G35"/>
    <mergeCell ref="A24:C24"/>
    <mergeCell ref="E24:G24"/>
    <mergeCell ref="A25:C25"/>
    <mergeCell ref="E25:G25"/>
    <mergeCell ref="A26:C26"/>
    <mergeCell ref="F26:G26"/>
    <mergeCell ref="B10:C10"/>
    <mergeCell ref="A4:C4"/>
    <mergeCell ref="E4:G4"/>
    <mergeCell ref="A5:C5"/>
    <mergeCell ref="E5:G5"/>
    <mergeCell ref="B9:C9"/>
  </mergeCells>
  <pageMargins left="0.7" right="0.7" top="0.78740157499999996" bottom="0.78740157499999996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36</vt:i4>
      </vt:variant>
      <vt:variant>
        <vt:lpstr>Benannte Bereiche</vt:lpstr>
      </vt:variant>
      <vt:variant>
        <vt:i4>16</vt:i4>
      </vt:variant>
    </vt:vector>
  </HeadingPairs>
  <TitlesOfParts>
    <vt:vector size="52" baseType="lpstr">
      <vt:lpstr>Tabellenverzeichnis</vt:lpstr>
      <vt:lpstr>Tab 1</vt:lpstr>
      <vt:lpstr>Tab 2</vt:lpstr>
      <vt:lpstr>Tab 3</vt:lpstr>
      <vt:lpstr>Tab 4a</vt:lpstr>
      <vt:lpstr>Tab 4b</vt:lpstr>
      <vt:lpstr>Tab 4c</vt:lpstr>
      <vt:lpstr>Tab 4d</vt:lpstr>
      <vt:lpstr>Tab 5a</vt:lpstr>
      <vt:lpstr>Tab 5b</vt:lpstr>
      <vt:lpstr>Tab 5c</vt:lpstr>
      <vt:lpstr>Tab 6a</vt:lpstr>
      <vt:lpstr>Tab 6b</vt:lpstr>
      <vt:lpstr>Tab 6c</vt:lpstr>
      <vt:lpstr>Tab 6d</vt:lpstr>
      <vt:lpstr>Tab 7a</vt:lpstr>
      <vt:lpstr>Tab 7b</vt:lpstr>
      <vt:lpstr>Tab 7c</vt:lpstr>
      <vt:lpstr>Tab 8</vt:lpstr>
      <vt:lpstr>Tab 9</vt:lpstr>
      <vt:lpstr>Tab 10</vt:lpstr>
      <vt:lpstr>Tab 11</vt:lpstr>
      <vt:lpstr>Tab 12</vt:lpstr>
      <vt:lpstr>Tab 13</vt:lpstr>
      <vt:lpstr>Tab 14</vt:lpstr>
      <vt:lpstr>Tab 15</vt:lpstr>
      <vt:lpstr>Tab 16</vt:lpstr>
      <vt:lpstr>Tab 17</vt:lpstr>
      <vt:lpstr>Tab 18</vt:lpstr>
      <vt:lpstr>Tab 19a</vt:lpstr>
      <vt:lpstr>Tab 19b</vt:lpstr>
      <vt:lpstr>Tab 20a</vt:lpstr>
      <vt:lpstr>Tab 20b</vt:lpstr>
      <vt:lpstr>Tab 21</vt:lpstr>
      <vt:lpstr>Tab 22</vt:lpstr>
      <vt:lpstr>Tab 23</vt:lpstr>
      <vt:lpstr>Tabellenverzeichnis!_Toc386189440</vt:lpstr>
      <vt:lpstr>'Tab 1'!Druckbereich</vt:lpstr>
      <vt:lpstr>'Tab 20a'!Druckbereich</vt:lpstr>
      <vt:lpstr>'Tab 20b'!Druckbereich</vt:lpstr>
      <vt:lpstr>'Tab 21'!Druckbereich</vt:lpstr>
      <vt:lpstr>'Tab 22'!Druckbereich</vt:lpstr>
      <vt:lpstr>'Tab 4a'!Druckbereich</vt:lpstr>
      <vt:lpstr>'Tab 4c'!Druckbereich</vt:lpstr>
      <vt:lpstr>'Tab 5b'!Druckbereich</vt:lpstr>
      <vt:lpstr>'Tab 5c'!Druckbereich</vt:lpstr>
      <vt:lpstr>'Tab 6a'!Druckbereich</vt:lpstr>
      <vt:lpstr>'Tab 6b'!Druckbereich</vt:lpstr>
      <vt:lpstr>'Tab 6c'!Druckbereich</vt:lpstr>
      <vt:lpstr>'Tab 6d'!Druckbereich</vt:lpstr>
      <vt:lpstr>'Tab 7b'!Druckbereich</vt:lpstr>
      <vt:lpstr>'Tab 8'!Druckbereich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- Tabellen 2014/2015 idF Bundesfinanzgesetz</dc:title>
  <cp:lastModifiedBy>Leicher</cp:lastModifiedBy>
  <cp:lastPrinted>2014-06-26T17:18:37Z</cp:lastPrinted>
  <dcterms:created xsi:type="dcterms:W3CDTF">2012-08-10T09:20:41Z</dcterms:created>
  <dcterms:modified xsi:type="dcterms:W3CDTF">2014-07-31T07:27:07Z</dcterms:modified>
</cp:coreProperties>
</file>