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8515" windowHeight="12585"/>
  </bookViews>
  <sheets>
    <sheet name="EAVERT" sheetId="1" r:id="rId1"/>
  </sheets>
  <definedNames>
    <definedName name="_xlnm.Print_Area" localSheetId="0">EAVERT!$A$8:$N$46,EAVERT!$A$49:$M$88,EAVERT!$A$93:$P$142,EAVERT!$A$145:$P$190,EAVERT!$A$195:$K$219</definedName>
    <definedName name="_xlnm.Print_Titles" localSheetId="0">EAVERT!$1:$2</definedName>
    <definedName name="solver_adj" localSheetId="0" hidden="1">EAVERT!$B$42</definedName>
    <definedName name="solver_num" localSheetId="0" hidden="1">0</definedName>
    <definedName name="solver_oldobj" localSheetId="0" hidden="1">758383000</definedName>
    <definedName name="solver_opt" localSheetId="0" hidden="1">EAVERT!#REF!</definedName>
    <definedName name="solver_typ" localSheetId="0" hidden="1">3</definedName>
    <definedName name="solver_val" localSheetId="0" hidden="1">758373000</definedName>
  </definedNames>
  <calcPr calcId="145621" fullCalcOnLoad="1"/>
</workbook>
</file>

<file path=xl/calcChain.xml><?xml version="1.0" encoding="utf-8"?>
<calcChain xmlns="http://schemas.openxmlformats.org/spreadsheetml/2006/main">
  <c r="H219" i="1" l="1"/>
  <c r="D219" i="1"/>
  <c r="J218" i="1"/>
  <c r="F218" i="1"/>
  <c r="B218" i="1"/>
  <c r="J217" i="1"/>
  <c r="H217" i="1"/>
  <c r="G217" i="1"/>
  <c r="F217" i="1"/>
  <c r="D217" i="1"/>
  <c r="C217" i="1"/>
  <c r="B217" i="1"/>
  <c r="J210" i="1"/>
  <c r="I210" i="1"/>
  <c r="H210" i="1"/>
  <c r="F210" i="1"/>
  <c r="E210" i="1"/>
  <c r="D210" i="1"/>
  <c r="B210" i="1"/>
  <c r="K206" i="1"/>
  <c r="G219" i="1" s="1"/>
  <c r="K205" i="1"/>
  <c r="I218" i="1" s="1"/>
  <c r="K204" i="1"/>
  <c r="I217" i="1" s="1"/>
  <c r="K203" i="1"/>
  <c r="K202" i="1"/>
  <c r="K201" i="1"/>
  <c r="K200" i="1"/>
  <c r="K198" i="1"/>
  <c r="K197" i="1"/>
  <c r="G210" i="1" s="1"/>
  <c r="P174" i="1"/>
  <c r="P120" i="1"/>
  <c r="J88" i="1"/>
  <c r="I88" i="1"/>
  <c r="I87" i="1"/>
  <c r="E84" i="1"/>
  <c r="D83" i="1"/>
  <c r="C83" i="1"/>
  <c r="B83" i="1"/>
  <c r="D82" i="1"/>
  <c r="C82" i="1"/>
  <c r="B82" i="1"/>
  <c r="D81" i="1"/>
  <c r="C81" i="1"/>
  <c r="B81" i="1"/>
  <c r="D80" i="1"/>
  <c r="C80" i="1"/>
  <c r="B80" i="1"/>
  <c r="E80" i="1" s="1"/>
  <c r="D79" i="1"/>
  <c r="C79" i="1"/>
  <c r="B79" i="1"/>
  <c r="D78" i="1"/>
  <c r="C78" i="1"/>
  <c r="B78" i="1"/>
  <c r="D77" i="1"/>
  <c r="G77" i="1" s="1"/>
  <c r="M77" i="1" s="1"/>
  <c r="C77" i="1"/>
  <c r="B77" i="1"/>
  <c r="D75" i="1"/>
  <c r="C75" i="1"/>
  <c r="B75" i="1"/>
  <c r="D74" i="1"/>
  <c r="C74" i="1"/>
  <c r="B74" i="1"/>
  <c r="D73" i="1"/>
  <c r="C73" i="1"/>
  <c r="B73" i="1"/>
  <c r="D72" i="1"/>
  <c r="C72" i="1"/>
  <c r="B72" i="1"/>
  <c r="D68" i="1"/>
  <c r="C68" i="1"/>
  <c r="B68" i="1"/>
  <c r="D67" i="1"/>
  <c r="C67" i="1"/>
  <c r="B67" i="1"/>
  <c r="D66" i="1"/>
  <c r="C66" i="1"/>
  <c r="B66" i="1"/>
  <c r="E65" i="1"/>
  <c r="D65" i="1"/>
  <c r="C65" i="1"/>
  <c r="B65" i="1"/>
  <c r="D63" i="1"/>
  <c r="C63" i="1"/>
  <c r="F63" i="1" s="1"/>
  <c r="L63" i="1" s="1"/>
  <c r="B63" i="1"/>
  <c r="D62" i="1"/>
  <c r="C62" i="1"/>
  <c r="B62" i="1"/>
  <c r="G61" i="1"/>
  <c r="M61" i="1" s="1"/>
  <c r="D60" i="1"/>
  <c r="C60" i="1"/>
  <c r="B60" i="1"/>
  <c r="J59" i="1"/>
  <c r="J87" i="1" s="1"/>
  <c r="D59" i="1"/>
  <c r="C59" i="1"/>
  <c r="B59" i="1"/>
  <c r="D58" i="1"/>
  <c r="C58" i="1"/>
  <c r="B58" i="1"/>
  <c r="D57" i="1"/>
  <c r="C57" i="1"/>
  <c r="B57" i="1"/>
  <c r="L56" i="1"/>
  <c r="D56" i="1"/>
  <c r="C56" i="1"/>
  <c r="F56" i="1" s="1"/>
  <c r="B56" i="1"/>
  <c r="D55" i="1"/>
  <c r="C55" i="1"/>
  <c r="B55" i="1"/>
  <c r="D54" i="1"/>
  <c r="C54" i="1"/>
  <c r="B54" i="1"/>
  <c r="G45" i="1"/>
  <c r="E45" i="1"/>
  <c r="D43" i="1"/>
  <c r="H43" i="1" s="1"/>
  <c r="D42" i="1"/>
  <c r="H42" i="1" s="1"/>
  <c r="F84" i="1" s="1"/>
  <c r="L84" i="1" s="1"/>
  <c r="D41" i="1"/>
  <c r="H41" i="1" s="1"/>
  <c r="F83" i="1" s="1"/>
  <c r="L83" i="1" s="1"/>
  <c r="D40" i="1"/>
  <c r="H40" i="1" s="1"/>
  <c r="F82" i="1" s="1"/>
  <c r="L82" i="1" s="1"/>
  <c r="D39" i="1"/>
  <c r="H39" i="1" s="1"/>
  <c r="F81" i="1" s="1"/>
  <c r="L81" i="1" s="1"/>
  <c r="D38" i="1"/>
  <c r="H38" i="1" s="1"/>
  <c r="F80" i="1" s="1"/>
  <c r="L80" i="1" s="1"/>
  <c r="H37" i="1"/>
  <c r="F79" i="1" s="1"/>
  <c r="L79" i="1" s="1"/>
  <c r="D37" i="1"/>
  <c r="D36" i="1"/>
  <c r="H36" i="1" s="1"/>
  <c r="F78" i="1" s="1"/>
  <c r="L78" i="1" s="1"/>
  <c r="D35" i="1"/>
  <c r="H35" i="1" s="1"/>
  <c r="F77" i="1" s="1"/>
  <c r="L77" i="1" s="1"/>
  <c r="D34" i="1"/>
  <c r="H34" i="1" s="1"/>
  <c r="D33" i="1"/>
  <c r="H33" i="1" s="1"/>
  <c r="E75" i="1" s="1"/>
  <c r="D32" i="1"/>
  <c r="H32" i="1" s="1"/>
  <c r="D31" i="1"/>
  <c r="H31" i="1" s="1"/>
  <c r="D30" i="1"/>
  <c r="H30" i="1" s="1"/>
  <c r="E72" i="1" s="1"/>
  <c r="D29" i="1"/>
  <c r="H29" i="1" s="1"/>
  <c r="E71" i="1" s="1"/>
  <c r="D28" i="1"/>
  <c r="H28" i="1" s="1"/>
  <c r="G70" i="1" s="1"/>
  <c r="M70" i="1" s="1"/>
  <c r="D27" i="1"/>
  <c r="H27" i="1" s="1"/>
  <c r="D26" i="1"/>
  <c r="H26" i="1" s="1"/>
  <c r="F68" i="1" s="1"/>
  <c r="L68" i="1" s="1"/>
  <c r="D25" i="1"/>
  <c r="H25" i="1" s="1"/>
  <c r="F67" i="1" s="1"/>
  <c r="L67" i="1" s="1"/>
  <c r="D24" i="1"/>
  <c r="H24" i="1" s="1"/>
  <c r="F66" i="1" s="1"/>
  <c r="L66" i="1" s="1"/>
  <c r="D23" i="1"/>
  <c r="H23" i="1" s="1"/>
  <c r="F65" i="1" s="1"/>
  <c r="L65" i="1" s="1"/>
  <c r="D22" i="1"/>
  <c r="H22" i="1" s="1"/>
  <c r="H21" i="1"/>
  <c r="E63" i="1" s="1"/>
  <c r="D21" i="1"/>
  <c r="D20" i="1"/>
  <c r="H20" i="1" s="1"/>
  <c r="D19" i="1"/>
  <c r="H19" i="1" s="1"/>
  <c r="D18" i="1"/>
  <c r="H18" i="1" s="1"/>
  <c r="F60" i="1" s="1"/>
  <c r="L60" i="1" s="1"/>
  <c r="F45" i="1"/>
  <c r="D17" i="1"/>
  <c r="D16" i="1"/>
  <c r="H16" i="1" s="1"/>
  <c r="G58" i="1" s="1"/>
  <c r="M58" i="1" s="1"/>
  <c r="D15" i="1"/>
  <c r="H15" i="1" s="1"/>
  <c r="D14" i="1"/>
  <c r="H14" i="1" s="1"/>
  <c r="G56" i="1" s="1"/>
  <c r="M56" i="1" s="1"/>
  <c r="D13" i="1"/>
  <c r="H13" i="1" s="1"/>
  <c r="H12" i="1"/>
  <c r="G54" i="1" s="1"/>
  <c r="M54" i="1" s="1"/>
  <c r="D12" i="1"/>
  <c r="C45" i="1"/>
  <c r="D11" i="1"/>
  <c r="E105" i="1" l="1"/>
  <c r="E128" i="1"/>
  <c r="F55" i="1"/>
  <c r="L55" i="1" s="1"/>
  <c r="E55" i="1"/>
  <c r="G73" i="1"/>
  <c r="M73" i="1" s="1"/>
  <c r="E73" i="1"/>
  <c r="G76" i="1"/>
  <c r="M76" i="1" s="1"/>
  <c r="F76" i="1"/>
  <c r="L76" i="1" s="1"/>
  <c r="E76" i="1"/>
  <c r="E182" i="1"/>
  <c r="E185" i="1"/>
  <c r="I214" i="1"/>
  <c r="E214" i="1"/>
  <c r="H214" i="1"/>
  <c r="D214" i="1"/>
  <c r="G214" i="1"/>
  <c r="C214" i="1"/>
  <c r="J214" i="1"/>
  <c r="F214" i="1"/>
  <c r="B214" i="1"/>
  <c r="E151" i="1"/>
  <c r="H17" i="1"/>
  <c r="N9" i="1"/>
  <c r="K59" i="1" s="1"/>
  <c r="E62" i="1"/>
  <c r="G62" i="1"/>
  <c r="M62" i="1" s="1"/>
  <c r="E64" i="1"/>
  <c r="G64" i="1"/>
  <c r="M64" i="1" s="1"/>
  <c r="F64" i="1"/>
  <c r="L64" i="1" s="1"/>
  <c r="E180" i="1"/>
  <c r="E163" i="1"/>
  <c r="E159" i="1"/>
  <c r="H87" i="1"/>
  <c r="H88" i="1"/>
  <c r="E166" i="1"/>
  <c r="D45" i="1"/>
  <c r="H11" i="1"/>
  <c r="E107" i="1"/>
  <c r="E168" i="1"/>
  <c r="E171" i="1"/>
  <c r="G74" i="1"/>
  <c r="M74" i="1" s="1"/>
  <c r="E74" i="1"/>
  <c r="E186" i="1"/>
  <c r="B45" i="1"/>
  <c r="G68" i="1"/>
  <c r="M68" i="1" s="1"/>
  <c r="G71" i="1"/>
  <c r="M71" i="1" s="1"/>
  <c r="F57" i="1"/>
  <c r="L57" i="1" s="1"/>
  <c r="E57" i="1"/>
  <c r="E169" i="1"/>
  <c r="F69" i="1"/>
  <c r="L69" i="1" s="1"/>
  <c r="G69" i="1"/>
  <c r="M69" i="1" s="1"/>
  <c r="E181" i="1"/>
  <c r="E183" i="1"/>
  <c r="F54" i="1"/>
  <c r="L54" i="1" s="1"/>
  <c r="F58" i="1"/>
  <c r="L58" i="1" s="1"/>
  <c r="G63" i="1"/>
  <c r="M63" i="1" s="1"/>
  <c r="G66" i="1"/>
  <c r="M66" i="1" s="1"/>
  <c r="E69" i="1"/>
  <c r="F70" i="1"/>
  <c r="L70" i="1" s="1"/>
  <c r="E78" i="1"/>
  <c r="E82" i="1"/>
  <c r="E109" i="1"/>
  <c r="E61" i="1"/>
  <c r="F61" i="1"/>
  <c r="L61" i="1" s="1"/>
  <c r="E170" i="1"/>
  <c r="E121" i="1"/>
  <c r="G72" i="1"/>
  <c r="M72" i="1" s="1"/>
  <c r="F72" i="1"/>
  <c r="L72" i="1" s="1"/>
  <c r="E184" i="1"/>
  <c r="E187" i="1"/>
  <c r="E60" i="1"/>
  <c r="F62" i="1"/>
  <c r="L62" i="1" s="1"/>
  <c r="E66" i="1"/>
  <c r="E67" i="1"/>
  <c r="E70" i="1"/>
  <c r="G55" i="1"/>
  <c r="M55" i="1" s="1"/>
  <c r="G57" i="1"/>
  <c r="M57" i="1" s="1"/>
  <c r="G67" i="1"/>
  <c r="M67" i="1" s="1"/>
  <c r="E77" i="1"/>
  <c r="G60" i="1"/>
  <c r="M60" i="1" s="1"/>
  <c r="E68" i="1"/>
  <c r="F75" i="1"/>
  <c r="L75" i="1" s="1"/>
  <c r="G79" i="1"/>
  <c r="M79" i="1" s="1"/>
  <c r="G81" i="1"/>
  <c r="M81" i="1" s="1"/>
  <c r="G83" i="1"/>
  <c r="M83" i="1" s="1"/>
  <c r="F85" i="1"/>
  <c r="L85" i="1" s="1"/>
  <c r="E54" i="1"/>
  <c r="E56" i="1"/>
  <c r="E58" i="1"/>
  <c r="F74" i="1"/>
  <c r="L74" i="1" s="1"/>
  <c r="G75" i="1"/>
  <c r="M75" i="1" s="1"/>
  <c r="G85" i="1"/>
  <c r="M85" i="1" s="1"/>
  <c r="G65" i="1"/>
  <c r="M65" i="1" s="1"/>
  <c r="F71" i="1"/>
  <c r="L71" i="1" s="1"/>
  <c r="F73" i="1"/>
  <c r="L73" i="1" s="1"/>
  <c r="E79" i="1"/>
  <c r="E81" i="1"/>
  <c r="E83" i="1"/>
  <c r="G215" i="1"/>
  <c r="C215" i="1"/>
  <c r="J215" i="1"/>
  <c r="F215" i="1"/>
  <c r="B215" i="1"/>
  <c r="I215" i="1"/>
  <c r="E215" i="1"/>
  <c r="D215" i="1"/>
  <c r="H215" i="1"/>
  <c r="G78" i="1"/>
  <c r="M78" i="1" s="1"/>
  <c r="G80" i="1"/>
  <c r="M80" i="1" s="1"/>
  <c r="G82" i="1"/>
  <c r="M82" i="1" s="1"/>
  <c r="E85" i="1"/>
  <c r="G84" i="1"/>
  <c r="M84" i="1" s="1"/>
  <c r="G213" i="1"/>
  <c r="C213" i="1"/>
  <c r="J213" i="1"/>
  <c r="F213" i="1"/>
  <c r="B213" i="1"/>
  <c r="I213" i="1"/>
  <c r="E213" i="1"/>
  <c r="H213" i="1"/>
  <c r="D213" i="1"/>
  <c r="K199" i="1"/>
  <c r="G211" i="1"/>
  <c r="C211" i="1"/>
  <c r="J211" i="1"/>
  <c r="F211" i="1"/>
  <c r="B211" i="1"/>
  <c r="I211" i="1"/>
  <c r="E211" i="1"/>
  <c r="H211" i="1"/>
  <c r="D211" i="1"/>
  <c r="I216" i="1"/>
  <c r="E216" i="1"/>
  <c r="H216" i="1"/>
  <c r="D216" i="1"/>
  <c r="G216" i="1"/>
  <c r="C216" i="1"/>
  <c r="J216" i="1"/>
  <c r="F216" i="1"/>
  <c r="B216" i="1"/>
  <c r="K216" i="1" s="1"/>
  <c r="K210" i="1"/>
  <c r="C210" i="1"/>
  <c r="E217" i="1"/>
  <c r="K217" i="1" s="1"/>
  <c r="C218" i="1"/>
  <c r="K218" i="1" s="1"/>
  <c r="G218" i="1"/>
  <c r="E219" i="1"/>
  <c r="I219" i="1"/>
  <c r="D218" i="1"/>
  <c r="H218" i="1"/>
  <c r="B219" i="1"/>
  <c r="F219" i="1"/>
  <c r="J219" i="1"/>
  <c r="E218" i="1"/>
  <c r="C219" i="1"/>
  <c r="E135" i="1" l="1"/>
  <c r="E129" i="1"/>
  <c r="E136" i="1"/>
  <c r="E134" i="1"/>
  <c r="E108" i="1"/>
  <c r="E175" i="1"/>
  <c r="O109" i="1"/>
  <c r="K109" i="1"/>
  <c r="G109" i="1"/>
  <c r="J109" i="1"/>
  <c r="N109" i="1"/>
  <c r="I109" i="1"/>
  <c r="M109" i="1"/>
  <c r="H109" i="1"/>
  <c r="L109" i="1"/>
  <c r="E157" i="1"/>
  <c r="E122" i="1"/>
  <c r="M186" i="1"/>
  <c r="I186" i="1"/>
  <c r="K186" i="1"/>
  <c r="O186" i="1"/>
  <c r="J186" i="1"/>
  <c r="N186" i="1"/>
  <c r="H186" i="1"/>
  <c r="L186" i="1"/>
  <c r="G186" i="1"/>
  <c r="P186" i="1" s="1"/>
  <c r="L171" i="1"/>
  <c r="H171" i="1"/>
  <c r="O171" i="1"/>
  <c r="J171" i="1"/>
  <c r="N171" i="1"/>
  <c r="M171" i="1"/>
  <c r="G171" i="1"/>
  <c r="K171" i="1"/>
  <c r="I171" i="1"/>
  <c r="N107" i="1"/>
  <c r="J107" i="1"/>
  <c r="L107" i="1"/>
  <c r="G107" i="1"/>
  <c r="K107" i="1"/>
  <c r="O107" i="1"/>
  <c r="I107" i="1"/>
  <c r="M107" i="1"/>
  <c r="H107" i="1"/>
  <c r="E167" i="1"/>
  <c r="E158" i="1"/>
  <c r="K219" i="1"/>
  <c r="K211" i="1"/>
  <c r="K215" i="1"/>
  <c r="E176" i="1"/>
  <c r="E126" i="1"/>
  <c r="E132" i="1"/>
  <c r="E111" i="1"/>
  <c r="E106" i="1"/>
  <c r="N187" i="1"/>
  <c r="J187" i="1"/>
  <c r="K187" i="1"/>
  <c r="O187" i="1"/>
  <c r="I187" i="1"/>
  <c r="M187" i="1"/>
  <c r="H187" i="1"/>
  <c r="G187" i="1"/>
  <c r="L187" i="1"/>
  <c r="E123" i="1"/>
  <c r="O170" i="1"/>
  <c r="K170" i="1"/>
  <c r="G170" i="1"/>
  <c r="P170" i="1" s="1"/>
  <c r="J170" i="1"/>
  <c r="M170" i="1"/>
  <c r="H170" i="1"/>
  <c r="L170" i="1"/>
  <c r="I170" i="1"/>
  <c r="N170" i="1"/>
  <c r="E117" i="1"/>
  <c r="L181" i="1"/>
  <c r="H181" i="1"/>
  <c r="M181" i="1"/>
  <c r="G181" i="1"/>
  <c r="K181" i="1"/>
  <c r="O181" i="1"/>
  <c r="J181" i="1"/>
  <c r="I181" i="1"/>
  <c r="N181" i="1"/>
  <c r="O169" i="1"/>
  <c r="K169" i="1"/>
  <c r="G169" i="1"/>
  <c r="L169" i="1"/>
  <c r="N169" i="1"/>
  <c r="I169" i="1"/>
  <c r="M169" i="1"/>
  <c r="J169" i="1"/>
  <c r="H169" i="1"/>
  <c r="E119" i="1"/>
  <c r="G53" i="1"/>
  <c r="H45" i="1"/>
  <c r="N12" i="1"/>
  <c r="F53" i="1"/>
  <c r="E53" i="1"/>
  <c r="H46" i="1"/>
  <c r="N166" i="1"/>
  <c r="J166" i="1"/>
  <c r="L166" i="1"/>
  <c r="H166" i="1"/>
  <c r="O166" i="1"/>
  <c r="G166" i="1"/>
  <c r="M166" i="1"/>
  <c r="K166" i="1"/>
  <c r="I166" i="1"/>
  <c r="O159" i="1"/>
  <c r="K159" i="1"/>
  <c r="G159" i="1"/>
  <c r="M159" i="1"/>
  <c r="H159" i="1"/>
  <c r="L159" i="1"/>
  <c r="J159" i="1"/>
  <c r="N159" i="1"/>
  <c r="I159" i="1"/>
  <c r="K88" i="1"/>
  <c r="K87" i="1"/>
  <c r="K214" i="1"/>
  <c r="M182" i="1"/>
  <c r="I182" i="1"/>
  <c r="L182" i="1"/>
  <c r="G182" i="1"/>
  <c r="K182" i="1"/>
  <c r="O182" i="1"/>
  <c r="J182" i="1"/>
  <c r="N182" i="1"/>
  <c r="H182" i="1"/>
  <c r="N105" i="1"/>
  <c r="J105" i="1"/>
  <c r="O105" i="1"/>
  <c r="I105" i="1"/>
  <c r="M105" i="1"/>
  <c r="H105" i="1"/>
  <c r="L105" i="1"/>
  <c r="G105" i="1"/>
  <c r="K105" i="1"/>
  <c r="I212" i="1"/>
  <c r="E212" i="1"/>
  <c r="H212" i="1"/>
  <c r="D212" i="1"/>
  <c r="I121" i="1" s="1"/>
  <c r="G212" i="1"/>
  <c r="C212" i="1"/>
  <c r="B212" i="1"/>
  <c r="J212" i="1"/>
  <c r="O121" i="1" s="1"/>
  <c r="F212" i="1"/>
  <c r="E133" i="1"/>
  <c r="E174" i="1"/>
  <c r="E177" i="1"/>
  <c r="E130" i="1"/>
  <c r="E118" i="1"/>
  <c r="E165" i="1"/>
  <c r="E114" i="1"/>
  <c r="E120" i="1"/>
  <c r="E125" i="1"/>
  <c r="N168" i="1"/>
  <c r="J168" i="1"/>
  <c r="L168" i="1"/>
  <c r="G168" i="1"/>
  <c r="O168" i="1"/>
  <c r="I168" i="1"/>
  <c r="M168" i="1"/>
  <c r="K168" i="1"/>
  <c r="H168" i="1"/>
  <c r="F59" i="1"/>
  <c r="L59" i="1" s="1"/>
  <c r="E59" i="1"/>
  <c r="E124" i="1"/>
  <c r="K213" i="1"/>
  <c r="E131" i="1"/>
  <c r="E116" i="1"/>
  <c r="E188" i="1"/>
  <c r="E178" i="1"/>
  <c r="G59" i="1"/>
  <c r="M59" i="1" s="1"/>
  <c r="O184" i="1"/>
  <c r="K184" i="1"/>
  <c r="G184" i="1"/>
  <c r="L184" i="1"/>
  <c r="J184" i="1"/>
  <c r="N184" i="1"/>
  <c r="I184" i="1"/>
  <c r="M184" i="1"/>
  <c r="H184" i="1"/>
  <c r="K121" i="1"/>
  <c r="G121" i="1"/>
  <c r="M121" i="1"/>
  <c r="J121" i="1"/>
  <c r="H121" i="1"/>
  <c r="N121" i="1"/>
  <c r="L121" i="1"/>
  <c r="E173" i="1"/>
  <c r="E161" i="1"/>
  <c r="N183" i="1"/>
  <c r="J183" i="1"/>
  <c r="L183" i="1"/>
  <c r="G183" i="1"/>
  <c r="K183" i="1"/>
  <c r="O183" i="1"/>
  <c r="I183" i="1"/>
  <c r="H183" i="1"/>
  <c r="M183" i="1"/>
  <c r="E172" i="1"/>
  <c r="E160" i="1"/>
  <c r="L163" i="1"/>
  <c r="H163" i="1"/>
  <c r="N163" i="1"/>
  <c r="J163" i="1"/>
  <c r="M163" i="1"/>
  <c r="K163" i="1"/>
  <c r="I163" i="1"/>
  <c r="O163" i="1"/>
  <c r="G163" i="1"/>
  <c r="O180" i="1"/>
  <c r="K180" i="1"/>
  <c r="G180" i="1"/>
  <c r="M180" i="1"/>
  <c r="H180" i="1"/>
  <c r="L180" i="1"/>
  <c r="J180" i="1"/>
  <c r="N180" i="1"/>
  <c r="I180" i="1"/>
  <c r="E113" i="1"/>
  <c r="N151" i="1"/>
  <c r="J151" i="1"/>
  <c r="M151" i="1"/>
  <c r="H151" i="1"/>
  <c r="L151" i="1"/>
  <c r="G151" i="1"/>
  <c r="K151" i="1"/>
  <c r="O151" i="1"/>
  <c r="I151" i="1"/>
  <c r="L185" i="1"/>
  <c r="H185" i="1"/>
  <c r="K185" i="1"/>
  <c r="O185" i="1"/>
  <c r="J185" i="1"/>
  <c r="N185" i="1"/>
  <c r="I185" i="1"/>
  <c r="G185" i="1"/>
  <c r="M185" i="1"/>
  <c r="M128" i="1"/>
  <c r="I128" i="1"/>
  <c r="L128" i="1"/>
  <c r="G128" i="1"/>
  <c r="K128" i="1"/>
  <c r="O128" i="1"/>
  <c r="J128" i="1"/>
  <c r="N128" i="1"/>
  <c r="H128" i="1"/>
  <c r="L160" i="1" l="1"/>
  <c r="H160" i="1"/>
  <c r="M160" i="1"/>
  <c r="G160" i="1"/>
  <c r="K160" i="1"/>
  <c r="O160" i="1"/>
  <c r="J160" i="1"/>
  <c r="I160" i="1"/>
  <c r="N160" i="1"/>
  <c r="P183" i="1"/>
  <c r="P159" i="1"/>
  <c r="P169" i="1"/>
  <c r="P181" i="1"/>
  <c r="O123" i="1"/>
  <c r="K123" i="1"/>
  <c r="G123" i="1"/>
  <c r="P123" i="1" s="1"/>
  <c r="J123" i="1"/>
  <c r="M123" i="1"/>
  <c r="H123" i="1"/>
  <c r="N123" i="1"/>
  <c r="L123" i="1"/>
  <c r="I123" i="1"/>
  <c r="N106" i="1"/>
  <c r="J106" i="1"/>
  <c r="M106" i="1"/>
  <c r="H106" i="1"/>
  <c r="L106" i="1"/>
  <c r="G106" i="1"/>
  <c r="P106" i="1" s="1"/>
  <c r="K106" i="1"/>
  <c r="I106" i="1"/>
  <c r="O106" i="1"/>
  <c r="O176" i="1"/>
  <c r="K176" i="1"/>
  <c r="G176" i="1"/>
  <c r="N176" i="1"/>
  <c r="I176" i="1"/>
  <c r="M176" i="1"/>
  <c r="H176" i="1"/>
  <c r="L176" i="1"/>
  <c r="J176" i="1"/>
  <c r="O157" i="1"/>
  <c r="K157" i="1"/>
  <c r="G157" i="1"/>
  <c r="J157" i="1"/>
  <c r="N157" i="1"/>
  <c r="I157" i="1"/>
  <c r="M157" i="1"/>
  <c r="H157" i="1"/>
  <c r="L157" i="1"/>
  <c r="L136" i="1"/>
  <c r="H136" i="1"/>
  <c r="O136" i="1"/>
  <c r="J136" i="1"/>
  <c r="N136" i="1"/>
  <c r="I136" i="1"/>
  <c r="M136" i="1"/>
  <c r="G136" i="1"/>
  <c r="K136" i="1"/>
  <c r="M172" i="1"/>
  <c r="I172" i="1"/>
  <c r="O172" i="1"/>
  <c r="J172" i="1"/>
  <c r="N172" i="1"/>
  <c r="H172" i="1"/>
  <c r="L172" i="1"/>
  <c r="G172" i="1"/>
  <c r="K172" i="1"/>
  <c r="N161" i="1"/>
  <c r="L161" i="1"/>
  <c r="H161" i="1"/>
  <c r="K161" i="1"/>
  <c r="J161" i="1"/>
  <c r="O161" i="1"/>
  <c r="I161" i="1"/>
  <c r="M161" i="1"/>
  <c r="G161" i="1"/>
  <c r="P121" i="1"/>
  <c r="E110" i="1"/>
  <c r="N188" i="1"/>
  <c r="J188" i="1"/>
  <c r="O188" i="1"/>
  <c r="I188" i="1"/>
  <c r="M188" i="1"/>
  <c r="H188" i="1"/>
  <c r="L188" i="1"/>
  <c r="G188" i="1"/>
  <c r="K188" i="1"/>
  <c r="L131" i="1"/>
  <c r="H131" i="1"/>
  <c r="M131" i="1"/>
  <c r="G131" i="1"/>
  <c r="K131" i="1"/>
  <c r="O131" i="1"/>
  <c r="J131" i="1"/>
  <c r="I131" i="1"/>
  <c r="N131" i="1"/>
  <c r="P168" i="1"/>
  <c r="M114" i="1"/>
  <c r="I114" i="1"/>
  <c r="O114" i="1"/>
  <c r="J114" i="1"/>
  <c r="K114" i="1"/>
  <c r="H114" i="1"/>
  <c r="N114" i="1"/>
  <c r="G114" i="1"/>
  <c r="L114" i="1"/>
  <c r="L118" i="1"/>
  <c r="H118" i="1"/>
  <c r="N118" i="1"/>
  <c r="I118" i="1"/>
  <c r="M118" i="1"/>
  <c r="K118" i="1"/>
  <c r="J118" i="1"/>
  <c r="O118" i="1"/>
  <c r="G118" i="1"/>
  <c r="P118" i="1" s="1"/>
  <c r="K212" i="1"/>
  <c r="P105" i="1"/>
  <c r="O117" i="1"/>
  <c r="K117" i="1"/>
  <c r="G117" i="1"/>
  <c r="N117" i="1"/>
  <c r="I117" i="1"/>
  <c r="J117" i="1"/>
  <c r="H117" i="1"/>
  <c r="M117" i="1"/>
  <c r="L117" i="1"/>
  <c r="P171" i="1"/>
  <c r="N108" i="1"/>
  <c r="J108" i="1"/>
  <c r="K108" i="1"/>
  <c r="O108" i="1"/>
  <c r="I108" i="1"/>
  <c r="M108" i="1"/>
  <c r="H108" i="1"/>
  <c r="G108" i="1"/>
  <c r="P108" i="1" s="1"/>
  <c r="L108" i="1"/>
  <c r="L135" i="1"/>
  <c r="H135" i="1"/>
  <c r="K135" i="1"/>
  <c r="O135" i="1"/>
  <c r="J135" i="1"/>
  <c r="N135" i="1"/>
  <c r="I135" i="1"/>
  <c r="G135" i="1"/>
  <c r="M135" i="1"/>
  <c r="M165" i="1"/>
  <c r="I165" i="1"/>
  <c r="O165" i="1"/>
  <c r="K165" i="1"/>
  <c r="G165" i="1"/>
  <c r="J165" i="1"/>
  <c r="H165" i="1"/>
  <c r="N165" i="1"/>
  <c r="L165" i="1"/>
  <c r="O130" i="1"/>
  <c r="K130" i="1"/>
  <c r="G130" i="1"/>
  <c r="M130" i="1"/>
  <c r="H130" i="1"/>
  <c r="L130" i="1"/>
  <c r="J130" i="1"/>
  <c r="N130" i="1"/>
  <c r="I130" i="1"/>
  <c r="M132" i="1"/>
  <c r="I132" i="1"/>
  <c r="L132" i="1"/>
  <c r="G132" i="1"/>
  <c r="K132" i="1"/>
  <c r="O132" i="1"/>
  <c r="J132" i="1"/>
  <c r="N132" i="1"/>
  <c r="H132" i="1"/>
  <c r="P128" i="1"/>
  <c r="P185" i="1"/>
  <c r="P180" i="1"/>
  <c r="P163" i="1"/>
  <c r="P184" i="1"/>
  <c r="M125" i="1"/>
  <c r="I125" i="1"/>
  <c r="O125" i="1"/>
  <c r="J125" i="1"/>
  <c r="L125" i="1"/>
  <c r="G125" i="1"/>
  <c r="N125" i="1"/>
  <c r="K125" i="1"/>
  <c r="H125" i="1"/>
  <c r="L177" i="1"/>
  <c r="H177" i="1"/>
  <c r="N177" i="1"/>
  <c r="I177" i="1"/>
  <c r="M177" i="1"/>
  <c r="G177" i="1"/>
  <c r="P177" i="1" s="1"/>
  <c r="K177" i="1"/>
  <c r="J177" i="1"/>
  <c r="O177" i="1"/>
  <c r="N133" i="1"/>
  <c r="J133" i="1"/>
  <c r="L133" i="1"/>
  <c r="G133" i="1"/>
  <c r="K133" i="1"/>
  <c r="O133" i="1"/>
  <c r="I133" i="1"/>
  <c r="H133" i="1"/>
  <c r="M133" i="1"/>
  <c r="P166" i="1"/>
  <c r="E87" i="1"/>
  <c r="E88" i="1"/>
  <c r="G88" i="1"/>
  <c r="G87" i="1"/>
  <c r="M53" i="1"/>
  <c r="O111" i="1"/>
  <c r="K111" i="1"/>
  <c r="G111" i="1"/>
  <c r="J111" i="1"/>
  <c r="L111" i="1"/>
  <c r="I111" i="1"/>
  <c r="N111" i="1"/>
  <c r="H111" i="1"/>
  <c r="M111" i="1"/>
  <c r="N126" i="1"/>
  <c r="J126" i="1"/>
  <c r="O126" i="1"/>
  <c r="I126" i="1"/>
  <c r="L126" i="1"/>
  <c r="G126" i="1"/>
  <c r="P126" i="1" s="1"/>
  <c r="M126" i="1"/>
  <c r="K126" i="1"/>
  <c r="H126" i="1"/>
  <c r="O158" i="1"/>
  <c r="K158" i="1"/>
  <c r="G158" i="1"/>
  <c r="N158" i="1"/>
  <c r="I158" i="1"/>
  <c r="M158" i="1"/>
  <c r="H158" i="1"/>
  <c r="L158" i="1"/>
  <c r="J158" i="1"/>
  <c r="O122" i="1"/>
  <c r="K122" i="1"/>
  <c r="G122" i="1"/>
  <c r="L122" i="1"/>
  <c r="N122" i="1"/>
  <c r="I122" i="1"/>
  <c r="H122" i="1"/>
  <c r="M122" i="1"/>
  <c r="J122" i="1"/>
  <c r="P151" i="1"/>
  <c r="L113" i="1"/>
  <c r="H113" i="1"/>
  <c r="O113" i="1"/>
  <c r="J113" i="1"/>
  <c r="N113" i="1"/>
  <c r="G113" i="1"/>
  <c r="M113" i="1"/>
  <c r="K113" i="1"/>
  <c r="I113" i="1"/>
  <c r="M173" i="1"/>
  <c r="I173" i="1"/>
  <c r="N173" i="1"/>
  <c r="H173" i="1"/>
  <c r="L173" i="1"/>
  <c r="G173" i="1"/>
  <c r="P173" i="1" s="1"/>
  <c r="K173" i="1"/>
  <c r="J173" i="1"/>
  <c r="O173" i="1"/>
  <c r="M178" i="1"/>
  <c r="I178" i="1"/>
  <c r="N178" i="1"/>
  <c r="H178" i="1"/>
  <c r="L178" i="1"/>
  <c r="G178" i="1"/>
  <c r="K178" i="1"/>
  <c r="O178" i="1"/>
  <c r="J178" i="1"/>
  <c r="N116" i="1"/>
  <c r="J116" i="1"/>
  <c r="O116" i="1"/>
  <c r="I116" i="1"/>
  <c r="M116" i="1"/>
  <c r="G116" i="1"/>
  <c r="L116" i="1"/>
  <c r="K116" i="1"/>
  <c r="H116" i="1"/>
  <c r="L124" i="1"/>
  <c r="H124" i="1"/>
  <c r="O124" i="1"/>
  <c r="J124" i="1"/>
  <c r="M124" i="1"/>
  <c r="G124" i="1"/>
  <c r="N124" i="1"/>
  <c r="K124" i="1"/>
  <c r="I124" i="1"/>
  <c r="E162" i="1"/>
  <c r="P182" i="1"/>
  <c r="F87" i="1"/>
  <c r="F88" i="1"/>
  <c r="L53" i="1"/>
  <c r="M119" i="1"/>
  <c r="I119" i="1"/>
  <c r="N119" i="1"/>
  <c r="H119" i="1"/>
  <c r="J119" i="1"/>
  <c r="O119" i="1"/>
  <c r="G119" i="1"/>
  <c r="L119" i="1"/>
  <c r="K119" i="1"/>
  <c r="P187" i="1"/>
  <c r="P107" i="1"/>
  <c r="P109" i="1"/>
  <c r="N175" i="1"/>
  <c r="J175" i="1"/>
  <c r="O175" i="1"/>
  <c r="I175" i="1"/>
  <c r="M175" i="1"/>
  <c r="H175" i="1"/>
  <c r="L175" i="1"/>
  <c r="G175" i="1"/>
  <c r="K175" i="1"/>
  <c r="O134" i="1"/>
  <c r="K134" i="1"/>
  <c r="G134" i="1"/>
  <c r="L134" i="1"/>
  <c r="J134" i="1"/>
  <c r="N134" i="1"/>
  <c r="I134" i="1"/>
  <c r="M134" i="1"/>
  <c r="H134" i="1"/>
  <c r="N129" i="1"/>
  <c r="J129" i="1"/>
  <c r="M129" i="1"/>
  <c r="H129" i="1"/>
  <c r="L129" i="1"/>
  <c r="G129" i="1"/>
  <c r="K129" i="1"/>
  <c r="I129" i="1"/>
  <c r="O129" i="1"/>
  <c r="P129" i="1" l="1"/>
  <c r="P134" i="1"/>
  <c r="P175" i="1"/>
  <c r="E156" i="1"/>
  <c r="L87" i="1"/>
  <c r="L88" i="1"/>
  <c r="L89" i="1" s="1"/>
  <c r="P158" i="1"/>
  <c r="P133" i="1"/>
  <c r="P125" i="1"/>
  <c r="P132" i="1"/>
  <c r="P117" i="1"/>
  <c r="P172" i="1"/>
  <c r="P136" i="1"/>
  <c r="P111" i="1"/>
  <c r="P130" i="1"/>
  <c r="N110" i="1"/>
  <c r="K110" i="1"/>
  <c r="G110" i="1"/>
  <c r="O110" i="1"/>
  <c r="I110" i="1"/>
  <c r="M110" i="1"/>
  <c r="H110" i="1"/>
  <c r="L110" i="1"/>
  <c r="J110" i="1"/>
  <c r="P119" i="1"/>
  <c r="P116" i="1"/>
  <c r="P113" i="1"/>
  <c r="P122" i="1"/>
  <c r="P135" i="1"/>
  <c r="P114" i="1"/>
  <c r="P131" i="1"/>
  <c r="P176" i="1"/>
  <c r="P160" i="1"/>
  <c r="O162" i="1"/>
  <c r="K162" i="1"/>
  <c r="G162" i="1"/>
  <c r="M162" i="1"/>
  <c r="I162" i="1"/>
  <c r="H162" i="1"/>
  <c r="N162" i="1"/>
  <c r="L162" i="1"/>
  <c r="J162" i="1"/>
  <c r="P124" i="1"/>
  <c r="P178" i="1"/>
  <c r="E104" i="1"/>
  <c r="M87" i="1"/>
  <c r="M88" i="1"/>
  <c r="P165" i="1"/>
  <c r="P188" i="1"/>
  <c r="P161" i="1"/>
  <c r="P157" i="1"/>
  <c r="E98" i="1" l="1"/>
  <c r="E99" i="1"/>
  <c r="E97" i="1"/>
  <c r="M89" i="1"/>
  <c r="E149" i="1"/>
  <c r="E150" i="1"/>
  <c r="E138" i="1"/>
  <c r="N104" i="1"/>
  <c r="N138" i="1" s="1"/>
  <c r="N140" i="1" s="1"/>
  <c r="J104" i="1"/>
  <c r="J138" i="1" s="1"/>
  <c r="J140" i="1" s="1"/>
  <c r="K104" i="1"/>
  <c r="K138" i="1" s="1"/>
  <c r="K140" i="1" s="1"/>
  <c r="O104" i="1"/>
  <c r="O138" i="1" s="1"/>
  <c r="O140" i="1" s="1"/>
  <c r="I104" i="1"/>
  <c r="I138" i="1" s="1"/>
  <c r="I140" i="1" s="1"/>
  <c r="M104" i="1"/>
  <c r="M138" i="1" s="1"/>
  <c r="M140" i="1" s="1"/>
  <c r="H104" i="1"/>
  <c r="H138" i="1" s="1"/>
  <c r="H140" i="1" s="1"/>
  <c r="L104" i="1"/>
  <c r="L138" i="1" s="1"/>
  <c r="L140" i="1" s="1"/>
  <c r="G104" i="1"/>
  <c r="P162" i="1"/>
  <c r="P110" i="1"/>
  <c r="E190" i="1"/>
  <c r="O156" i="1"/>
  <c r="O190" i="1" s="1"/>
  <c r="K156" i="1"/>
  <c r="K190" i="1" s="1"/>
  <c r="G156" i="1"/>
  <c r="L156" i="1"/>
  <c r="L190" i="1" s="1"/>
  <c r="J156" i="1"/>
  <c r="J190" i="1" s="1"/>
  <c r="N156" i="1"/>
  <c r="N190" i="1" s="1"/>
  <c r="I156" i="1"/>
  <c r="I190" i="1" s="1"/>
  <c r="M156" i="1"/>
  <c r="M190" i="1" s="1"/>
  <c r="H156" i="1"/>
  <c r="H190" i="1" s="1"/>
  <c r="G190" i="1" l="1"/>
  <c r="P190" i="1" s="1"/>
  <c r="P156" i="1"/>
  <c r="J142" i="1"/>
  <c r="J141" i="1"/>
  <c r="M149" i="1"/>
  <c r="I149" i="1"/>
  <c r="N149" i="1"/>
  <c r="H149" i="1"/>
  <c r="L149" i="1"/>
  <c r="L152" i="1" s="1"/>
  <c r="G149" i="1"/>
  <c r="K149" i="1"/>
  <c r="O149" i="1"/>
  <c r="J149" i="1"/>
  <c r="J152" i="1" s="1"/>
  <c r="G138" i="1"/>
  <c r="P104" i="1"/>
  <c r="I142" i="1"/>
  <c r="I141" i="1"/>
  <c r="N142" i="1"/>
  <c r="N141" i="1"/>
  <c r="L141" i="1"/>
  <c r="L142" i="1"/>
  <c r="O141" i="1"/>
  <c r="O142" i="1"/>
  <c r="O97" i="1"/>
  <c r="K97" i="1"/>
  <c r="G97" i="1"/>
  <c r="M97" i="1"/>
  <c r="H97" i="1"/>
  <c r="L97" i="1"/>
  <c r="L100" i="1" s="1"/>
  <c r="J97" i="1"/>
  <c r="I97" i="1"/>
  <c r="N97" i="1"/>
  <c r="M142" i="1"/>
  <c r="M141" i="1"/>
  <c r="N98" i="1"/>
  <c r="J98" i="1"/>
  <c r="K98" i="1"/>
  <c r="O98" i="1"/>
  <c r="I98" i="1"/>
  <c r="M98" i="1"/>
  <c r="H98" i="1"/>
  <c r="L98" i="1"/>
  <c r="G98" i="1"/>
  <c r="P98" i="1" s="1"/>
  <c r="H141" i="1"/>
  <c r="H142" i="1"/>
  <c r="K141" i="1"/>
  <c r="K142" i="1"/>
  <c r="O150" i="1"/>
  <c r="K150" i="1"/>
  <c r="G150" i="1"/>
  <c r="J150" i="1"/>
  <c r="N150" i="1"/>
  <c r="I150" i="1"/>
  <c r="M150" i="1"/>
  <c r="H150" i="1"/>
  <c r="L150" i="1"/>
  <c r="M99" i="1"/>
  <c r="I99" i="1"/>
  <c r="L99" i="1"/>
  <c r="G99" i="1"/>
  <c r="K99" i="1"/>
  <c r="O99" i="1"/>
  <c r="J99" i="1"/>
  <c r="N99" i="1"/>
  <c r="H99" i="1"/>
  <c r="P150" i="1" l="1"/>
  <c r="P99" i="1"/>
  <c r="N100" i="1"/>
  <c r="K100" i="1"/>
  <c r="O152" i="1"/>
  <c r="H152" i="1"/>
  <c r="M152" i="1"/>
  <c r="I100" i="1"/>
  <c r="H100" i="1"/>
  <c r="O100" i="1"/>
  <c r="P138" i="1"/>
  <c r="G140" i="1"/>
  <c r="K152" i="1"/>
  <c r="N152" i="1"/>
  <c r="G100" i="1"/>
  <c r="P97" i="1"/>
  <c r="J100" i="1"/>
  <c r="M100" i="1"/>
  <c r="G152" i="1"/>
  <c r="P149" i="1"/>
  <c r="I152" i="1"/>
  <c r="P152" i="1" l="1"/>
  <c r="G142" i="1"/>
  <c r="P140" i="1"/>
  <c r="G141" i="1"/>
  <c r="P141" i="1" s="1"/>
  <c r="P100" i="1"/>
  <c r="P142" i="1" l="1"/>
</calcChain>
</file>

<file path=xl/sharedStrings.xml><?xml version="1.0" encoding="utf-8"?>
<sst xmlns="http://schemas.openxmlformats.org/spreadsheetml/2006/main" count="299" uniqueCount="112">
  <si>
    <t>in 1000.- Euro</t>
  </si>
  <si>
    <t>Aufkommen</t>
  </si>
  <si>
    <t>FlAF (§ 39/5a)</t>
  </si>
  <si>
    <t>verbleibt als</t>
  </si>
  <si>
    <t>Gesundh.fdg</t>
  </si>
  <si>
    <t>Pflegefonds</t>
  </si>
  <si>
    <t>SWW</t>
  </si>
  <si>
    <t>EA zur Verteilung</t>
  </si>
  <si>
    <t>Diverse Abzüge</t>
  </si>
  <si>
    <t>in %</t>
  </si>
  <si>
    <t>+ in 1.000 €</t>
  </si>
  <si>
    <t>Abzug</t>
  </si>
  <si>
    <t>BeihilfenG</t>
  </si>
  <si>
    <t>Gmde-KA-Btrg (USt)</t>
  </si>
  <si>
    <t>EU-Länder-Beitrag (Eigenm)</t>
  </si>
  <si>
    <t>veranl. Eink.st.</t>
  </si>
  <si>
    <t>FlaF (vESt, LSt, KeSt I, KöSt)</t>
  </si>
  <si>
    <t>Lohnsteuer</t>
  </si>
  <si>
    <t>KatF (-"- + 10 Mio. Euro)</t>
  </si>
  <si>
    <t>Kest I</t>
  </si>
  <si>
    <t>Kest II</t>
  </si>
  <si>
    <t>Steuerabkommen</t>
  </si>
  <si>
    <t>Körperschaftsteuer</t>
  </si>
  <si>
    <t>Umsatzsteuer</t>
  </si>
  <si>
    <t>Biersteuer</t>
  </si>
  <si>
    <t>Platzhalter</t>
  </si>
  <si>
    <t>Schaumweinst.</t>
  </si>
  <si>
    <t>Alkoholsteuer</t>
  </si>
  <si>
    <t>Mineralölsteuer</t>
  </si>
  <si>
    <t>Erbschafts- u Schenk.st.</t>
  </si>
  <si>
    <t>Stiftungseingangssteuer</t>
  </si>
  <si>
    <t>Werbeabgabe</t>
  </si>
  <si>
    <t>Wohnbaufdgbtrg</t>
  </si>
  <si>
    <t>Grunderwerbsteuer</t>
  </si>
  <si>
    <t>Bodenwertabgabe</t>
  </si>
  <si>
    <t>Kraftfahrzeugsteuer</t>
  </si>
  <si>
    <t>Motorbez. Vers.steuer</t>
  </si>
  <si>
    <t>Tabaksteuer</t>
  </si>
  <si>
    <t xml:space="preserve">Kapitalverkehrsteuern </t>
  </si>
  <si>
    <t>Stabilitätsabgabe</t>
  </si>
  <si>
    <t>Flugabgabe</t>
  </si>
  <si>
    <t>Energieabgaben</t>
  </si>
  <si>
    <t xml:space="preserve">Normverbrauchsabgabe </t>
  </si>
  <si>
    <t>Versicherungsteuer</t>
  </si>
  <si>
    <t>Konzessionsabgabe</t>
  </si>
  <si>
    <t>Kunstf.btrg (abz. Einh.verg)</t>
  </si>
  <si>
    <t>Spielbankabg. &lt;= 725.000</t>
  </si>
  <si>
    <t>Spielbankabg. &gt; 725.000</t>
  </si>
  <si>
    <t>Summe</t>
  </si>
  <si>
    <t>davon Abg. m einh Schl</t>
  </si>
  <si>
    <t>vertikale Verteilung</t>
  </si>
  <si>
    <t>Abzüge</t>
  </si>
  <si>
    <t>zur Verteilung</t>
  </si>
  <si>
    <t>Bund</t>
  </si>
  <si>
    <t>Länder</t>
  </si>
  <si>
    <t>Gemeinden</t>
  </si>
  <si>
    <t xml:space="preserve">           ehem. L-Pflegegeld</t>
  </si>
  <si>
    <t>EU-Beitrag</t>
  </si>
  <si>
    <t>KA-Beitrag</t>
  </si>
  <si>
    <t>Wohnbaufdrbtrg</t>
  </si>
  <si>
    <t>Kunstf.btrg.</t>
  </si>
  <si>
    <t>Spielbkabg &lt;= 725T E</t>
  </si>
  <si>
    <t>Spielbkabg &gt; 725T E</t>
  </si>
  <si>
    <t>Abg m einh Schl o ErbSchSt</t>
  </si>
  <si>
    <t>horizontale Verteilung, Gmde-EA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</si>
  <si>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</si>
  <si>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</si>
  <si>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</si>
  <si>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</si>
  <si>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</si>
  <si>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</si>
  <si>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</si>
  <si>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</si>
  <si>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</si>
  <si>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in 1.000.- Euro</t>
  </si>
  <si>
    <t>Abgaben mit einh. Schl</t>
  </si>
  <si>
    <t>Volkszahl</t>
  </si>
  <si>
    <t>aBS</t>
  </si>
  <si>
    <t>Fixschlüssel</t>
  </si>
  <si>
    <t>alle Abgaben</t>
  </si>
  <si>
    <t xml:space="preserve">zur Gänze </t>
  </si>
  <si>
    <t>Aufk. Grd.erw.st.</t>
  </si>
  <si>
    <t>Aufk. Bod.wert.abg.</t>
  </si>
  <si>
    <t>Kunstförderungsbeitrag</t>
  </si>
  <si>
    <t>Aufk. Spbg.abg. &lt;= 725.000</t>
  </si>
  <si>
    <t>Aufk. Spbg.abg. &gt; 725.000</t>
  </si>
  <si>
    <t>Summe ungek. EA</t>
  </si>
  <si>
    <t>EA Bmsgrdlage</t>
  </si>
  <si>
    <t>Landesumlage Höchstbetrag</t>
  </si>
  <si>
    <t>Gemeinde-Bedarfszuweisungsmittel</t>
  </si>
  <si>
    <t>horizontale Verteilung, Länder-EA</t>
  </si>
  <si>
    <t>Umschichtg</t>
  </si>
  <si>
    <t>Abgaben mit einheitlichem Schlüssel (ohne Erbschafts- und Schenkungssteuer)</t>
  </si>
  <si>
    <t>(ohne Erb.u.Sch.St)</t>
  </si>
  <si>
    <t>nach KA-Schl</t>
  </si>
  <si>
    <t>des Aufk. an USt fix</t>
  </si>
  <si>
    <t>Aufk. Erb.u.Sch.St</t>
  </si>
  <si>
    <t>Volksz.</t>
  </si>
  <si>
    <t>Schlüssel</t>
  </si>
  <si>
    <t>(Aufk. in 1000.-)</t>
  </si>
  <si>
    <t>Bev.Statistik 31.10.2016</t>
  </si>
  <si>
    <t>aBS, Geb.St. 1.1.2018</t>
  </si>
  <si>
    <t xml:space="preserve">        Grd.erw.st.</t>
  </si>
  <si>
    <t xml:space="preserve">        Bod.wert.abg.</t>
  </si>
  <si>
    <t xml:space="preserve">        Erb.u.SchSt</t>
  </si>
  <si>
    <t xml:space="preserve">            SpbkA bis 725T</t>
  </si>
  <si>
    <t xml:space="preserve">            SpbkA &gt; 725T</t>
  </si>
  <si>
    <t>USt-KA (fix)</t>
  </si>
  <si>
    <t>G-einh.Abg-Fixschlüssel</t>
  </si>
  <si>
    <t>L-einh.Abg-Fixschlüssel</t>
  </si>
  <si>
    <t>Verteilung der gemeinschaftlichen Bundesabgaben 2018</t>
  </si>
  <si>
    <t>Erfolg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</si>
</sst>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.000%"/>
    <numFmt numFmtId="165" formatCode="&quot;ok&quot;;&quot;??&quot;;[Red]&quot;Fehler&quot;"/>
    <numFmt numFmtId="166" formatCode="0.000"/>
    <numFmt numFmtId="168" formatCode="0.0"/>
    <numFmt numFmtId="171" formatCode="&quot;davon&quot;\ 0.00%"/>
    <numFmt numFmtId="172" formatCode="&quot;davon&quot;\ 0.0%"/>
    <numFmt numFmtId="173" formatCode="#,##0.000"/>
    <numFmt numFmtId="175" formatCode="_-* #,##0.00\ [$€-1]_-;\-* #,##0.00\ [$€-1]_-;_-* &quot;-&quot;??\ [$€-1]_-"/>
  </numFmts>
  <fonts count="13" x14ac:knownFonts="1">
    <font>
      <sz val="10"/>
      <name val="Arial"/>
      <family val="2"/>
    </font>
    <font>
      <sz val="10"/>
      <name val="Helv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sz val="7"/>
      <name val="Arial"/>
      <family val="2"/>
    </font>
    <font>
      <i/>
      <sz val="7"/>
      <name val="Arial"/>
      <family val="2"/>
    </font>
    <font>
      <sz val="10"/>
      <name val="MS Sans Serif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9" fontId="4" fillId="0" borderId="0" applyFont="0" applyFill="0" applyBorder="0" applyAlignment="0" applyProtection="0"/>
    <xf numFmtId="0" fontId="1" fillId="0" borderId="0"/>
    <xf numFmtId="4" fontId="1" fillId="0" borderId="0" applyFont="0" applyFill="0" applyBorder="0" applyAlignment="0" applyProtection="0"/>
    <xf numFmtId="175" fontId="4" fillId="0" borderId="0" applyFont="0" applyFill="0" applyBorder="0" applyAlignment="0" applyProtection="0"/>
    <xf numFmtId="4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4" fillId="0" borderId="0"/>
    <xf numFmtId="0" fontId="12" fillId="0" borderId="0"/>
    <xf numFmtId="0" fontId="12" fillId="0" borderId="0"/>
    <xf numFmtId="0" fontId="12" fillId="0" borderId="0"/>
  </cellStyleXfs>
  <cellXfs count="98">
    <xf numFmtId="0" fontId="0" fillId="0" borderId="0" xfId="0"/>
    <xf numFmtId="0" fontId="2" fillId="0" borderId="0" xfId="2" applyFont="1" applyFill="1"/>
    <xf numFmtId="0" fontId="3" fillId="0" borderId="0" xfId="2" applyFont="1" applyFill="1"/>
    <xf numFmtId="0" fontId="4" fillId="0" borderId="0" xfId="0" applyFont="1" applyFill="1"/>
    <xf numFmtId="0" fontId="5" fillId="0" borderId="0" xfId="2" applyFont="1" applyFill="1"/>
    <xf numFmtId="0" fontId="6" fillId="0" borderId="0" xfId="2" applyFont="1" applyFill="1"/>
    <xf numFmtId="0" fontId="7" fillId="0" borderId="0" xfId="2" applyFont="1" applyFill="1"/>
    <xf numFmtId="3" fontId="7" fillId="0" borderId="0" xfId="2" applyNumberFormat="1" applyFont="1" applyFill="1"/>
    <xf numFmtId="0" fontId="5" fillId="0" borderId="0" xfId="2" applyFont="1" applyFill="1" applyAlignment="1">
      <alignment horizontal="right"/>
    </xf>
    <xf numFmtId="3" fontId="5" fillId="0" borderId="0" xfId="2" applyNumberFormat="1" applyFont="1" applyFill="1"/>
    <xf numFmtId="0" fontId="5" fillId="0" borderId="0" xfId="2" applyFont="1" applyFill="1" applyBorder="1"/>
    <xf numFmtId="3" fontId="5" fillId="0" borderId="0" xfId="2" applyNumberFormat="1" applyFont="1" applyFill="1" applyBorder="1"/>
    <xf numFmtId="0" fontId="8" fillId="0" borderId="0" xfId="2" applyFont="1" applyFill="1" applyAlignment="1">
      <alignment horizontal="left"/>
    </xf>
    <xf numFmtId="3" fontId="8" fillId="0" borderId="0" xfId="2" applyNumberFormat="1" applyFont="1" applyFill="1"/>
    <xf numFmtId="3" fontId="3" fillId="0" borderId="0" xfId="3" applyNumberFormat="1" applyFont="1" applyFill="1"/>
    <xf numFmtId="3" fontId="3" fillId="0" borderId="0" xfId="2" applyNumberFormat="1" applyFont="1" applyFill="1"/>
    <xf numFmtId="0" fontId="3" fillId="0" borderId="0" xfId="2" applyFont="1" applyFill="1" applyBorder="1"/>
    <xf numFmtId="2" fontId="3" fillId="0" borderId="0" xfId="2" applyNumberFormat="1" applyFont="1" applyFill="1"/>
    <xf numFmtId="3" fontId="2" fillId="0" borderId="0" xfId="3" applyNumberFormat="1" applyFont="1" applyFill="1"/>
    <xf numFmtId="0" fontId="9" fillId="0" borderId="0" xfId="2" applyFont="1" applyFill="1" applyBorder="1"/>
    <xf numFmtId="3" fontId="9" fillId="0" borderId="0" xfId="3" applyNumberFormat="1" applyFont="1" applyFill="1" applyBorder="1"/>
    <xf numFmtId="0" fontId="3" fillId="0" borderId="0" xfId="2" applyFont="1" applyFill="1" applyAlignment="1">
      <alignment horizontal="right"/>
    </xf>
    <xf numFmtId="3" fontId="2" fillId="0" borderId="1" xfId="2" applyNumberFormat="1" applyFont="1" applyFill="1" applyBorder="1"/>
    <xf numFmtId="0" fontId="5" fillId="0" borderId="2" xfId="2" applyFont="1" applyFill="1" applyBorder="1" applyAlignment="1">
      <alignment horizontal="right"/>
    </xf>
    <xf numFmtId="0" fontId="5" fillId="0" borderId="2" xfId="2" quotePrefix="1" applyFont="1" applyFill="1" applyBorder="1" applyAlignment="1">
      <alignment horizontal="right"/>
    </xf>
    <xf numFmtId="0" fontId="3" fillId="0" borderId="3" xfId="2" applyFont="1" applyFill="1" applyBorder="1" applyAlignment="1">
      <alignment horizontal="right"/>
    </xf>
    <xf numFmtId="3" fontId="10" fillId="0" borderId="0" xfId="2" applyNumberFormat="1" applyFont="1" applyFill="1" applyAlignment="1">
      <alignment horizontal="right"/>
    </xf>
    <xf numFmtId="0" fontId="3" fillId="0" borderId="0" xfId="0" applyFont="1" applyFill="1" applyAlignment="1">
      <alignment horizontal="right"/>
    </xf>
    <xf numFmtId="0" fontId="3" fillId="0" borderId="4" xfId="2" applyFont="1" applyFill="1" applyBorder="1"/>
    <xf numFmtId="164" fontId="3" fillId="0" borderId="0" xfId="1" applyNumberFormat="1" applyFont="1" applyFill="1" applyBorder="1" applyAlignment="1">
      <alignment horizontal="right"/>
    </xf>
    <xf numFmtId="3" fontId="3" fillId="0" borderId="5" xfId="2" applyNumberFormat="1" applyFont="1" applyFill="1" applyBorder="1"/>
    <xf numFmtId="3" fontId="3" fillId="0" borderId="5" xfId="3" applyNumberFormat="1" applyFont="1" applyFill="1" applyBorder="1"/>
    <xf numFmtId="0" fontId="3" fillId="0" borderId="4" xfId="2" applyFont="1" applyFill="1" applyBorder="1" applyAlignment="1">
      <alignment horizontal="left"/>
    </xf>
    <xf numFmtId="0" fontId="4" fillId="0" borderId="0" xfId="0" applyFont="1" applyFill="1" applyBorder="1"/>
    <xf numFmtId="0" fontId="3" fillId="0" borderId="6" xfId="2" applyFont="1" applyFill="1" applyBorder="1" applyAlignment="1">
      <alignment horizontal="left"/>
    </xf>
    <xf numFmtId="0" fontId="4" fillId="0" borderId="7" xfId="0" applyFont="1" applyFill="1" applyBorder="1"/>
    <xf numFmtId="164" fontId="3" fillId="0" borderId="7" xfId="1" applyNumberFormat="1" applyFont="1" applyFill="1" applyBorder="1" applyAlignment="1">
      <alignment horizontal="right"/>
    </xf>
    <xf numFmtId="3" fontId="3" fillId="0" borderId="7" xfId="3" applyNumberFormat="1" applyFont="1" applyFill="1" applyBorder="1"/>
    <xf numFmtId="3" fontId="3" fillId="0" borderId="8" xfId="2" applyNumberFormat="1" applyFont="1" applyFill="1" applyBorder="1"/>
    <xf numFmtId="0" fontId="3" fillId="0" borderId="0" xfId="0" applyFont="1" applyFill="1" applyBorder="1"/>
    <xf numFmtId="3" fontId="2" fillId="0" borderId="0" xfId="2" applyNumberFormat="1" applyFont="1" applyFill="1" applyBorder="1"/>
    <xf numFmtId="0" fontId="3" fillId="0" borderId="0" xfId="2" applyFont="1"/>
    <xf numFmtId="3" fontId="3" fillId="0" borderId="0" xfId="0" applyNumberFormat="1" applyFont="1" applyFill="1"/>
    <xf numFmtId="3" fontId="3" fillId="0" borderId="0" xfId="2" applyNumberFormat="1" applyFont="1" applyFill="1" applyBorder="1"/>
    <xf numFmtId="165" fontId="3" fillId="0" borderId="0" xfId="2" applyNumberFormat="1" applyFont="1" applyFill="1" applyAlignment="1">
      <alignment horizontal="right"/>
    </xf>
    <xf numFmtId="3" fontId="10" fillId="0" borderId="0" xfId="2" applyNumberFormat="1" applyFont="1" applyFill="1"/>
    <xf numFmtId="3" fontId="2" fillId="0" borderId="0" xfId="2" applyNumberFormat="1" applyFont="1" applyFill="1"/>
    <xf numFmtId="0" fontId="3" fillId="0" borderId="2" xfId="2" applyFont="1" applyFill="1" applyBorder="1"/>
    <xf numFmtId="0" fontId="2" fillId="0" borderId="1" xfId="2" applyFont="1" applyFill="1" applyBorder="1"/>
    <xf numFmtId="0" fontId="3" fillId="0" borderId="1" xfId="2" applyFont="1" applyFill="1" applyBorder="1"/>
    <xf numFmtId="3" fontId="10" fillId="0" borderId="2" xfId="2" applyNumberFormat="1" applyFont="1" applyFill="1" applyBorder="1"/>
    <xf numFmtId="0" fontId="3" fillId="0" borderId="3" xfId="0" applyFont="1" applyFill="1" applyBorder="1"/>
    <xf numFmtId="0" fontId="3" fillId="0" borderId="3" xfId="2" applyFont="1" applyFill="1" applyBorder="1"/>
    <xf numFmtId="0" fontId="3" fillId="0" borderId="5" xfId="2" applyFont="1" applyFill="1" applyBorder="1"/>
    <xf numFmtId="0" fontId="3" fillId="0" borderId="0" xfId="2" applyFont="1" applyFill="1" applyBorder="1" applyAlignment="1">
      <alignment horizontal="right"/>
    </xf>
    <xf numFmtId="0" fontId="3" fillId="0" borderId="4" xfId="2" applyFont="1" applyFill="1" applyBorder="1" applyAlignment="1">
      <alignment horizontal="right"/>
    </xf>
    <xf numFmtId="0" fontId="3" fillId="0" borderId="5" xfId="2" applyFont="1" applyFill="1" applyBorder="1" applyAlignment="1">
      <alignment horizontal="right"/>
    </xf>
    <xf numFmtId="164" fontId="2" fillId="0" borderId="0" xfId="1" applyNumberFormat="1" applyFont="1" applyFill="1" applyBorder="1"/>
    <xf numFmtId="3" fontId="3" fillId="0" borderId="0" xfId="3" applyNumberFormat="1" applyFont="1" applyFill="1" applyBorder="1"/>
    <xf numFmtId="3" fontId="10" fillId="0" borderId="0" xfId="2" applyNumberFormat="1" applyFont="1" applyFill="1" applyBorder="1"/>
    <xf numFmtId="164" fontId="3" fillId="0" borderId="0" xfId="1" applyNumberFormat="1" applyFont="1" applyFill="1" applyBorder="1"/>
    <xf numFmtId="3" fontId="3" fillId="0" borderId="4" xfId="2" applyNumberFormat="1" applyFont="1" applyFill="1" applyBorder="1"/>
    <xf numFmtId="166" fontId="3" fillId="0" borderId="0" xfId="2" applyNumberFormat="1" applyFont="1" applyFill="1" applyBorder="1"/>
    <xf numFmtId="3" fontId="10" fillId="0" borderId="5" xfId="2" applyNumberFormat="1" applyFont="1" applyFill="1" applyBorder="1"/>
    <xf numFmtId="0" fontId="5" fillId="0" borderId="0" xfId="2" applyFont="1" applyFill="1" applyBorder="1" applyAlignment="1">
      <alignment horizontal="center"/>
    </xf>
    <xf numFmtId="0" fontId="3" fillId="0" borderId="6" xfId="2" applyFont="1" applyFill="1" applyBorder="1"/>
    <xf numFmtId="0" fontId="3" fillId="0" borderId="7" xfId="2" applyFont="1" applyFill="1" applyBorder="1"/>
    <xf numFmtId="3" fontId="3" fillId="0" borderId="6" xfId="3" applyNumberFormat="1" applyFont="1" applyFill="1" applyBorder="1"/>
    <xf numFmtId="3" fontId="3" fillId="0" borderId="8" xfId="3" applyNumberFormat="1" applyFont="1" applyFill="1" applyBorder="1"/>
    <xf numFmtId="3" fontId="3" fillId="0" borderId="7" xfId="2" applyNumberFormat="1" applyFont="1" applyFill="1" applyBorder="1"/>
    <xf numFmtId="3" fontId="5" fillId="0" borderId="0" xfId="2" applyNumberFormat="1" applyFont="1" applyFill="1" applyBorder="1" applyAlignment="1">
      <alignment horizontal="right"/>
    </xf>
    <xf numFmtId="0" fontId="2" fillId="0" borderId="0" xfId="2" applyFont="1"/>
    <xf numFmtId="3" fontId="3" fillId="0" borderId="0" xfId="2" applyNumberFormat="1" applyFont="1"/>
    <xf numFmtId="3" fontId="3" fillId="0" borderId="0" xfId="2" applyNumberFormat="1" applyFont="1" applyFill="1" applyBorder="1" applyAlignment="1">
      <alignment horizontal="right"/>
    </xf>
    <xf numFmtId="0" fontId="4" fillId="0" borderId="0" xfId="2" applyFont="1"/>
    <xf numFmtId="4" fontId="3" fillId="0" borderId="0" xfId="2" applyNumberFormat="1" applyFont="1" applyFill="1"/>
    <xf numFmtId="3" fontId="3" fillId="0" borderId="0" xfId="2" applyNumberFormat="1" applyFont="1" applyFill="1" applyAlignment="1">
      <alignment horizontal="right"/>
    </xf>
    <xf numFmtId="0" fontId="3" fillId="0" borderId="0" xfId="2" applyFont="1" applyFill="1" applyAlignment="1">
      <alignment horizontal="center"/>
    </xf>
    <xf numFmtId="164" fontId="3" fillId="0" borderId="0" xfId="1" applyNumberFormat="1" applyFont="1" applyFill="1"/>
    <xf numFmtId="0" fontId="3" fillId="0" borderId="0" xfId="2" applyFont="1" applyFill="1" applyAlignment="1">
      <alignment horizontal="left"/>
    </xf>
    <xf numFmtId="166" fontId="3" fillId="0" borderId="0" xfId="2" applyNumberFormat="1" applyFont="1" applyFill="1"/>
    <xf numFmtId="166" fontId="3" fillId="0" borderId="0" xfId="2" applyNumberFormat="1" applyFont="1" applyFill="1" applyAlignment="1">
      <alignment horizontal="right"/>
    </xf>
    <xf numFmtId="0" fontId="3" fillId="0" borderId="0" xfId="2" quotePrefix="1" applyFont="1" applyFill="1"/>
    <xf numFmtId="171" fontId="3" fillId="0" borderId="0" xfId="1" applyNumberFormat="1" applyFont="1" applyFill="1" applyAlignment="1">
      <alignment horizontal="left"/>
    </xf>
    <xf numFmtId="172" fontId="3" fillId="0" borderId="0" xfId="1" applyNumberFormat="1" applyFont="1" applyFill="1" applyAlignment="1">
      <alignment horizontal="left"/>
    </xf>
    <xf numFmtId="168" fontId="3" fillId="0" borderId="0" xfId="2" applyNumberFormat="1" applyFont="1" applyFill="1"/>
    <xf numFmtId="3" fontId="2" fillId="0" borderId="0" xfId="2" applyNumberFormat="1" applyFont="1"/>
    <xf numFmtId="0" fontId="2" fillId="0" borderId="0" xfId="2" applyFont="1" applyFill="1" applyAlignment="1">
      <alignment horizontal="center"/>
    </xf>
    <xf numFmtId="164" fontId="5" fillId="0" borderId="0" xfId="1" applyNumberFormat="1" applyFont="1" applyFill="1"/>
    <xf numFmtId="166" fontId="5" fillId="0" borderId="0" xfId="2" applyNumberFormat="1" applyFont="1" applyFill="1"/>
    <xf numFmtId="164" fontId="3" fillId="0" borderId="0" xfId="1" applyNumberFormat="1" applyFont="1" applyFill="1" applyAlignment="1">
      <alignment horizontal="right"/>
    </xf>
    <xf numFmtId="168" fontId="3" fillId="0" borderId="0" xfId="2" applyNumberFormat="1" applyFont="1" applyFill="1" applyAlignment="1">
      <alignment horizontal="center"/>
    </xf>
    <xf numFmtId="0" fontId="3" fillId="0" borderId="0" xfId="2" applyFont="1" applyFill="1" applyProtection="1">
      <protection locked="0"/>
    </xf>
    <xf numFmtId="173" fontId="10" fillId="0" borderId="0" xfId="2" applyNumberFormat="1" applyFont="1" applyFill="1"/>
    <xf numFmtId="4" fontId="11" fillId="0" borderId="0" xfId="2" applyNumberFormat="1" applyFont="1" applyFill="1"/>
    <xf numFmtId="173" fontId="3" fillId="0" borderId="0" xfId="2" applyNumberFormat="1" applyFont="1" applyFill="1"/>
    <xf numFmtId="173" fontId="2" fillId="0" borderId="0" xfId="2" applyNumberFormat="1" applyFont="1" applyFill="1"/>
    <xf numFmtId="9" fontId="3" fillId="0" borderId="0" xfId="1" applyNumberFormat="1" applyFont="1" applyFill="1"/>
  </cellXfs>
  <cellStyles count="11">
    <cellStyle name="Dezimal_EAVERT96" xfId="3"/>
    <cellStyle name="Euro" xfId="4"/>
    <cellStyle name="Komma 2" xfId="5"/>
    <cellStyle name="Prozent" xfId="1" builtinId="5"/>
    <cellStyle name="Prozent 2" xfId="6"/>
    <cellStyle name="Standard" xfId="0" builtinId="0"/>
    <cellStyle name="Standard 2" xfId="7"/>
    <cellStyle name="Standard 2 2" xfId="8"/>
    <cellStyle name="Standard 3" xfId="9"/>
    <cellStyle name="Standard 3 4" xfId="10"/>
    <cellStyle name="Standard_EAVERT9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pageSetUpPr fitToPage="1"/>
  </sheetPr>
  <dimension ref="A1:AG219"/>
  <sheetViews>
    <sheetView tabSelected="1" zoomScaleNormal="100" workbookViewId="0"/>
  </sheetViews>
  <sheetFormatPr baseColWidth="10" defaultRowHeight="11.25" x14ac:dyDescent="0.2"/>
  <cols>
    <col min="1" max="1" width="17.28515625" style="2" customWidth="1"/>
    <col min="2" max="11" width="10.42578125" style="2" customWidth="1"/>
    <col min="12" max="17" width="10.7109375" style="2" customWidth="1"/>
    <col min="18" max="26" width="10.7109375" style="41" customWidth="1"/>
    <col min="27" max="16384" width="11.42578125" style="41"/>
  </cols>
  <sheetData>
    <row r="1" spans="1:14" ht="12.75" x14ac:dyDescent="0.2">
      <c r="A1" s="1" t="s">
        <v>110</v>
      </c>
      <c r="G1" s="3"/>
      <c r="H1" s="3"/>
      <c r="I1" s="3"/>
    </row>
    <row r="2" spans="1:14" ht="12.75" x14ac:dyDescent="0.2">
      <c r="A2" s="2" t="s">
        <v>0</v>
      </c>
      <c r="E2" s="3"/>
      <c r="G2" s="3"/>
      <c r="H2" s="3"/>
      <c r="I2" s="3"/>
    </row>
    <row r="3" spans="1:14" ht="12.75" x14ac:dyDescent="0.2">
      <c r="E3" s="3"/>
      <c r="G3" s="3"/>
      <c r="H3" s="3"/>
      <c r="I3" s="3"/>
      <c r="J3" s="4"/>
      <c r="K3" s="4"/>
      <c r="L3" s="5"/>
      <c r="M3" s="4"/>
    </row>
    <row r="4" spans="1:14" ht="12.75" x14ac:dyDescent="0.2">
      <c r="A4" s="6"/>
      <c r="B4" s="6"/>
      <c r="D4" s="1"/>
      <c r="E4" s="3"/>
      <c r="G4" s="3"/>
      <c r="H4" s="4"/>
      <c r="I4" s="4"/>
      <c r="J4" s="4"/>
      <c r="K4" s="4"/>
      <c r="L4" s="5"/>
      <c r="M4" s="4"/>
    </row>
    <row r="5" spans="1:14" ht="12.75" x14ac:dyDescent="0.2">
      <c r="A5" s="6"/>
      <c r="B5" s="7"/>
      <c r="E5" s="3"/>
      <c r="F5" s="3"/>
      <c r="H5" s="8"/>
      <c r="I5" s="9"/>
      <c r="J5" s="10"/>
      <c r="K5" s="11"/>
      <c r="L5" s="10"/>
      <c r="M5" s="10"/>
    </row>
    <row r="6" spans="1:14" ht="12.75" x14ac:dyDescent="0.2">
      <c r="A6" s="12"/>
      <c r="B6" s="13"/>
      <c r="E6" s="3"/>
      <c r="F6" s="3"/>
      <c r="G6" s="14"/>
      <c r="H6" s="15"/>
      <c r="I6" s="15"/>
      <c r="J6" s="16"/>
      <c r="K6" s="17"/>
      <c r="L6" s="10"/>
      <c r="M6" s="10"/>
    </row>
    <row r="7" spans="1:14" x14ac:dyDescent="0.2">
      <c r="A7" s="1"/>
      <c r="B7" s="18"/>
      <c r="H7" s="4"/>
      <c r="I7" s="4"/>
      <c r="J7" s="19"/>
      <c r="K7" s="20"/>
      <c r="L7" s="10"/>
      <c r="M7" s="10"/>
    </row>
    <row r="8" spans="1:14" x14ac:dyDescent="0.2">
      <c r="A8" s="15"/>
      <c r="B8" s="21" t="s">
        <v>1</v>
      </c>
      <c r="C8" s="21" t="s">
        <v>2</v>
      </c>
      <c r="D8" s="21" t="s">
        <v>3</v>
      </c>
      <c r="E8" s="21" t="s">
        <v>4</v>
      </c>
      <c r="F8" s="21" t="s">
        <v>5</v>
      </c>
      <c r="G8" s="21" t="s">
        <v>6</v>
      </c>
      <c r="H8" s="21" t="s">
        <v>7</v>
      </c>
      <c r="J8" s="22" t="s">
        <v>8</v>
      </c>
      <c r="K8" s="23"/>
      <c r="L8" s="23" t="s">
        <v>9</v>
      </c>
      <c r="M8" s="24" t="s">
        <v>10</v>
      </c>
      <c r="N8" s="25" t="s">
        <v>11</v>
      </c>
    </row>
    <row r="9" spans="1:14" x14ac:dyDescent="0.2">
      <c r="B9" s="26" t="s">
        <v>111</v>
      </c>
      <c r="C9" s="27" t="s">
        <v>12</v>
      </c>
      <c r="D9" s="21" t="s">
        <v>1</v>
      </c>
      <c r="E9" s="21"/>
      <c r="H9" s="21"/>
      <c r="J9" s="28" t="s">
        <v>13</v>
      </c>
      <c r="K9" s="11"/>
      <c r="L9" s="29">
        <v>6.4200000000000004E-3</v>
      </c>
      <c r="M9" s="16"/>
      <c r="N9" s="30">
        <f>D17*L9</f>
        <v>173395.58797446001</v>
      </c>
    </row>
    <row r="10" spans="1:14" ht="12.75" x14ac:dyDescent="0.2">
      <c r="A10" s="3"/>
      <c r="J10" s="28" t="s">
        <v>14</v>
      </c>
      <c r="K10" s="11"/>
      <c r="L10" s="29"/>
      <c r="M10" s="16"/>
      <c r="N10" s="31">
        <v>551699.33900000004</v>
      </c>
    </row>
    <row r="11" spans="1:14" ht="12.75" x14ac:dyDescent="0.2">
      <c r="A11" s="2" t="s">
        <v>15</v>
      </c>
      <c r="B11" s="15">
        <v>4279833.3212900003</v>
      </c>
      <c r="C11" s="15">
        <v>-172598</v>
      </c>
      <c r="D11" s="15">
        <f>B11+C11</f>
        <v>4107235.3212900003</v>
      </c>
      <c r="E11" s="15"/>
      <c r="H11" s="15">
        <f>SUM(D11:G11)</f>
        <v>4107235.3212900003</v>
      </c>
      <c r="J11" s="32" t="s">
        <v>16</v>
      </c>
      <c r="K11" s="33"/>
      <c r="L11" s="29">
        <v>1.7000000000000001E-2</v>
      </c>
      <c r="M11" s="16"/>
      <c r="N11" s="30">
        <v>604441.59022799996</v>
      </c>
    </row>
    <row r="12" spans="1:14" ht="12.75" x14ac:dyDescent="0.2">
      <c r="A12" s="2" t="s">
        <v>17</v>
      </c>
      <c r="B12" s="15">
        <v>27177810.567339998</v>
      </c>
      <c r="C12" s="15">
        <v>-517794</v>
      </c>
      <c r="D12" s="15">
        <f t="shared" ref="D12:D43" si="0">B12+C12</f>
        <v>26660016.567339998</v>
      </c>
      <c r="E12" s="15"/>
      <c r="H12" s="15">
        <f t="shared" ref="H12:H43" si="1">SUM(D12:G12)</f>
        <v>26660016.567339998</v>
      </c>
      <c r="J12" s="34" t="s">
        <v>18</v>
      </c>
      <c r="K12" s="35"/>
      <c r="L12" s="36">
        <v>1.0699999999999999E-2</v>
      </c>
      <c r="M12" s="37">
        <v>10000</v>
      </c>
      <c r="N12" s="38">
        <f>(H11+H12+H13+H14+H16)*L12+M12</f>
        <v>470126.17737879994</v>
      </c>
    </row>
    <row r="13" spans="1:14" ht="12.75" x14ac:dyDescent="0.2">
      <c r="A13" s="2" t="s">
        <v>19</v>
      </c>
      <c r="B13" s="15">
        <v>2044072.7797300001</v>
      </c>
      <c r="C13" s="15"/>
      <c r="D13" s="15">
        <f t="shared" si="0"/>
        <v>2044072.7797300001</v>
      </c>
      <c r="E13" s="15"/>
      <c r="H13" s="15">
        <f t="shared" si="1"/>
        <v>2044072.7797300001</v>
      </c>
      <c r="J13" s="33"/>
      <c r="K13" s="11"/>
      <c r="L13" s="10"/>
      <c r="M13" s="10"/>
    </row>
    <row r="14" spans="1:14" x14ac:dyDescent="0.2">
      <c r="A14" s="2" t="s">
        <v>20</v>
      </c>
      <c r="B14" s="15">
        <v>1028360.8769399999</v>
      </c>
      <c r="C14" s="15"/>
      <c r="D14" s="15">
        <f t="shared" si="0"/>
        <v>1028360.8769399999</v>
      </c>
      <c r="E14" s="15"/>
      <c r="H14" s="15">
        <f t="shared" si="1"/>
        <v>1028360.8769399999</v>
      </c>
      <c r="J14" s="39"/>
      <c r="K14" s="11"/>
      <c r="L14" s="10"/>
      <c r="M14" s="10"/>
    </row>
    <row r="15" spans="1:14" x14ac:dyDescent="0.2">
      <c r="A15" s="2" t="s">
        <v>21</v>
      </c>
      <c r="B15" s="15">
        <v>-809.24005</v>
      </c>
      <c r="C15" s="15"/>
      <c r="D15" s="15">
        <f t="shared" si="0"/>
        <v>-809.24005</v>
      </c>
      <c r="E15" s="15"/>
      <c r="H15" s="15">
        <f t="shared" si="1"/>
        <v>-809.24005</v>
      </c>
      <c r="J15" s="16"/>
      <c r="K15" s="16"/>
      <c r="L15" s="16"/>
      <c r="M15" s="16"/>
    </row>
    <row r="16" spans="1:14" x14ac:dyDescent="0.2">
      <c r="A16" s="2" t="s">
        <v>22</v>
      </c>
      <c r="B16" s="15">
        <v>9162760.9386999998</v>
      </c>
      <c r="C16" s="15"/>
      <c r="D16" s="15">
        <f t="shared" si="0"/>
        <v>9162760.9386999998</v>
      </c>
      <c r="E16" s="15"/>
      <c r="H16" s="15">
        <f t="shared" si="1"/>
        <v>9162760.9386999998</v>
      </c>
      <c r="J16" s="16"/>
      <c r="K16" s="16"/>
      <c r="L16" s="16"/>
      <c r="M16" s="40"/>
    </row>
    <row r="17" spans="1:17" x14ac:dyDescent="0.2">
      <c r="A17" s="2" t="s">
        <v>23</v>
      </c>
      <c r="B17" s="15">
        <v>29347098.832090002</v>
      </c>
      <c r="C17" s="15">
        <v>-2338440.2690900001</v>
      </c>
      <c r="D17" s="15">
        <f t="shared" si="0"/>
        <v>27008658.563000001</v>
      </c>
      <c r="E17" s="15">
        <v>-7250.0000000000009</v>
      </c>
      <c r="F17" s="15">
        <v>-366000</v>
      </c>
      <c r="G17" s="15">
        <v>-295458.52127999999</v>
      </c>
      <c r="H17" s="15">
        <f t="shared" si="1"/>
        <v>26339950.041720003</v>
      </c>
      <c r="J17" s="16"/>
      <c r="K17" s="16"/>
      <c r="L17" s="16"/>
      <c r="M17" s="16"/>
    </row>
    <row r="18" spans="1:17" x14ac:dyDescent="0.2">
      <c r="A18" s="2" t="s">
        <v>24</v>
      </c>
      <c r="B18" s="15">
        <v>200115.21336999998</v>
      </c>
      <c r="C18" s="15"/>
      <c r="D18" s="15">
        <f t="shared" si="0"/>
        <v>200115.21336999998</v>
      </c>
      <c r="E18" s="15"/>
      <c r="H18" s="15">
        <f t="shared" si="1"/>
        <v>200115.21336999998</v>
      </c>
      <c r="J18" s="16"/>
      <c r="K18" s="16"/>
      <c r="L18" s="16"/>
      <c r="M18" s="16"/>
    </row>
    <row r="19" spans="1:17" x14ac:dyDescent="0.2">
      <c r="A19" s="2" t="s">
        <v>25</v>
      </c>
      <c r="B19" s="15">
        <v>0</v>
      </c>
      <c r="C19" s="15"/>
      <c r="D19" s="15">
        <f t="shared" si="0"/>
        <v>0</v>
      </c>
      <c r="E19" s="15"/>
      <c r="H19" s="15">
        <f t="shared" si="1"/>
        <v>0</v>
      </c>
      <c r="J19" s="41"/>
      <c r="K19" s="41"/>
      <c r="L19" s="41"/>
      <c r="M19" s="41"/>
      <c r="N19" s="41"/>
      <c r="O19" s="41"/>
      <c r="P19" s="41"/>
      <c r="Q19" s="41"/>
    </row>
    <row r="20" spans="1:17" x14ac:dyDescent="0.2">
      <c r="A20" s="2" t="s">
        <v>26</v>
      </c>
      <c r="B20" s="15">
        <v>23304.772209999996</v>
      </c>
      <c r="C20" s="15"/>
      <c r="D20" s="15">
        <f t="shared" si="0"/>
        <v>23304.772209999996</v>
      </c>
      <c r="E20" s="15"/>
      <c r="H20" s="15">
        <f t="shared" si="1"/>
        <v>23304.772209999996</v>
      </c>
      <c r="J20" s="41"/>
      <c r="K20" s="41"/>
      <c r="L20" s="41"/>
      <c r="M20" s="41"/>
      <c r="N20" s="41"/>
      <c r="O20" s="41"/>
      <c r="P20" s="41"/>
      <c r="Q20" s="41"/>
    </row>
    <row r="21" spans="1:17" x14ac:dyDescent="0.2">
      <c r="A21" s="2" t="s">
        <v>27</v>
      </c>
      <c r="B21" s="15">
        <v>154439.98989</v>
      </c>
      <c r="C21" s="15"/>
      <c r="D21" s="15">
        <f t="shared" si="0"/>
        <v>154439.98989</v>
      </c>
      <c r="E21" s="15"/>
      <c r="H21" s="15">
        <f t="shared" si="1"/>
        <v>154439.98989</v>
      </c>
      <c r="J21" s="41"/>
      <c r="K21" s="41"/>
      <c r="L21" s="41"/>
      <c r="M21" s="41"/>
      <c r="N21" s="41"/>
      <c r="O21" s="41"/>
      <c r="P21" s="41"/>
      <c r="Q21" s="41"/>
    </row>
    <row r="22" spans="1:17" x14ac:dyDescent="0.2">
      <c r="A22" s="2" t="s">
        <v>25</v>
      </c>
      <c r="B22" s="15">
        <v>0</v>
      </c>
      <c r="C22" s="15"/>
      <c r="D22" s="15">
        <f t="shared" si="0"/>
        <v>0</v>
      </c>
      <c r="E22" s="15"/>
      <c r="H22" s="15">
        <f t="shared" si="1"/>
        <v>0</v>
      </c>
      <c r="J22" s="41"/>
      <c r="K22" s="41"/>
      <c r="L22" s="41"/>
      <c r="M22" s="41"/>
      <c r="N22" s="41"/>
      <c r="O22" s="41"/>
      <c r="P22" s="41"/>
      <c r="Q22" s="41"/>
    </row>
    <row r="23" spans="1:17" x14ac:dyDescent="0.2">
      <c r="A23" s="2" t="s">
        <v>28</v>
      </c>
      <c r="B23" s="15">
        <v>4487977.5085200006</v>
      </c>
      <c r="C23" s="15"/>
      <c r="D23" s="15">
        <f t="shared" si="0"/>
        <v>4487977.5085200006</v>
      </c>
      <c r="E23" s="15"/>
      <c r="H23" s="15">
        <f t="shared" si="1"/>
        <v>4487977.5085200006</v>
      </c>
      <c r="J23" s="41"/>
      <c r="K23" s="41"/>
      <c r="L23" s="41"/>
      <c r="M23" s="41"/>
      <c r="N23" s="41"/>
      <c r="O23" s="41"/>
      <c r="P23" s="41"/>
      <c r="Q23" s="41"/>
    </row>
    <row r="24" spans="1:17" x14ac:dyDescent="0.2">
      <c r="A24" s="2" t="s">
        <v>29</v>
      </c>
      <c r="B24" s="15">
        <v>8676.8349600000001</v>
      </c>
      <c r="C24" s="15"/>
      <c r="D24" s="15">
        <f t="shared" si="0"/>
        <v>8676.8349600000001</v>
      </c>
      <c r="E24" s="15"/>
      <c r="H24" s="15">
        <f t="shared" si="1"/>
        <v>8676.8349600000001</v>
      </c>
      <c r="J24" s="41"/>
      <c r="K24" s="41"/>
      <c r="L24" s="41"/>
      <c r="M24" s="41"/>
      <c r="N24" s="41"/>
      <c r="O24" s="41"/>
      <c r="P24" s="41"/>
      <c r="Q24" s="41"/>
    </row>
    <row r="25" spans="1:17" x14ac:dyDescent="0.2">
      <c r="A25" s="2" t="s">
        <v>30</v>
      </c>
      <c r="B25" s="15">
        <v>75340.439140000002</v>
      </c>
      <c r="C25" s="15"/>
      <c r="D25" s="15">
        <f t="shared" si="0"/>
        <v>75340.439140000002</v>
      </c>
      <c r="E25" s="15"/>
      <c r="H25" s="15">
        <f t="shared" si="1"/>
        <v>75340.439140000002</v>
      </c>
      <c r="J25" s="41"/>
      <c r="K25" s="41"/>
      <c r="L25" s="41"/>
      <c r="M25" s="41"/>
      <c r="N25" s="41"/>
      <c r="O25" s="41"/>
      <c r="P25" s="41"/>
      <c r="Q25" s="41"/>
    </row>
    <row r="26" spans="1:17" x14ac:dyDescent="0.2">
      <c r="A26" s="2" t="s">
        <v>31</v>
      </c>
      <c r="B26" s="15">
        <v>107891.08583</v>
      </c>
      <c r="C26" s="15"/>
      <c r="D26" s="15">
        <f t="shared" si="0"/>
        <v>107891.08583</v>
      </c>
      <c r="E26" s="15"/>
      <c r="H26" s="15">
        <f t="shared" si="1"/>
        <v>107891.08583</v>
      </c>
      <c r="J26" s="41"/>
      <c r="K26" s="41"/>
      <c r="L26" s="41"/>
      <c r="M26" s="41"/>
      <c r="N26" s="41"/>
      <c r="O26" s="41"/>
      <c r="P26" s="41"/>
      <c r="Q26" s="41"/>
    </row>
    <row r="27" spans="1:17" x14ac:dyDescent="0.2">
      <c r="A27" s="42" t="s">
        <v>32</v>
      </c>
      <c r="B27" s="15">
        <v>818.61365999999998</v>
      </c>
      <c r="C27" s="15"/>
      <c r="D27" s="15">
        <f t="shared" si="0"/>
        <v>818.61365999999998</v>
      </c>
      <c r="E27" s="15"/>
      <c r="H27" s="15">
        <f t="shared" si="1"/>
        <v>818.61365999999998</v>
      </c>
      <c r="J27" s="41"/>
      <c r="K27" s="41"/>
      <c r="L27" s="41"/>
      <c r="M27" s="41"/>
      <c r="N27" s="41"/>
      <c r="O27" s="41"/>
      <c r="P27" s="41"/>
      <c r="Q27" s="41"/>
    </row>
    <row r="28" spans="1:17" x14ac:dyDescent="0.2">
      <c r="A28" s="2" t="s">
        <v>33</v>
      </c>
      <c r="B28" s="15">
        <v>1207626.7246299998</v>
      </c>
      <c r="C28" s="15"/>
      <c r="D28" s="15">
        <f t="shared" si="0"/>
        <v>1207626.7246299998</v>
      </c>
      <c r="E28" s="15"/>
      <c r="H28" s="15">
        <f t="shared" si="1"/>
        <v>1207626.7246299998</v>
      </c>
      <c r="J28" s="41"/>
      <c r="K28" s="41"/>
      <c r="L28" s="41"/>
      <c r="M28" s="41"/>
      <c r="N28" s="41"/>
      <c r="O28" s="41"/>
      <c r="P28" s="41"/>
      <c r="Q28" s="41"/>
    </row>
    <row r="29" spans="1:17" x14ac:dyDescent="0.2">
      <c r="A29" s="2" t="s">
        <v>34</v>
      </c>
      <c r="B29" s="15">
        <v>5829.4639399999996</v>
      </c>
      <c r="C29" s="15"/>
      <c r="D29" s="15">
        <f t="shared" si="0"/>
        <v>5829.4639399999996</v>
      </c>
      <c r="E29" s="15"/>
      <c r="H29" s="15">
        <f t="shared" si="1"/>
        <v>5829.4639399999996</v>
      </c>
      <c r="J29" s="41"/>
      <c r="K29" s="41"/>
      <c r="L29" s="41"/>
      <c r="M29" s="41"/>
      <c r="N29" s="41"/>
      <c r="O29" s="41"/>
      <c r="P29" s="41"/>
      <c r="Q29" s="41"/>
    </row>
    <row r="30" spans="1:17" x14ac:dyDescent="0.2">
      <c r="A30" s="2" t="s">
        <v>35</v>
      </c>
      <c r="B30" s="15">
        <v>54270.12126</v>
      </c>
      <c r="C30" s="15"/>
      <c r="D30" s="15">
        <f t="shared" si="0"/>
        <v>54270.12126</v>
      </c>
      <c r="E30" s="15"/>
      <c r="H30" s="15">
        <f t="shared" si="1"/>
        <v>54270.12126</v>
      </c>
      <c r="J30" s="41"/>
      <c r="K30" s="41"/>
      <c r="L30" s="41"/>
      <c r="M30" s="41"/>
      <c r="N30" s="41"/>
      <c r="O30" s="41"/>
      <c r="P30" s="41"/>
      <c r="Q30" s="41"/>
    </row>
    <row r="31" spans="1:17" x14ac:dyDescent="0.2">
      <c r="A31" s="2" t="s">
        <v>36</v>
      </c>
      <c r="B31" s="15">
        <v>2445655.6883700001</v>
      </c>
      <c r="C31" s="15"/>
      <c r="D31" s="15">
        <f t="shared" si="0"/>
        <v>2445655.6883700001</v>
      </c>
      <c r="E31" s="15"/>
      <c r="H31" s="15">
        <f t="shared" si="1"/>
        <v>2445655.6883700001</v>
      </c>
      <c r="J31" s="41"/>
      <c r="K31" s="41"/>
      <c r="L31" s="41"/>
      <c r="M31" s="41"/>
      <c r="N31" s="41"/>
      <c r="O31" s="41"/>
      <c r="P31" s="41"/>
      <c r="Q31" s="41"/>
    </row>
    <row r="32" spans="1:17" x14ac:dyDescent="0.2">
      <c r="A32" s="2" t="s">
        <v>37</v>
      </c>
      <c r="B32" s="15">
        <v>1911096.89959</v>
      </c>
      <c r="C32" s="15"/>
      <c r="D32" s="15">
        <f t="shared" si="0"/>
        <v>1911096.89959</v>
      </c>
      <c r="E32" s="15"/>
      <c r="H32" s="15">
        <f t="shared" si="1"/>
        <v>1911096.89959</v>
      </c>
      <c r="J32" s="41"/>
      <c r="K32" s="41"/>
      <c r="L32" s="41"/>
      <c r="M32" s="41"/>
      <c r="N32" s="41"/>
      <c r="O32" s="41"/>
      <c r="P32" s="41"/>
      <c r="Q32" s="41"/>
    </row>
    <row r="33" spans="1:17" x14ac:dyDescent="0.2">
      <c r="A33" s="2" t="s">
        <v>38</v>
      </c>
      <c r="B33" s="15">
        <v>2442.57125</v>
      </c>
      <c r="C33" s="15"/>
      <c r="D33" s="15">
        <f t="shared" si="0"/>
        <v>2442.57125</v>
      </c>
      <c r="E33" s="15"/>
      <c r="H33" s="15">
        <f t="shared" si="1"/>
        <v>2442.57125</v>
      </c>
      <c r="J33" s="41"/>
      <c r="K33" s="41"/>
      <c r="L33" s="41"/>
      <c r="M33" s="41"/>
      <c r="N33" s="41"/>
      <c r="O33" s="41"/>
      <c r="P33" s="41"/>
      <c r="Q33" s="41"/>
    </row>
    <row r="34" spans="1:17" x14ac:dyDescent="0.2">
      <c r="A34" s="2" t="s">
        <v>25</v>
      </c>
      <c r="B34" s="15">
        <v>0</v>
      </c>
      <c r="C34" s="15"/>
      <c r="D34" s="15">
        <f t="shared" si="0"/>
        <v>0</v>
      </c>
      <c r="E34" s="15"/>
      <c r="H34" s="15">
        <f t="shared" si="1"/>
        <v>0</v>
      </c>
      <c r="J34" s="41"/>
      <c r="K34" s="41"/>
      <c r="L34" s="41"/>
      <c r="M34" s="41"/>
      <c r="N34" s="41"/>
      <c r="O34" s="41"/>
      <c r="P34" s="41"/>
      <c r="Q34" s="41"/>
    </row>
    <row r="35" spans="1:17" x14ac:dyDescent="0.2">
      <c r="A35" s="2" t="s">
        <v>39</v>
      </c>
      <c r="B35" s="15">
        <v>99578.924200000009</v>
      </c>
      <c r="C35" s="15"/>
      <c r="D35" s="15">
        <f t="shared" si="0"/>
        <v>99578.924200000009</v>
      </c>
      <c r="E35" s="15"/>
      <c r="H35" s="15">
        <f t="shared" si="1"/>
        <v>99578.924200000009</v>
      </c>
      <c r="J35" s="41"/>
      <c r="K35" s="41"/>
      <c r="L35" s="41"/>
      <c r="M35" s="41"/>
      <c r="N35" s="41"/>
      <c r="O35" s="41"/>
      <c r="P35" s="41"/>
      <c r="Q35" s="41"/>
    </row>
    <row r="36" spans="1:17" x14ac:dyDescent="0.2">
      <c r="A36" s="2" t="s">
        <v>40</v>
      </c>
      <c r="B36" s="15">
        <v>71389.880980000002</v>
      </c>
      <c r="C36" s="15"/>
      <c r="D36" s="15">
        <f t="shared" si="0"/>
        <v>71389.880980000002</v>
      </c>
      <c r="E36" s="15"/>
      <c r="H36" s="15">
        <f t="shared" si="1"/>
        <v>71389.880980000002</v>
      </c>
      <c r="J36" s="16"/>
      <c r="L36" s="43"/>
      <c r="M36" s="10"/>
      <c r="N36" s="15"/>
    </row>
    <row r="37" spans="1:17" x14ac:dyDescent="0.2">
      <c r="A37" s="2" t="s">
        <v>41</v>
      </c>
      <c r="B37" s="15">
        <v>942580.5738400002</v>
      </c>
      <c r="C37" s="15"/>
      <c r="D37" s="15">
        <f t="shared" si="0"/>
        <v>942580.5738400002</v>
      </c>
      <c r="E37" s="15"/>
      <c r="H37" s="15">
        <f t="shared" si="1"/>
        <v>942580.5738400002</v>
      </c>
      <c r="J37" s="10"/>
      <c r="K37" s="15"/>
      <c r="O37" s="41"/>
      <c r="P37" s="41"/>
      <c r="Q37" s="41"/>
    </row>
    <row r="38" spans="1:17" x14ac:dyDescent="0.2">
      <c r="A38" s="2" t="s">
        <v>42</v>
      </c>
      <c r="B38" s="15">
        <v>530251.66801999987</v>
      </c>
      <c r="C38" s="15"/>
      <c r="D38" s="15">
        <f t="shared" si="0"/>
        <v>530251.66801999987</v>
      </c>
      <c r="E38" s="15"/>
      <c r="H38" s="15">
        <f t="shared" si="1"/>
        <v>530251.66801999987</v>
      </c>
      <c r="J38" s="10"/>
      <c r="O38" s="41"/>
      <c r="P38" s="41"/>
      <c r="Q38" s="41"/>
    </row>
    <row r="39" spans="1:17" x14ac:dyDescent="0.2">
      <c r="A39" s="2" t="s">
        <v>43</v>
      </c>
      <c r="B39" s="15">
        <v>1178792.7440100003</v>
      </c>
      <c r="C39" s="15"/>
      <c r="D39" s="15">
        <f t="shared" si="0"/>
        <v>1178792.7440100003</v>
      </c>
      <c r="E39" s="15"/>
      <c r="H39" s="15">
        <f t="shared" si="1"/>
        <v>1178792.7440100003</v>
      </c>
      <c r="O39" s="41"/>
      <c r="P39" s="41"/>
      <c r="Q39" s="41"/>
    </row>
    <row r="40" spans="1:17" x14ac:dyDescent="0.2">
      <c r="A40" s="2" t="s">
        <v>44</v>
      </c>
      <c r="B40" s="15">
        <v>291534.69588999997</v>
      </c>
      <c r="C40" s="15"/>
      <c r="D40" s="15">
        <f t="shared" si="0"/>
        <v>291534.69588999997</v>
      </c>
      <c r="E40" s="15"/>
      <c r="H40" s="15">
        <f t="shared" si="1"/>
        <v>291534.69588999997</v>
      </c>
      <c r="O40" s="41"/>
      <c r="P40" s="41"/>
      <c r="Q40" s="41"/>
    </row>
    <row r="41" spans="1:17" x14ac:dyDescent="0.2">
      <c r="A41" s="2" t="s">
        <v>45</v>
      </c>
      <c r="B41" s="15">
        <v>17694.168729999998</v>
      </c>
      <c r="C41" s="15"/>
      <c r="D41" s="15">
        <f t="shared" si="0"/>
        <v>17694.168729999998</v>
      </c>
      <c r="E41" s="15"/>
      <c r="H41" s="15">
        <f t="shared" si="1"/>
        <v>17694.168729999998</v>
      </c>
      <c r="J41" s="11"/>
      <c r="K41" s="11"/>
      <c r="O41" s="41"/>
      <c r="P41" s="41"/>
      <c r="Q41" s="41"/>
    </row>
    <row r="42" spans="1:17" x14ac:dyDescent="0.2">
      <c r="A42" s="2" t="s">
        <v>46</v>
      </c>
      <c r="B42" s="15">
        <v>8446.0747300000003</v>
      </c>
      <c r="C42" s="15"/>
      <c r="D42" s="15">
        <f t="shared" si="0"/>
        <v>8446.0747300000003</v>
      </c>
      <c r="E42" s="15"/>
      <c r="H42" s="15">
        <f t="shared" si="1"/>
        <v>8446.0747300000003</v>
      </c>
      <c r="J42" s="10"/>
      <c r="K42" s="10"/>
    </row>
    <row r="43" spans="1:17" x14ac:dyDescent="0.2">
      <c r="A43" s="2" t="s">
        <v>47</v>
      </c>
      <c r="B43" s="15">
        <v>51679.462480000009</v>
      </c>
      <c r="C43" s="15"/>
      <c r="D43" s="15">
        <f t="shared" si="0"/>
        <v>51679.462480000009</v>
      </c>
      <c r="H43" s="15">
        <f t="shared" si="1"/>
        <v>51679.462480000009</v>
      </c>
      <c r="I43" s="44"/>
      <c r="J43" s="45"/>
      <c r="K43" s="10"/>
    </row>
    <row r="44" spans="1:17" x14ac:dyDescent="0.2">
      <c r="H44" s="15"/>
    </row>
    <row r="45" spans="1:17" x14ac:dyDescent="0.2">
      <c r="A45" s="1" t="s">
        <v>48</v>
      </c>
      <c r="B45" s="46">
        <f t="shared" ref="B45:H45" si="2">SUM(B11:B43)</f>
        <v>86916562.195539996</v>
      </c>
      <c r="C45" s="46">
        <f t="shared" si="2"/>
        <v>-3028832.2690900001</v>
      </c>
      <c r="D45" s="46">
        <f t="shared" si="2"/>
        <v>83887729.926449999</v>
      </c>
      <c r="E45" s="46">
        <f t="shared" si="2"/>
        <v>-7250.0000000000009</v>
      </c>
      <c r="F45" s="46">
        <f t="shared" si="2"/>
        <v>-366000</v>
      </c>
      <c r="G45" s="46">
        <f t="shared" si="2"/>
        <v>-295458.52127999999</v>
      </c>
      <c r="H45" s="46">
        <f t="shared" si="2"/>
        <v>83219021.405169994</v>
      </c>
    </row>
    <row r="46" spans="1:17" x14ac:dyDescent="0.2">
      <c r="A46" s="2" t="s">
        <v>49</v>
      </c>
      <c r="B46" s="15"/>
      <c r="C46" s="15"/>
      <c r="D46" s="15"/>
      <c r="E46" s="15"/>
      <c r="H46" s="15">
        <f>H11+H12+H13+H14+H15+H16+H17+H18+H20+H21+H23+H24+H25+H26+H30+H31+H32+H33+H35+H36+H37+H38+H39+H40+H41</f>
        <v>81944621.06573002</v>
      </c>
    </row>
    <row r="47" spans="1:17" x14ac:dyDescent="0.2">
      <c r="F47" s="15"/>
    </row>
    <row r="48" spans="1:17" x14ac:dyDescent="0.2">
      <c r="K48" s="21"/>
      <c r="L48" s="21"/>
      <c r="M48" s="21"/>
      <c r="N48" s="21"/>
    </row>
    <row r="49" spans="1:14" x14ac:dyDescent="0.2">
      <c r="A49" s="48" t="s">
        <v>50</v>
      </c>
      <c r="B49" s="47"/>
      <c r="C49" s="47"/>
      <c r="D49" s="47"/>
      <c r="E49" s="47"/>
      <c r="F49" s="47"/>
      <c r="G49" s="47"/>
      <c r="H49" s="49" t="s">
        <v>51</v>
      </c>
      <c r="I49" s="47"/>
      <c r="J49" s="50"/>
      <c r="K49" s="51"/>
      <c r="L49" s="47" t="s">
        <v>52</v>
      </c>
      <c r="M49" s="52"/>
      <c r="N49" s="16"/>
    </row>
    <row r="50" spans="1:14" x14ac:dyDescent="0.2">
      <c r="A50" s="28"/>
      <c r="B50" s="54" t="s">
        <v>53</v>
      </c>
      <c r="C50" s="54" t="s">
        <v>54</v>
      </c>
      <c r="D50" s="54" t="s">
        <v>55</v>
      </c>
      <c r="E50" s="54" t="s">
        <v>53</v>
      </c>
      <c r="F50" s="54" t="s">
        <v>54</v>
      </c>
      <c r="G50" s="54" t="s">
        <v>55</v>
      </c>
      <c r="H50" s="55" t="s">
        <v>54</v>
      </c>
      <c r="I50" s="54" t="s">
        <v>55</v>
      </c>
      <c r="J50" s="54" t="s">
        <v>54</v>
      </c>
      <c r="K50" s="56" t="s">
        <v>55</v>
      </c>
      <c r="L50" s="54" t="s">
        <v>54</v>
      </c>
      <c r="M50" s="56" t="s">
        <v>55</v>
      </c>
      <c r="N50" s="16"/>
    </row>
    <row r="51" spans="1:14" x14ac:dyDescent="0.2">
      <c r="A51" s="28"/>
      <c r="B51" s="16"/>
      <c r="C51" s="16"/>
      <c r="D51" s="16"/>
      <c r="E51" s="16"/>
      <c r="F51" s="16"/>
      <c r="G51" s="16"/>
      <c r="H51" s="28" t="s">
        <v>56</v>
      </c>
      <c r="I51" s="54"/>
      <c r="J51" s="54" t="s">
        <v>57</v>
      </c>
      <c r="K51" s="56" t="s">
        <v>58</v>
      </c>
      <c r="L51" s="54"/>
      <c r="M51" s="56"/>
      <c r="N51" s="16"/>
    </row>
    <row r="52" spans="1:14" x14ac:dyDescent="0.2">
      <c r="A52" s="28"/>
      <c r="B52" s="16"/>
      <c r="C52" s="16"/>
      <c r="D52" s="16"/>
      <c r="E52" s="16"/>
      <c r="F52" s="16"/>
      <c r="G52" s="16"/>
      <c r="H52" s="28"/>
      <c r="I52" s="16"/>
      <c r="J52" s="16"/>
      <c r="K52" s="53"/>
      <c r="L52" s="16"/>
      <c r="M52" s="53"/>
      <c r="N52" s="16"/>
    </row>
    <row r="53" spans="1:14" x14ac:dyDescent="0.2">
      <c r="A53" s="28" t="s">
        <v>15</v>
      </c>
      <c r="B53" s="57">
        <v>0.67934000000000005</v>
      </c>
      <c r="C53" s="57">
        <v>0.20216999999999999</v>
      </c>
      <c r="D53" s="57">
        <v>0.11849</v>
      </c>
      <c r="E53" s="58">
        <f t="shared" ref="E53:G68" si="3">B53*$H11</f>
        <v>2790209.2431651489</v>
      </c>
      <c r="F53" s="58">
        <f t="shared" si="3"/>
        <v>830359.76490519929</v>
      </c>
      <c r="G53" s="58">
        <f t="shared" si="3"/>
        <v>486666.3132196521</v>
      </c>
      <c r="H53" s="28"/>
      <c r="I53" s="43"/>
      <c r="J53" s="59"/>
      <c r="K53" s="30"/>
      <c r="L53" s="43">
        <f>F53+H53+J53</f>
        <v>830359.76490519929</v>
      </c>
      <c r="M53" s="30">
        <f>G53+I53+K53</f>
        <v>486666.3132196521</v>
      </c>
      <c r="N53" s="16"/>
    </row>
    <row r="54" spans="1:14" x14ac:dyDescent="0.2">
      <c r="A54" s="28" t="s">
        <v>17</v>
      </c>
      <c r="B54" s="60">
        <f t="shared" ref="B54:D60" si="4">B$53</f>
        <v>0.67934000000000005</v>
      </c>
      <c r="C54" s="60">
        <f t="shared" si="4"/>
        <v>0.20216999999999999</v>
      </c>
      <c r="D54" s="60">
        <f t="shared" si="4"/>
        <v>0.11849</v>
      </c>
      <c r="E54" s="58">
        <f t="shared" si="3"/>
        <v>18111215.654856756</v>
      </c>
      <c r="F54" s="58">
        <f t="shared" si="3"/>
        <v>5389855.5494191274</v>
      </c>
      <c r="G54" s="58">
        <f t="shared" si="3"/>
        <v>3158945.3630641163</v>
      </c>
      <c r="H54" s="28"/>
      <c r="I54" s="43"/>
      <c r="J54" s="59"/>
      <c r="K54" s="30"/>
      <c r="L54" s="43">
        <f t="shared" ref="L54:M85" si="5">F54+H54+J54</f>
        <v>5389855.5494191274</v>
      </c>
      <c r="M54" s="30">
        <f t="shared" si="5"/>
        <v>3158945.3630641163</v>
      </c>
      <c r="N54" s="16"/>
    </row>
    <row r="55" spans="1:14" x14ac:dyDescent="0.2">
      <c r="A55" s="28" t="s">
        <v>19</v>
      </c>
      <c r="B55" s="60">
        <f t="shared" si="4"/>
        <v>0.67934000000000005</v>
      </c>
      <c r="C55" s="60">
        <f t="shared" si="4"/>
        <v>0.20216999999999999</v>
      </c>
      <c r="D55" s="60">
        <f t="shared" si="4"/>
        <v>0.11849</v>
      </c>
      <c r="E55" s="58">
        <f t="shared" si="3"/>
        <v>1388620.4021817783</v>
      </c>
      <c r="F55" s="58">
        <f t="shared" si="3"/>
        <v>413250.19387801411</v>
      </c>
      <c r="G55" s="58">
        <f t="shared" si="3"/>
        <v>242202.18367020771</v>
      </c>
      <c r="H55" s="28"/>
      <c r="I55" s="43"/>
      <c r="J55" s="59"/>
      <c r="K55" s="30"/>
      <c r="L55" s="43">
        <f t="shared" si="5"/>
        <v>413250.19387801411</v>
      </c>
      <c r="M55" s="30">
        <f t="shared" si="5"/>
        <v>242202.18367020771</v>
      </c>
      <c r="N55" s="16"/>
    </row>
    <row r="56" spans="1:14" x14ac:dyDescent="0.2">
      <c r="A56" s="28" t="s">
        <v>20</v>
      </c>
      <c r="B56" s="60">
        <f t="shared" si="4"/>
        <v>0.67934000000000005</v>
      </c>
      <c r="C56" s="60">
        <f t="shared" si="4"/>
        <v>0.20216999999999999</v>
      </c>
      <c r="D56" s="60">
        <f t="shared" si="4"/>
        <v>0.11849</v>
      </c>
      <c r="E56" s="58">
        <f t="shared" si="3"/>
        <v>698606.67814041954</v>
      </c>
      <c r="F56" s="58">
        <f t="shared" si="3"/>
        <v>207903.71849095976</v>
      </c>
      <c r="G56" s="58">
        <f t="shared" si="3"/>
        <v>121850.48030862058</v>
      </c>
      <c r="H56" s="28"/>
      <c r="I56" s="43"/>
      <c r="J56" s="59"/>
      <c r="K56" s="30"/>
      <c r="L56" s="43">
        <f t="shared" si="5"/>
        <v>207903.71849095976</v>
      </c>
      <c r="M56" s="30">
        <f t="shared" si="5"/>
        <v>121850.48030862058</v>
      </c>
      <c r="N56" s="16"/>
    </row>
    <row r="57" spans="1:14" x14ac:dyDescent="0.2">
      <c r="A57" s="28" t="s">
        <v>21</v>
      </c>
      <c r="B57" s="60">
        <f t="shared" si="4"/>
        <v>0.67934000000000005</v>
      </c>
      <c r="C57" s="60">
        <f t="shared" si="4"/>
        <v>0.20216999999999999</v>
      </c>
      <c r="D57" s="60">
        <f t="shared" si="4"/>
        <v>0.11849</v>
      </c>
      <c r="E57" s="58">
        <f t="shared" si="3"/>
        <v>-549.74913556700005</v>
      </c>
      <c r="F57" s="58">
        <f t="shared" si="3"/>
        <v>-163.6040609085</v>
      </c>
      <c r="G57" s="58">
        <f t="shared" si="3"/>
        <v>-95.886853524499998</v>
      </c>
      <c r="H57" s="28"/>
      <c r="I57" s="43"/>
      <c r="J57" s="59"/>
      <c r="K57" s="30"/>
      <c r="L57" s="43">
        <f t="shared" si="5"/>
        <v>-163.6040609085</v>
      </c>
      <c r="M57" s="30">
        <f t="shared" si="5"/>
        <v>-95.886853524499998</v>
      </c>
      <c r="N57" s="16"/>
    </row>
    <row r="58" spans="1:14" x14ac:dyDescent="0.2">
      <c r="A58" s="28" t="s">
        <v>22</v>
      </c>
      <c r="B58" s="60">
        <f t="shared" si="4"/>
        <v>0.67934000000000005</v>
      </c>
      <c r="C58" s="60">
        <f t="shared" si="4"/>
        <v>0.20216999999999999</v>
      </c>
      <c r="D58" s="60">
        <f t="shared" si="4"/>
        <v>0.11849</v>
      </c>
      <c r="E58" s="58">
        <f t="shared" si="3"/>
        <v>6224630.0160964588</v>
      </c>
      <c r="F58" s="58">
        <f t="shared" si="3"/>
        <v>1852435.3789769788</v>
      </c>
      <c r="G58" s="58">
        <f t="shared" si="3"/>
        <v>1085695.5436265629</v>
      </c>
      <c r="H58" s="28"/>
      <c r="I58" s="43"/>
      <c r="J58" s="59"/>
      <c r="K58" s="30"/>
      <c r="L58" s="43">
        <f t="shared" si="5"/>
        <v>1852435.3789769788</v>
      </c>
      <c r="M58" s="30">
        <f t="shared" si="5"/>
        <v>1085695.5436265629</v>
      </c>
      <c r="N58" s="16"/>
    </row>
    <row r="59" spans="1:14" x14ac:dyDescent="0.2">
      <c r="A59" s="28" t="s">
        <v>23</v>
      </c>
      <c r="B59" s="60">
        <f t="shared" si="4"/>
        <v>0.67934000000000005</v>
      </c>
      <c r="C59" s="60">
        <f t="shared" si="4"/>
        <v>0.20216999999999999</v>
      </c>
      <c r="D59" s="60">
        <f t="shared" si="4"/>
        <v>0.11849</v>
      </c>
      <c r="E59" s="58">
        <f t="shared" si="3"/>
        <v>17893781.66134207</v>
      </c>
      <c r="F59" s="58">
        <f t="shared" si="3"/>
        <v>5325147.6999345329</v>
      </c>
      <c r="G59" s="58">
        <f t="shared" si="3"/>
        <v>3121020.6804434033</v>
      </c>
      <c r="H59" s="61">
        <v>-244656</v>
      </c>
      <c r="I59" s="43">
        <v>-127158</v>
      </c>
      <c r="J59" s="43">
        <f>-N10</f>
        <v>-551699.33900000004</v>
      </c>
      <c r="K59" s="30">
        <f>-N9</f>
        <v>-173395.58797446001</v>
      </c>
      <c r="L59" s="43">
        <f t="shared" si="5"/>
        <v>4528792.3609345332</v>
      </c>
      <c r="M59" s="30">
        <f t="shared" si="5"/>
        <v>2820467.0924689434</v>
      </c>
      <c r="N59" s="16"/>
    </row>
    <row r="60" spans="1:14" x14ac:dyDescent="0.2">
      <c r="A60" s="28" t="s">
        <v>24</v>
      </c>
      <c r="B60" s="60">
        <f t="shared" si="4"/>
        <v>0.67934000000000005</v>
      </c>
      <c r="C60" s="60">
        <f>C$53</f>
        <v>0.20216999999999999</v>
      </c>
      <c r="D60" s="60">
        <f>D$53</f>
        <v>0.11849</v>
      </c>
      <c r="E60" s="58">
        <f t="shared" si="3"/>
        <v>135946.26905077579</v>
      </c>
      <c r="F60" s="58">
        <f t="shared" si="3"/>
        <v>40457.292687012894</v>
      </c>
      <c r="G60" s="58">
        <f t="shared" si="3"/>
        <v>23711.651632211298</v>
      </c>
      <c r="H60" s="28"/>
      <c r="I60" s="43"/>
      <c r="J60" s="59"/>
      <c r="K60" s="30"/>
      <c r="L60" s="43">
        <f t="shared" si="5"/>
        <v>40457.292687012894</v>
      </c>
      <c r="M60" s="30">
        <f t="shared" si="5"/>
        <v>23711.651632211298</v>
      </c>
      <c r="N60" s="16"/>
    </row>
    <row r="61" spans="1:14" x14ac:dyDescent="0.2">
      <c r="A61" s="28" t="s">
        <v>25</v>
      </c>
      <c r="B61" s="62"/>
      <c r="C61" s="62"/>
      <c r="D61" s="62"/>
      <c r="E61" s="58">
        <f t="shared" si="3"/>
        <v>0</v>
      </c>
      <c r="F61" s="58">
        <f t="shared" si="3"/>
        <v>0</v>
      </c>
      <c r="G61" s="58">
        <f t="shared" si="3"/>
        <v>0</v>
      </c>
      <c r="H61" s="28"/>
      <c r="I61" s="43"/>
      <c r="J61" s="59"/>
      <c r="K61" s="30"/>
      <c r="L61" s="43">
        <f t="shared" si="5"/>
        <v>0</v>
      </c>
      <c r="M61" s="30">
        <f t="shared" si="5"/>
        <v>0</v>
      </c>
      <c r="N61" s="16"/>
    </row>
    <row r="62" spans="1:14" x14ac:dyDescent="0.2">
      <c r="A62" s="28" t="s">
        <v>26</v>
      </c>
      <c r="B62" s="60">
        <f t="shared" ref="B62:D63" si="6">B$53</f>
        <v>0.67934000000000005</v>
      </c>
      <c r="C62" s="60">
        <f t="shared" si="6"/>
        <v>0.20216999999999999</v>
      </c>
      <c r="D62" s="60">
        <f t="shared" si="6"/>
        <v>0.11849</v>
      </c>
      <c r="E62" s="58">
        <f t="shared" si="3"/>
        <v>15831.863953141397</v>
      </c>
      <c r="F62" s="58">
        <f t="shared" si="3"/>
        <v>4711.5257976956991</v>
      </c>
      <c r="G62" s="58">
        <f t="shared" si="3"/>
        <v>2761.3824591628995</v>
      </c>
      <c r="H62" s="28"/>
      <c r="I62" s="43"/>
      <c r="J62" s="59"/>
      <c r="K62" s="30"/>
      <c r="L62" s="43">
        <f t="shared" si="5"/>
        <v>4711.5257976956991</v>
      </c>
      <c r="M62" s="30">
        <f t="shared" si="5"/>
        <v>2761.3824591628995</v>
      </c>
      <c r="N62" s="16"/>
    </row>
    <row r="63" spans="1:14" x14ac:dyDescent="0.2">
      <c r="A63" s="28" t="s">
        <v>27</v>
      </c>
      <c r="B63" s="60">
        <f t="shared" si="6"/>
        <v>0.67934000000000005</v>
      </c>
      <c r="C63" s="60">
        <f t="shared" si="6"/>
        <v>0.20216999999999999</v>
      </c>
      <c r="D63" s="60">
        <f t="shared" si="6"/>
        <v>0.11849</v>
      </c>
      <c r="E63" s="58">
        <f t="shared" si="3"/>
        <v>104917.2627318726</v>
      </c>
      <c r="F63" s="58">
        <f t="shared" si="3"/>
        <v>31223.132756061299</v>
      </c>
      <c r="G63" s="58">
        <f t="shared" si="3"/>
        <v>18299.594402066101</v>
      </c>
      <c r="H63" s="28"/>
      <c r="I63" s="43"/>
      <c r="J63" s="59"/>
      <c r="K63" s="30"/>
      <c r="L63" s="43">
        <f t="shared" si="5"/>
        <v>31223.132756061299</v>
      </c>
      <c r="M63" s="30">
        <f t="shared" si="5"/>
        <v>18299.594402066101</v>
      </c>
      <c r="N63" s="16"/>
    </row>
    <row r="64" spans="1:14" x14ac:dyDescent="0.2">
      <c r="A64" s="28" t="s">
        <v>25</v>
      </c>
      <c r="B64" s="62"/>
      <c r="C64" s="62"/>
      <c r="D64" s="62"/>
      <c r="E64" s="58">
        <f t="shared" si="3"/>
        <v>0</v>
      </c>
      <c r="F64" s="58">
        <f t="shared" si="3"/>
        <v>0</v>
      </c>
      <c r="G64" s="58">
        <f t="shared" si="3"/>
        <v>0</v>
      </c>
      <c r="H64" s="28"/>
      <c r="I64" s="43"/>
      <c r="J64" s="59"/>
      <c r="K64" s="30"/>
      <c r="L64" s="43">
        <f t="shared" si="5"/>
        <v>0</v>
      </c>
      <c r="M64" s="30">
        <f t="shared" si="5"/>
        <v>0</v>
      </c>
      <c r="N64" s="16"/>
    </row>
    <row r="65" spans="1:14" x14ac:dyDescent="0.2">
      <c r="A65" s="28" t="s">
        <v>28</v>
      </c>
      <c r="B65" s="60">
        <f>B$53</f>
        <v>0.67934000000000005</v>
      </c>
      <c r="C65" s="60">
        <f t="shared" ref="C65:D68" si="7">C$53</f>
        <v>0.20216999999999999</v>
      </c>
      <c r="D65" s="60">
        <f t="shared" si="7"/>
        <v>0.11849</v>
      </c>
      <c r="E65" s="58">
        <f t="shared" si="3"/>
        <v>3048862.6406379775</v>
      </c>
      <c r="F65" s="58">
        <f t="shared" si="3"/>
        <v>907334.41289748845</v>
      </c>
      <c r="G65" s="58">
        <f t="shared" si="3"/>
        <v>531780.45498453488</v>
      </c>
      <c r="H65" s="28"/>
      <c r="I65" s="43"/>
      <c r="J65" s="59"/>
      <c r="K65" s="30"/>
      <c r="L65" s="43">
        <f t="shared" si="5"/>
        <v>907334.41289748845</v>
      </c>
      <c r="M65" s="30">
        <f t="shared" si="5"/>
        <v>531780.45498453488</v>
      </c>
      <c r="N65" s="16"/>
    </row>
    <row r="66" spans="1:14" x14ac:dyDescent="0.2">
      <c r="A66" s="28" t="s">
        <v>29</v>
      </c>
      <c r="B66" s="60">
        <f>B$53</f>
        <v>0.67934000000000005</v>
      </c>
      <c r="C66" s="60">
        <f t="shared" si="7"/>
        <v>0.20216999999999999</v>
      </c>
      <c r="D66" s="60">
        <f t="shared" si="7"/>
        <v>0.11849</v>
      </c>
      <c r="E66" s="58">
        <f t="shared" si="3"/>
        <v>5894.5210617264001</v>
      </c>
      <c r="F66" s="58">
        <f t="shared" si="3"/>
        <v>1754.1957238631999</v>
      </c>
      <c r="G66" s="58">
        <f t="shared" si="3"/>
        <v>1028.1181744103999</v>
      </c>
      <c r="H66" s="28"/>
      <c r="I66" s="43"/>
      <c r="J66" s="59"/>
      <c r="K66" s="30"/>
      <c r="L66" s="43">
        <f t="shared" si="5"/>
        <v>1754.1957238631999</v>
      </c>
      <c r="M66" s="30">
        <f t="shared" si="5"/>
        <v>1028.1181744103999</v>
      </c>
      <c r="N66" s="16"/>
    </row>
    <row r="67" spans="1:14" x14ac:dyDescent="0.2">
      <c r="A67" s="28" t="s">
        <v>30</v>
      </c>
      <c r="B67" s="60">
        <f>B$53</f>
        <v>0.67934000000000005</v>
      </c>
      <c r="C67" s="60">
        <f t="shared" si="7"/>
        <v>0.20216999999999999</v>
      </c>
      <c r="D67" s="60">
        <f t="shared" si="7"/>
        <v>0.11849</v>
      </c>
      <c r="E67" s="58">
        <f t="shared" si="3"/>
        <v>51181.773925367605</v>
      </c>
      <c r="F67" s="58">
        <f t="shared" si="3"/>
        <v>15231.576580933799</v>
      </c>
      <c r="G67" s="58">
        <f t="shared" si="3"/>
        <v>8927.0886336986005</v>
      </c>
      <c r="H67" s="28"/>
      <c r="I67" s="43"/>
      <c r="J67" s="59"/>
      <c r="K67" s="30"/>
      <c r="L67" s="43">
        <f t="shared" si="5"/>
        <v>15231.576580933799</v>
      </c>
      <c r="M67" s="30">
        <f t="shared" si="5"/>
        <v>8927.0886336986005</v>
      </c>
      <c r="N67" s="16"/>
    </row>
    <row r="68" spans="1:14" x14ac:dyDescent="0.2">
      <c r="A68" s="28" t="s">
        <v>31</v>
      </c>
      <c r="B68" s="60">
        <f>B$53</f>
        <v>0.67934000000000005</v>
      </c>
      <c r="C68" s="60">
        <f t="shared" si="7"/>
        <v>0.20216999999999999</v>
      </c>
      <c r="D68" s="60">
        <f t="shared" si="7"/>
        <v>0.11849</v>
      </c>
      <c r="E68" s="58">
        <f t="shared" si="3"/>
        <v>73294.730247752203</v>
      </c>
      <c r="F68" s="58">
        <f t="shared" si="3"/>
        <v>21812.340822251099</v>
      </c>
      <c r="G68" s="58">
        <f t="shared" si="3"/>
        <v>12784.014759996699</v>
      </c>
      <c r="H68" s="28"/>
      <c r="I68" s="43"/>
      <c r="J68" s="59"/>
      <c r="K68" s="30"/>
      <c r="L68" s="43">
        <f t="shared" si="5"/>
        <v>21812.340822251099</v>
      </c>
      <c r="M68" s="30">
        <f t="shared" si="5"/>
        <v>12784.014759996699</v>
      </c>
      <c r="N68" s="16"/>
    </row>
    <row r="69" spans="1:14" x14ac:dyDescent="0.2">
      <c r="A69" s="28" t="s">
        <v>59</v>
      </c>
      <c r="B69" s="57">
        <v>0</v>
      </c>
      <c r="C69" s="57">
        <v>1</v>
      </c>
      <c r="D69" s="57">
        <v>0</v>
      </c>
      <c r="E69" s="58">
        <f t="shared" ref="E69:G84" si="8">B69*$H27</f>
        <v>0</v>
      </c>
      <c r="F69" s="58">
        <f t="shared" si="8"/>
        <v>818.61365999999998</v>
      </c>
      <c r="G69" s="58">
        <f t="shared" si="8"/>
        <v>0</v>
      </c>
      <c r="H69" s="28"/>
      <c r="I69" s="43"/>
      <c r="J69" s="59"/>
      <c r="K69" s="30"/>
      <c r="L69" s="43">
        <f t="shared" si="5"/>
        <v>818.61365999999998</v>
      </c>
      <c r="M69" s="30">
        <f t="shared" si="5"/>
        <v>0</v>
      </c>
      <c r="N69" s="16"/>
    </row>
    <row r="70" spans="1:14" x14ac:dyDescent="0.2">
      <c r="A70" s="28" t="s">
        <v>33</v>
      </c>
      <c r="B70" s="60">
        <v>5.7020000000000001E-2</v>
      </c>
      <c r="C70" s="60">
        <v>5.5599999999999998E-3</v>
      </c>
      <c r="D70" s="60">
        <v>0.93742000000000003</v>
      </c>
      <c r="E70" s="58">
        <f t="shared" si="8"/>
        <v>68858.875838402586</v>
      </c>
      <c r="F70" s="58">
        <f t="shared" si="8"/>
        <v>6714.4045889427989</v>
      </c>
      <c r="G70" s="58">
        <f t="shared" si="8"/>
        <v>1132053.4442026545</v>
      </c>
      <c r="H70" s="28"/>
      <c r="I70" s="43"/>
      <c r="J70" s="59"/>
      <c r="K70" s="30"/>
      <c r="L70" s="43">
        <f t="shared" si="5"/>
        <v>6714.4045889427989</v>
      </c>
      <c r="M70" s="30">
        <f t="shared" si="5"/>
        <v>1132053.4442026545</v>
      </c>
      <c r="N70" s="16"/>
    </row>
    <row r="71" spans="1:14" x14ac:dyDescent="0.2">
      <c r="A71" s="28" t="s">
        <v>34</v>
      </c>
      <c r="B71" s="60">
        <v>0.04</v>
      </c>
      <c r="C71" s="60">
        <v>0</v>
      </c>
      <c r="D71" s="60">
        <v>0.96</v>
      </c>
      <c r="E71" s="58">
        <f t="shared" si="8"/>
        <v>233.17855759999998</v>
      </c>
      <c r="F71" s="58">
        <f t="shared" si="8"/>
        <v>0</v>
      </c>
      <c r="G71" s="58">
        <f t="shared" si="8"/>
        <v>5596.2853823999994</v>
      </c>
      <c r="H71" s="28"/>
      <c r="I71" s="43"/>
      <c r="J71" s="59"/>
      <c r="K71" s="30"/>
      <c r="L71" s="43">
        <f t="shared" si="5"/>
        <v>0</v>
      </c>
      <c r="M71" s="30">
        <f t="shared" si="5"/>
        <v>5596.2853823999994</v>
      </c>
      <c r="N71" s="16"/>
    </row>
    <row r="72" spans="1:14" x14ac:dyDescent="0.2">
      <c r="A72" s="28" t="s">
        <v>35</v>
      </c>
      <c r="B72" s="60">
        <f t="shared" ref="B72:D75" si="9">B$53</f>
        <v>0.67934000000000005</v>
      </c>
      <c r="C72" s="60">
        <f t="shared" si="9"/>
        <v>0.20216999999999999</v>
      </c>
      <c r="D72" s="60">
        <f t="shared" si="9"/>
        <v>0.11849</v>
      </c>
      <c r="E72" s="58">
        <f t="shared" si="8"/>
        <v>36867.864176768402</v>
      </c>
      <c r="F72" s="58">
        <f t="shared" si="8"/>
        <v>10971.790415134199</v>
      </c>
      <c r="G72" s="58">
        <f t="shared" si="8"/>
        <v>6430.4666680973996</v>
      </c>
      <c r="H72" s="28"/>
      <c r="I72" s="43"/>
      <c r="J72" s="59"/>
      <c r="K72" s="30"/>
      <c r="L72" s="43">
        <f t="shared" si="5"/>
        <v>10971.790415134199</v>
      </c>
      <c r="M72" s="30">
        <f t="shared" si="5"/>
        <v>6430.4666680973996</v>
      </c>
      <c r="N72" s="16"/>
    </row>
    <row r="73" spans="1:14" x14ac:dyDescent="0.2">
      <c r="A73" s="28" t="s">
        <v>36</v>
      </c>
      <c r="B73" s="60">
        <f t="shared" si="9"/>
        <v>0.67934000000000005</v>
      </c>
      <c r="C73" s="60">
        <f t="shared" si="9"/>
        <v>0.20216999999999999</v>
      </c>
      <c r="D73" s="60">
        <f t="shared" si="9"/>
        <v>0.11849</v>
      </c>
      <c r="E73" s="58">
        <f t="shared" si="8"/>
        <v>1661431.735337276</v>
      </c>
      <c r="F73" s="58">
        <f t="shared" si="8"/>
        <v>494438.21051776287</v>
      </c>
      <c r="G73" s="58">
        <f t="shared" si="8"/>
        <v>289785.74251496128</v>
      </c>
      <c r="H73" s="28"/>
      <c r="I73" s="43"/>
      <c r="J73" s="59"/>
      <c r="K73" s="30"/>
      <c r="L73" s="43">
        <f t="shared" si="5"/>
        <v>494438.21051776287</v>
      </c>
      <c r="M73" s="30">
        <f t="shared" si="5"/>
        <v>289785.74251496128</v>
      </c>
      <c r="N73" s="16"/>
    </row>
    <row r="74" spans="1:14" x14ac:dyDescent="0.2">
      <c r="A74" s="28" t="s">
        <v>37</v>
      </c>
      <c r="B74" s="60">
        <f t="shared" si="9"/>
        <v>0.67934000000000005</v>
      </c>
      <c r="C74" s="60">
        <f t="shared" si="9"/>
        <v>0.20216999999999999</v>
      </c>
      <c r="D74" s="60">
        <f t="shared" si="9"/>
        <v>0.11849</v>
      </c>
      <c r="E74" s="58">
        <f t="shared" si="8"/>
        <v>1298284.5677674708</v>
      </c>
      <c r="F74" s="58">
        <f t="shared" si="8"/>
        <v>386366.46019011032</v>
      </c>
      <c r="G74" s="58">
        <f t="shared" si="8"/>
        <v>226445.87163241909</v>
      </c>
      <c r="H74" s="28"/>
      <c r="I74" s="43"/>
      <c r="J74" s="59"/>
      <c r="K74" s="30"/>
      <c r="L74" s="43">
        <f t="shared" si="5"/>
        <v>386366.46019011032</v>
      </c>
      <c r="M74" s="30">
        <f t="shared" si="5"/>
        <v>226445.87163241909</v>
      </c>
      <c r="N74" s="16"/>
    </row>
    <row r="75" spans="1:14" x14ac:dyDescent="0.2">
      <c r="A75" s="28" t="s">
        <v>38</v>
      </c>
      <c r="B75" s="60">
        <f t="shared" si="9"/>
        <v>0.67934000000000005</v>
      </c>
      <c r="C75" s="60">
        <f t="shared" si="9"/>
        <v>0.20216999999999999</v>
      </c>
      <c r="D75" s="60">
        <f t="shared" si="9"/>
        <v>0.11849</v>
      </c>
      <c r="E75" s="58">
        <f t="shared" si="8"/>
        <v>1659.3363529750002</v>
      </c>
      <c r="F75" s="58">
        <f t="shared" si="8"/>
        <v>493.81462961249997</v>
      </c>
      <c r="G75" s="58">
        <f t="shared" si="8"/>
        <v>289.42026741249998</v>
      </c>
      <c r="H75" s="28"/>
      <c r="I75" s="43"/>
      <c r="J75" s="59"/>
      <c r="K75" s="30"/>
      <c r="L75" s="43">
        <f t="shared" si="5"/>
        <v>493.81462961249997</v>
      </c>
      <c r="M75" s="30">
        <f t="shared" si="5"/>
        <v>289.42026741249998</v>
      </c>
      <c r="N75" s="16"/>
    </row>
    <row r="76" spans="1:14" x14ac:dyDescent="0.2">
      <c r="A76" s="28" t="s">
        <v>25</v>
      </c>
      <c r="B76" s="62"/>
      <c r="C76" s="62"/>
      <c r="D76" s="62"/>
      <c r="E76" s="58">
        <f t="shared" si="8"/>
        <v>0</v>
      </c>
      <c r="F76" s="58">
        <f t="shared" si="8"/>
        <v>0</v>
      </c>
      <c r="G76" s="58">
        <f t="shared" si="8"/>
        <v>0</v>
      </c>
      <c r="H76" s="28"/>
      <c r="I76" s="43"/>
      <c r="J76" s="59"/>
      <c r="K76" s="30"/>
      <c r="L76" s="43">
        <f t="shared" si="5"/>
        <v>0</v>
      </c>
      <c r="M76" s="30">
        <f t="shared" si="5"/>
        <v>0</v>
      </c>
      <c r="N76" s="16"/>
    </row>
    <row r="77" spans="1:14" x14ac:dyDescent="0.2">
      <c r="A77" s="28" t="s">
        <v>39</v>
      </c>
      <c r="B77" s="60">
        <f t="shared" ref="B77:D83" si="10">B$53</f>
        <v>0.67934000000000005</v>
      </c>
      <c r="C77" s="60">
        <f t="shared" si="10"/>
        <v>0.20216999999999999</v>
      </c>
      <c r="D77" s="60">
        <f t="shared" si="10"/>
        <v>0.11849</v>
      </c>
      <c r="E77" s="58">
        <f t="shared" si="8"/>
        <v>67647.946366028016</v>
      </c>
      <c r="F77" s="58">
        <f t="shared" si="8"/>
        <v>20131.871105514001</v>
      </c>
      <c r="G77" s="58">
        <f t="shared" si="8"/>
        <v>11799.106728458</v>
      </c>
      <c r="H77" s="28"/>
      <c r="I77" s="43"/>
      <c r="J77" s="59"/>
      <c r="K77" s="30"/>
      <c r="L77" s="43">
        <f t="shared" si="5"/>
        <v>20131.871105514001</v>
      </c>
      <c r="M77" s="30">
        <f t="shared" si="5"/>
        <v>11799.106728458</v>
      </c>
      <c r="N77" s="16"/>
    </row>
    <row r="78" spans="1:14" x14ac:dyDescent="0.2">
      <c r="A78" s="28" t="s">
        <v>40</v>
      </c>
      <c r="B78" s="60">
        <f t="shared" si="10"/>
        <v>0.67934000000000005</v>
      </c>
      <c r="C78" s="60">
        <f t="shared" si="10"/>
        <v>0.20216999999999999</v>
      </c>
      <c r="D78" s="60">
        <f t="shared" si="10"/>
        <v>0.11849</v>
      </c>
      <c r="E78" s="58">
        <f t="shared" si="8"/>
        <v>48498.001744953202</v>
      </c>
      <c r="F78" s="58">
        <f t="shared" si="8"/>
        <v>14432.892237726599</v>
      </c>
      <c r="G78" s="58">
        <f t="shared" si="8"/>
        <v>8458.9869973202003</v>
      </c>
      <c r="H78" s="28"/>
      <c r="I78" s="43"/>
      <c r="J78" s="59"/>
      <c r="K78" s="30"/>
      <c r="L78" s="43">
        <f t="shared" si="5"/>
        <v>14432.892237726599</v>
      </c>
      <c r="M78" s="30">
        <f t="shared" si="5"/>
        <v>8458.9869973202003</v>
      </c>
      <c r="N78" s="16"/>
    </row>
    <row r="79" spans="1:14" x14ac:dyDescent="0.2">
      <c r="A79" s="28" t="s">
        <v>41</v>
      </c>
      <c r="B79" s="60">
        <f t="shared" si="10"/>
        <v>0.67934000000000005</v>
      </c>
      <c r="C79" s="60">
        <f t="shared" si="10"/>
        <v>0.20216999999999999</v>
      </c>
      <c r="D79" s="60">
        <f t="shared" si="10"/>
        <v>0.11849</v>
      </c>
      <c r="E79" s="58">
        <f t="shared" si="8"/>
        <v>640332.68703246582</v>
      </c>
      <c r="F79" s="58">
        <f t="shared" si="8"/>
        <v>190561.51461323284</v>
      </c>
      <c r="G79" s="58">
        <f t="shared" si="8"/>
        <v>111686.37219430163</v>
      </c>
      <c r="H79" s="28"/>
      <c r="I79" s="43"/>
      <c r="J79" s="59"/>
      <c r="K79" s="30"/>
      <c r="L79" s="43">
        <f t="shared" si="5"/>
        <v>190561.51461323284</v>
      </c>
      <c r="M79" s="30">
        <f t="shared" si="5"/>
        <v>111686.37219430163</v>
      </c>
      <c r="N79" s="16"/>
    </row>
    <row r="80" spans="1:14" x14ac:dyDescent="0.2">
      <c r="A80" s="28" t="s">
        <v>42</v>
      </c>
      <c r="B80" s="60">
        <f t="shared" si="10"/>
        <v>0.67934000000000005</v>
      </c>
      <c r="C80" s="60">
        <f t="shared" si="10"/>
        <v>0.20216999999999999</v>
      </c>
      <c r="D80" s="60">
        <f t="shared" si="10"/>
        <v>0.11849</v>
      </c>
      <c r="E80" s="58">
        <f t="shared" si="8"/>
        <v>360221.16815270676</v>
      </c>
      <c r="F80" s="58">
        <f t="shared" si="8"/>
        <v>107200.97972360336</v>
      </c>
      <c r="G80" s="58">
        <f t="shared" si="8"/>
        <v>62829.520143689784</v>
      </c>
      <c r="H80" s="28"/>
      <c r="I80" s="43"/>
      <c r="J80" s="59"/>
      <c r="K80" s="30"/>
      <c r="L80" s="43">
        <f t="shared" si="5"/>
        <v>107200.97972360336</v>
      </c>
      <c r="M80" s="30">
        <f t="shared" si="5"/>
        <v>62829.520143689784</v>
      </c>
      <c r="N80" s="16"/>
    </row>
    <row r="81" spans="1:33" x14ac:dyDescent="0.2">
      <c r="A81" s="28" t="s">
        <v>43</v>
      </c>
      <c r="B81" s="60">
        <f t="shared" si="10"/>
        <v>0.67934000000000005</v>
      </c>
      <c r="C81" s="60">
        <f t="shared" si="10"/>
        <v>0.20216999999999999</v>
      </c>
      <c r="D81" s="60">
        <f t="shared" si="10"/>
        <v>0.11849</v>
      </c>
      <c r="E81" s="58">
        <f t="shared" si="8"/>
        <v>800801.06271575368</v>
      </c>
      <c r="F81" s="58">
        <f t="shared" si="8"/>
        <v>238316.52905650175</v>
      </c>
      <c r="G81" s="58">
        <f t="shared" si="8"/>
        <v>139675.15223774491</v>
      </c>
      <c r="H81" s="28"/>
      <c r="I81" s="43"/>
      <c r="J81" s="59"/>
      <c r="K81" s="30"/>
      <c r="L81" s="43">
        <f t="shared" si="5"/>
        <v>238316.52905650175</v>
      </c>
      <c r="M81" s="30">
        <f t="shared" si="5"/>
        <v>139675.15223774491</v>
      </c>
      <c r="N81" s="16"/>
    </row>
    <row r="82" spans="1:33" x14ac:dyDescent="0.2">
      <c r="A82" s="28" t="s">
        <v>44</v>
      </c>
      <c r="B82" s="60">
        <f t="shared" si="10"/>
        <v>0.67934000000000005</v>
      </c>
      <c r="C82" s="60">
        <f t="shared" si="10"/>
        <v>0.20216999999999999</v>
      </c>
      <c r="D82" s="60">
        <f t="shared" si="10"/>
        <v>0.11849</v>
      </c>
      <c r="E82" s="58">
        <f t="shared" si="8"/>
        <v>198051.1803059126</v>
      </c>
      <c r="F82" s="58">
        <f t="shared" si="8"/>
        <v>58939.569468081289</v>
      </c>
      <c r="G82" s="58">
        <f t="shared" si="8"/>
        <v>34543.946116006096</v>
      </c>
      <c r="H82" s="28"/>
      <c r="I82" s="43"/>
      <c r="J82" s="59"/>
      <c r="K82" s="30"/>
      <c r="L82" s="43">
        <f t="shared" si="5"/>
        <v>58939.569468081289</v>
      </c>
      <c r="M82" s="30">
        <f t="shared" si="5"/>
        <v>34543.946116006096</v>
      </c>
      <c r="N82" s="16"/>
    </row>
    <row r="83" spans="1:33" x14ac:dyDescent="0.2">
      <c r="A83" s="28" t="s">
        <v>60</v>
      </c>
      <c r="B83" s="60">
        <f t="shared" si="10"/>
        <v>0.67934000000000005</v>
      </c>
      <c r="C83" s="60">
        <f t="shared" si="10"/>
        <v>0.20216999999999999</v>
      </c>
      <c r="D83" s="60">
        <f t="shared" si="10"/>
        <v>0.11849</v>
      </c>
      <c r="E83" s="58">
        <f t="shared" si="8"/>
        <v>12020.3565850382</v>
      </c>
      <c r="F83" s="58">
        <f t="shared" si="8"/>
        <v>3577.2300921440992</v>
      </c>
      <c r="G83" s="58">
        <f t="shared" si="8"/>
        <v>2096.5820528176996</v>
      </c>
      <c r="H83" s="28"/>
      <c r="I83" s="43"/>
      <c r="J83" s="59"/>
      <c r="K83" s="30"/>
      <c r="L83" s="43">
        <f t="shared" si="5"/>
        <v>3577.2300921440992</v>
      </c>
      <c r="M83" s="30">
        <f t="shared" si="5"/>
        <v>2096.5820528176996</v>
      </c>
      <c r="N83" s="16"/>
    </row>
    <row r="84" spans="1:33" x14ac:dyDescent="0.2">
      <c r="A84" s="28" t="s">
        <v>61</v>
      </c>
      <c r="B84" s="60">
        <v>0.49</v>
      </c>
      <c r="C84" s="60">
        <v>7.0000000000000007E-2</v>
      </c>
      <c r="D84" s="60">
        <v>0.44</v>
      </c>
      <c r="E84" s="58">
        <f t="shared" si="8"/>
        <v>4138.5766177000005</v>
      </c>
      <c r="F84" s="58">
        <f t="shared" si="8"/>
        <v>591.22523110000009</v>
      </c>
      <c r="G84" s="58">
        <f t="shared" si="8"/>
        <v>3716.2728812</v>
      </c>
      <c r="H84" s="28"/>
      <c r="I84" s="43"/>
      <c r="J84" s="59"/>
      <c r="K84" s="63"/>
      <c r="L84" s="43">
        <f t="shared" si="5"/>
        <v>591.22523110000009</v>
      </c>
      <c r="M84" s="30">
        <f t="shared" si="5"/>
        <v>3716.2728812</v>
      </c>
      <c r="N84" s="16"/>
    </row>
    <row r="85" spans="1:33" x14ac:dyDescent="0.2">
      <c r="A85" s="28" t="s">
        <v>62</v>
      </c>
      <c r="B85" s="60">
        <v>0.61</v>
      </c>
      <c r="C85" s="60">
        <v>0.2</v>
      </c>
      <c r="D85" s="60">
        <v>0.19</v>
      </c>
      <c r="E85" s="58">
        <f t="shared" ref="E85:G85" si="11">B85*$H43</f>
        <v>31524.472112800006</v>
      </c>
      <c r="F85" s="58">
        <f t="shared" si="11"/>
        <v>10335.892496000002</v>
      </c>
      <c r="G85" s="58">
        <f t="shared" si="11"/>
        <v>9819.0978712000015</v>
      </c>
      <c r="H85" s="28"/>
      <c r="I85" s="43"/>
      <c r="J85" s="59"/>
      <c r="K85" s="63"/>
      <c r="L85" s="43">
        <f t="shared" si="5"/>
        <v>10335.892496000002</v>
      </c>
      <c r="M85" s="30">
        <f t="shared" si="5"/>
        <v>9819.0978712000015</v>
      </c>
      <c r="N85" s="16"/>
    </row>
    <row r="86" spans="1:33" x14ac:dyDescent="0.2">
      <c r="A86" s="28"/>
      <c r="B86" s="16"/>
      <c r="C86" s="16"/>
      <c r="D86" s="16"/>
      <c r="E86" s="58"/>
      <c r="F86" s="58"/>
      <c r="G86" s="58"/>
      <c r="H86" s="28"/>
      <c r="I86" s="16"/>
      <c r="J86" s="16"/>
      <c r="K86" s="53"/>
      <c r="L86" s="43"/>
      <c r="M86" s="30"/>
      <c r="N86" s="64"/>
    </row>
    <row r="87" spans="1:33" x14ac:dyDescent="0.2">
      <c r="A87" s="65" t="s">
        <v>48</v>
      </c>
      <c r="B87" s="66"/>
      <c r="C87" s="66"/>
      <c r="D87" s="66"/>
      <c r="E87" s="37">
        <f t="shared" ref="E87:M87" si="12">SUM(E53:E85)</f>
        <v>55773013.977919519</v>
      </c>
      <c r="F87" s="37">
        <f t="shared" si="12"/>
        <v>16585204.176834676</v>
      </c>
      <c r="G87" s="37">
        <f t="shared" si="12"/>
        <v>10860803.2504158</v>
      </c>
      <c r="H87" s="67">
        <f t="shared" si="12"/>
        <v>-244656</v>
      </c>
      <c r="I87" s="37">
        <f t="shared" si="12"/>
        <v>-127158</v>
      </c>
      <c r="J87" s="37">
        <f t="shared" si="12"/>
        <v>-551699.33900000004</v>
      </c>
      <c r="K87" s="68">
        <f t="shared" si="12"/>
        <v>-173395.58797446001</v>
      </c>
      <c r="L87" s="69">
        <f t="shared" si="12"/>
        <v>15788848.837834677</v>
      </c>
      <c r="M87" s="38">
        <f t="shared" si="12"/>
        <v>10560249.662441341</v>
      </c>
      <c r="N87" s="70"/>
    </row>
    <row r="88" spans="1:33" x14ac:dyDescent="0.2">
      <c r="A88" s="2" t="s">
        <v>49</v>
      </c>
      <c r="E88" s="15">
        <f t="shared" ref="E88:M88" si="13">E53+E54+E55+E56+E57+E58+E59+E60+E62+E63+E65+E66+E67+E68+E72+E73+E74+E75+E77+E78+E79+E80+E81+E82+E83</f>
        <v>55668258.87479303</v>
      </c>
      <c r="F88" s="15">
        <f t="shared" si="13"/>
        <v>16566744.040858634</v>
      </c>
      <c r="G88" s="15">
        <f t="shared" si="13"/>
        <v>9709618.150078347</v>
      </c>
      <c r="H88" s="15">
        <f t="shared" si="13"/>
        <v>-244656</v>
      </c>
      <c r="I88" s="15">
        <f t="shared" si="13"/>
        <v>-127158</v>
      </c>
      <c r="J88" s="15">
        <f t="shared" si="13"/>
        <v>-551699.33900000004</v>
      </c>
      <c r="K88" s="15">
        <f t="shared" si="13"/>
        <v>-173395.58797446001</v>
      </c>
      <c r="L88" s="43">
        <f t="shared" si="13"/>
        <v>15770388.701858634</v>
      </c>
      <c r="M88" s="43">
        <f t="shared" si="13"/>
        <v>9409064.562103888</v>
      </c>
      <c r="N88" s="70"/>
      <c r="V88" s="71"/>
      <c r="W88" s="72"/>
    </row>
    <row r="89" spans="1:33" x14ac:dyDescent="0.2">
      <c r="A89" s="2" t="s">
        <v>63</v>
      </c>
      <c r="F89" s="14"/>
      <c r="G89" s="14"/>
      <c r="H89" s="58"/>
      <c r="I89" s="16"/>
      <c r="J89" s="16"/>
      <c r="K89" s="43"/>
      <c r="L89" s="11">
        <f>L88-L66</f>
        <v>15768634.506134771</v>
      </c>
      <c r="M89" s="11">
        <f>M88-M66</f>
        <v>9408036.4439294785</v>
      </c>
      <c r="N89" s="73"/>
    </row>
    <row r="90" spans="1:33" ht="12.75" x14ac:dyDescent="0.2">
      <c r="A90" s="3"/>
      <c r="B90" s="3"/>
      <c r="F90" s="14"/>
      <c r="G90" s="14"/>
      <c r="H90" s="14"/>
      <c r="K90" s="15"/>
      <c r="L90" s="15"/>
      <c r="M90" s="15"/>
      <c r="N90" s="15"/>
      <c r="V90" s="72"/>
      <c r="X90" s="74"/>
      <c r="Y90" s="74"/>
      <c r="AB90" s="74"/>
      <c r="AC90" s="74"/>
      <c r="AF90" s="74"/>
      <c r="AG90" s="74"/>
    </row>
    <row r="91" spans="1:33" ht="12.75" x14ac:dyDescent="0.2">
      <c r="A91" s="3"/>
      <c r="B91" s="3"/>
      <c r="F91" s="75"/>
      <c r="G91" s="15"/>
      <c r="H91" s="15"/>
      <c r="I91" s="15"/>
      <c r="L91" s="15"/>
      <c r="P91" s="15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33" ht="12.75" x14ac:dyDescent="0.2">
      <c r="A92" s="3"/>
      <c r="B92" s="3"/>
      <c r="G92" s="15"/>
      <c r="H92" s="15"/>
      <c r="I92" s="15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33" x14ac:dyDescent="0.2">
      <c r="G93" s="1" t="s">
        <v>64</v>
      </c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33" x14ac:dyDescent="0.2"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33" x14ac:dyDescent="0.2">
      <c r="A95" s="1" t="s">
        <v>64</v>
      </c>
      <c r="G95" s="21" t="s">
        <v>65</v>
      </c>
      <c r="H95" s="21" t="s">
        <v>66</v>
      </c>
      <c r="I95" s="21" t="s">
        <v>67</v>
      </c>
      <c r="J95" s="21" t="s">
        <v>68</v>
      </c>
      <c r="K95" s="21" t="s">
        <v>69</v>
      </c>
      <c r="L95" s="21" t="s">
        <v>70</v>
      </c>
      <c r="M95" s="21" t="s">
        <v>71</v>
      </c>
      <c r="N95" s="21" t="s">
        <v>72</v>
      </c>
      <c r="O95" s="21" t="s">
        <v>73</v>
      </c>
      <c r="P95" s="76" t="s">
        <v>48</v>
      </c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33" x14ac:dyDescent="0.2">
      <c r="E96" s="77" t="s">
        <v>74</v>
      </c>
      <c r="G96" s="2" t="s">
        <v>75</v>
      </c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x14ac:dyDescent="0.2">
      <c r="A97" s="2" t="s">
        <v>75</v>
      </c>
      <c r="B97" s="78">
        <v>0.17235</v>
      </c>
      <c r="C97" s="79" t="s">
        <v>76</v>
      </c>
      <c r="D97" s="79"/>
      <c r="E97" s="15">
        <f>$M$88*B97</f>
        <v>1621652.2772786052</v>
      </c>
      <c r="G97" s="15">
        <f t="shared" ref="G97:O98" si="14">$E97*B210</f>
        <v>54034.291520623628</v>
      </c>
      <c r="H97" s="15">
        <f t="shared" si="14"/>
        <v>103832.08321434837</v>
      </c>
      <c r="I97" s="15">
        <f t="shared" si="14"/>
        <v>308266.2816350889</v>
      </c>
      <c r="J97" s="15">
        <f t="shared" si="14"/>
        <v>270948.18932663306</v>
      </c>
      <c r="K97" s="15">
        <f t="shared" si="14"/>
        <v>101527.23636350858</v>
      </c>
      <c r="L97" s="15">
        <f t="shared" si="14"/>
        <v>228938.99265467131</v>
      </c>
      <c r="M97" s="15">
        <f t="shared" si="14"/>
        <v>137852.11859768425</v>
      </c>
      <c r="N97" s="15">
        <f t="shared" si="14"/>
        <v>71812.159772698185</v>
      </c>
      <c r="O97" s="15">
        <f t="shared" si="14"/>
        <v>344440.92419334891</v>
      </c>
      <c r="P97" s="15">
        <f>SUM(G97:O97)</f>
        <v>1621652.2772786052</v>
      </c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2.75" x14ac:dyDescent="0.2">
      <c r="B98" s="78">
        <v>0.58514999999999995</v>
      </c>
      <c r="C98" s="79" t="s">
        <v>77</v>
      </c>
      <c r="D98" s="3"/>
      <c r="E98" s="15">
        <f>$M$88*B98</f>
        <v>5505714.1285150899</v>
      </c>
      <c r="G98" s="15">
        <f t="shared" si="14"/>
        <v>159284.4861321006</v>
      </c>
      <c r="H98" s="15">
        <f t="shared" si="14"/>
        <v>345275.54694093129</v>
      </c>
      <c r="I98" s="15">
        <f t="shared" si="14"/>
        <v>938523.942715268</v>
      </c>
      <c r="J98" s="15">
        <f t="shared" si="14"/>
        <v>865715.40393884026</v>
      </c>
      <c r="K98" s="15">
        <f t="shared" si="14"/>
        <v>335967.98796007584</v>
      </c>
      <c r="L98" s="15">
        <f t="shared" si="14"/>
        <v>743066.41177757282</v>
      </c>
      <c r="M98" s="15">
        <f t="shared" si="14"/>
        <v>435751.63555528881</v>
      </c>
      <c r="N98" s="15">
        <f t="shared" si="14"/>
        <v>231790.30417995647</v>
      </c>
      <c r="O98" s="15">
        <f t="shared" si="14"/>
        <v>1450338.4093150559</v>
      </c>
      <c r="P98" s="15">
        <f>SUM(G98:O98)</f>
        <v>5505714.1285150899</v>
      </c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x14ac:dyDescent="0.2">
      <c r="B99" s="78">
        <v>0.24249999999999999</v>
      </c>
      <c r="C99" s="79" t="s">
        <v>78</v>
      </c>
      <c r="D99" s="79"/>
      <c r="E99" s="15">
        <f>$M$88*B99</f>
        <v>2281698.1563101928</v>
      </c>
      <c r="G99" s="15">
        <f t="shared" ref="G99:O99" si="15">$E99*B218</f>
        <v>30483.487368304177</v>
      </c>
      <c r="H99" s="15">
        <f t="shared" si="15"/>
        <v>130399.04963312752</v>
      </c>
      <c r="I99" s="15">
        <f t="shared" si="15"/>
        <v>302370.63967422675</v>
      </c>
      <c r="J99" s="15">
        <f t="shared" si="15"/>
        <v>363999.30687616509</v>
      </c>
      <c r="K99" s="15">
        <f t="shared" si="15"/>
        <v>193396.73572885196</v>
      </c>
      <c r="L99" s="15">
        <f t="shared" si="15"/>
        <v>215255.40406630357</v>
      </c>
      <c r="M99" s="15">
        <f t="shared" si="15"/>
        <v>228831.50809634925</v>
      </c>
      <c r="N99" s="15">
        <f t="shared" si="15"/>
        <v>128687.77601589487</v>
      </c>
      <c r="O99" s="15">
        <f t="shared" si="15"/>
        <v>688274.2488509696</v>
      </c>
      <c r="P99" s="15">
        <f>SUM(G99:O99)</f>
        <v>2281698.1563101928</v>
      </c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x14ac:dyDescent="0.2">
      <c r="A100" s="80"/>
      <c r="B100" s="78"/>
      <c r="C100" s="79"/>
      <c r="D100" s="79"/>
      <c r="E100" s="15"/>
      <c r="F100" s="80"/>
      <c r="G100" s="15">
        <f t="shared" ref="G100:O100" si="16">SUM(G97:G99)</f>
        <v>243802.2650210284</v>
      </c>
      <c r="H100" s="15">
        <f t="shared" si="16"/>
        <v>579506.67978840717</v>
      </c>
      <c r="I100" s="15">
        <f t="shared" si="16"/>
        <v>1549160.8640245837</v>
      </c>
      <c r="J100" s="15">
        <f t="shared" si="16"/>
        <v>1500662.9001416385</v>
      </c>
      <c r="K100" s="15">
        <f t="shared" si="16"/>
        <v>630891.96005243633</v>
      </c>
      <c r="L100" s="15">
        <f t="shared" si="16"/>
        <v>1187260.8084985476</v>
      </c>
      <c r="M100" s="15">
        <f t="shared" si="16"/>
        <v>802435.26224932238</v>
      </c>
      <c r="N100" s="15">
        <f t="shared" si="16"/>
        <v>432290.23996854946</v>
      </c>
      <c r="O100" s="15">
        <f t="shared" si="16"/>
        <v>2483053.5823593745</v>
      </c>
      <c r="P100" s="15">
        <f>SUM(G100:O100)</f>
        <v>9409064.562103888</v>
      </c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x14ac:dyDescent="0.2">
      <c r="A101" s="80"/>
      <c r="B101" s="78"/>
      <c r="C101" s="79"/>
      <c r="D101" s="79"/>
      <c r="E101" s="15"/>
      <c r="F101" s="80"/>
      <c r="G101" s="15"/>
      <c r="H101" s="15"/>
      <c r="I101" s="15"/>
      <c r="J101" s="15"/>
      <c r="K101" s="15"/>
      <c r="L101" s="15"/>
      <c r="M101" s="15"/>
      <c r="N101" s="15"/>
      <c r="O101" s="15"/>
      <c r="P101" s="46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x14ac:dyDescent="0.2">
      <c r="A102" s="1" t="s">
        <v>79</v>
      </c>
      <c r="B102" s="78"/>
      <c r="C102" s="79"/>
      <c r="D102" s="79"/>
      <c r="E102" s="15"/>
      <c r="G102" s="21" t="s">
        <v>65</v>
      </c>
      <c r="H102" s="21" t="s">
        <v>66</v>
      </c>
      <c r="I102" s="21" t="s">
        <v>67</v>
      </c>
      <c r="J102" s="21" t="s">
        <v>68</v>
      </c>
      <c r="K102" s="21" t="s">
        <v>69</v>
      </c>
      <c r="L102" s="21" t="s">
        <v>70</v>
      </c>
      <c r="M102" s="21" t="s">
        <v>71</v>
      </c>
      <c r="N102" s="21" t="s">
        <v>72</v>
      </c>
      <c r="O102" s="21" t="s">
        <v>73</v>
      </c>
      <c r="P102" s="76" t="s">
        <v>48</v>
      </c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x14ac:dyDescent="0.2">
      <c r="B103" s="78"/>
      <c r="C103" s="79"/>
      <c r="D103" s="79"/>
      <c r="E103" s="15"/>
      <c r="G103" s="1" t="s">
        <v>79</v>
      </c>
      <c r="H103" s="15"/>
      <c r="I103" s="15"/>
      <c r="J103" s="15"/>
      <c r="K103" s="15"/>
      <c r="L103" s="15"/>
      <c r="M103" s="15"/>
      <c r="N103" s="15"/>
      <c r="O103" s="15"/>
      <c r="P103" s="15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x14ac:dyDescent="0.2">
      <c r="A104" s="2" t="s">
        <v>15</v>
      </c>
      <c r="B104" s="78"/>
      <c r="C104" s="79"/>
      <c r="D104" s="79"/>
      <c r="E104" s="15">
        <f t="shared" ref="E104:E111" si="17">M53</f>
        <v>486666.3132196521</v>
      </c>
      <c r="G104" s="15">
        <f t="shared" ref="G104:O111" si="18">$E104*$B$97*B$210+$E104*$B$98*B$211+$E104*$B$99*B$218</f>
        <v>12610.217380191294</v>
      </c>
      <c r="H104" s="15">
        <f t="shared" si="18"/>
        <v>29973.902025784788</v>
      </c>
      <c r="I104" s="15">
        <f t="shared" si="18"/>
        <v>80127.45595513648</v>
      </c>
      <c r="J104" s="15">
        <f t="shared" si="18"/>
        <v>77618.989239259754</v>
      </c>
      <c r="K104" s="15">
        <f t="shared" si="18"/>
        <v>32631.709795600102</v>
      </c>
      <c r="L104" s="15">
        <f t="shared" si="18"/>
        <v>61408.850655497496</v>
      </c>
      <c r="M104" s="15">
        <f t="shared" si="18"/>
        <v>41504.46711240353</v>
      </c>
      <c r="N104" s="15">
        <f t="shared" si="18"/>
        <v>22359.406287174097</v>
      </c>
      <c r="O104" s="15">
        <f t="shared" si="18"/>
        <v>128431.3147686045</v>
      </c>
      <c r="P104" s="15">
        <f>SUM(G104:O104)</f>
        <v>486666.31321965205</v>
      </c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x14ac:dyDescent="0.2">
      <c r="A105" s="2" t="s">
        <v>17</v>
      </c>
      <c r="B105" s="78"/>
      <c r="C105" s="79"/>
      <c r="D105" s="79"/>
      <c r="E105" s="15">
        <f t="shared" si="17"/>
        <v>3158945.3630641163</v>
      </c>
      <c r="G105" s="15">
        <f t="shared" si="18"/>
        <v>81852.773940419982</v>
      </c>
      <c r="H105" s="15">
        <f t="shared" si="18"/>
        <v>194560.24846033554</v>
      </c>
      <c r="I105" s="15">
        <f t="shared" si="18"/>
        <v>520106.38206914504</v>
      </c>
      <c r="J105" s="15">
        <f t="shared" si="18"/>
        <v>503823.95387292228</v>
      </c>
      <c r="K105" s="15">
        <f t="shared" si="18"/>
        <v>211812.04769589193</v>
      </c>
      <c r="L105" s="15">
        <f t="shared" si="18"/>
        <v>398604.13338641415</v>
      </c>
      <c r="M105" s="15">
        <f t="shared" si="18"/>
        <v>269405.01195528382</v>
      </c>
      <c r="N105" s="15">
        <f t="shared" si="18"/>
        <v>145134.64542974465</v>
      </c>
      <c r="O105" s="15">
        <f t="shared" si="18"/>
        <v>833646.1662539586</v>
      </c>
      <c r="P105" s="15">
        <f t="shared" ref="P105:P136" si="19">SUM(G105:O105)</f>
        <v>3158945.3630641159</v>
      </c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x14ac:dyDescent="0.2">
      <c r="A106" s="2" t="s">
        <v>19</v>
      </c>
      <c r="B106" s="78"/>
      <c r="C106" s="79"/>
      <c r="D106" s="79"/>
      <c r="E106" s="15">
        <f t="shared" si="17"/>
        <v>242202.18367020771</v>
      </c>
      <c r="G106" s="15">
        <f t="shared" si="18"/>
        <v>6275.8035702788484</v>
      </c>
      <c r="H106" s="15">
        <f t="shared" si="18"/>
        <v>14917.294101852749</v>
      </c>
      <c r="I106" s="15">
        <f t="shared" si="18"/>
        <v>39877.518285333354</v>
      </c>
      <c r="J106" s="15">
        <f t="shared" si="18"/>
        <v>38629.114400071703</v>
      </c>
      <c r="K106" s="15">
        <f t="shared" si="18"/>
        <v>16240.021457617711</v>
      </c>
      <c r="L106" s="15">
        <f t="shared" si="18"/>
        <v>30561.716152164026</v>
      </c>
      <c r="M106" s="15">
        <f t="shared" si="18"/>
        <v>20655.780549485804</v>
      </c>
      <c r="N106" s="15">
        <f t="shared" si="18"/>
        <v>11127.741701486346</v>
      </c>
      <c r="O106" s="15">
        <f t="shared" si="18"/>
        <v>63917.193451917163</v>
      </c>
      <c r="P106" s="15">
        <f t="shared" si="19"/>
        <v>242202.18367020768</v>
      </c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x14ac:dyDescent="0.2">
      <c r="A107" s="2" t="s">
        <v>20</v>
      </c>
      <c r="B107" s="78"/>
      <c r="C107" s="79"/>
      <c r="D107" s="79"/>
      <c r="E107" s="15">
        <f t="shared" si="17"/>
        <v>121850.48030862058</v>
      </c>
      <c r="G107" s="15">
        <f t="shared" si="18"/>
        <v>3157.3195079128318</v>
      </c>
      <c r="H107" s="15">
        <f t="shared" si="18"/>
        <v>7504.8020776341809</v>
      </c>
      <c r="I107" s="15">
        <f t="shared" si="18"/>
        <v>20062.142640299269</v>
      </c>
      <c r="J107" s="15">
        <f t="shared" si="18"/>
        <v>19434.078059158201</v>
      </c>
      <c r="K107" s="15">
        <f t="shared" si="18"/>
        <v>8170.2583554222238</v>
      </c>
      <c r="L107" s="15">
        <f t="shared" si="18"/>
        <v>15375.417908153993</v>
      </c>
      <c r="M107" s="15">
        <f t="shared" si="18"/>
        <v>10391.800531953269</v>
      </c>
      <c r="N107" s="15">
        <f t="shared" si="18"/>
        <v>5598.3007689255783</v>
      </c>
      <c r="O107" s="15">
        <f t="shared" si="18"/>
        <v>32156.360459161027</v>
      </c>
      <c r="P107" s="15">
        <f t="shared" si="19"/>
        <v>121850.48030862058</v>
      </c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x14ac:dyDescent="0.2">
      <c r="A108" s="2" t="s">
        <v>21</v>
      </c>
      <c r="B108" s="78"/>
      <c r="C108" s="79"/>
      <c r="D108" s="79"/>
      <c r="E108" s="15">
        <f t="shared" si="17"/>
        <v>-95.886853524499998</v>
      </c>
      <c r="G108" s="15">
        <f t="shared" si="18"/>
        <v>-2.484564955497067</v>
      </c>
      <c r="H108" s="15">
        <f t="shared" si="18"/>
        <v>-5.9056956995643572</v>
      </c>
      <c r="I108" s="15">
        <f t="shared" si="18"/>
        <v>-15.787346326954982</v>
      </c>
      <c r="J108" s="15">
        <f t="shared" si="18"/>
        <v>-15.293108336729027</v>
      </c>
      <c r="K108" s="15">
        <f t="shared" si="18"/>
        <v>-6.4293580476618617</v>
      </c>
      <c r="L108" s="15">
        <f t="shared" si="18"/>
        <v>-12.099258378818499</v>
      </c>
      <c r="M108" s="15">
        <f t="shared" si="18"/>
        <v>-8.1775390046839984</v>
      </c>
      <c r="N108" s="15">
        <f t="shared" si="18"/>
        <v>-4.4054274095305743</v>
      </c>
      <c r="O108" s="15">
        <f t="shared" si="18"/>
        <v>-25.304555365059624</v>
      </c>
      <c r="P108" s="15">
        <f t="shared" si="19"/>
        <v>-95.886853524499998</v>
      </c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x14ac:dyDescent="0.2">
      <c r="A109" s="2" t="s">
        <v>22</v>
      </c>
      <c r="B109" s="78"/>
      <c r="C109" s="79"/>
      <c r="D109" s="79"/>
      <c r="E109" s="15">
        <f t="shared" si="17"/>
        <v>1085695.5436265629</v>
      </c>
      <c r="G109" s="15">
        <f t="shared" si="18"/>
        <v>28131.917993791125</v>
      </c>
      <c r="H109" s="15">
        <f t="shared" si="18"/>
        <v>66868.264703182766</v>
      </c>
      <c r="I109" s="15">
        <f t="shared" si="18"/>
        <v>178754.96924596356</v>
      </c>
      <c r="J109" s="15">
        <f t="shared" si="18"/>
        <v>173158.87380893726</v>
      </c>
      <c r="K109" s="15">
        <f t="shared" si="18"/>
        <v>72797.522539860205</v>
      </c>
      <c r="L109" s="15">
        <f t="shared" si="18"/>
        <v>136995.9532535208</v>
      </c>
      <c r="M109" s="15">
        <f t="shared" si="18"/>
        <v>92591.604885119334</v>
      </c>
      <c r="N109" s="15">
        <f t="shared" si="18"/>
        <v>49881.216564015922</v>
      </c>
      <c r="O109" s="15">
        <f t="shared" si="18"/>
        <v>286515.2206321719</v>
      </c>
      <c r="P109" s="15">
        <f t="shared" si="19"/>
        <v>1085695.5436265629</v>
      </c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x14ac:dyDescent="0.2">
      <c r="A110" s="2" t="s">
        <v>23</v>
      </c>
      <c r="B110" s="78"/>
      <c r="C110" s="79"/>
      <c r="D110" s="79"/>
      <c r="E110" s="15">
        <f t="shared" si="17"/>
        <v>2820467.0924689434</v>
      </c>
      <c r="G110" s="15">
        <f t="shared" si="18"/>
        <v>73082.319822816236</v>
      </c>
      <c r="H110" s="15">
        <f t="shared" si="18"/>
        <v>173713.28567477342</v>
      </c>
      <c r="I110" s="15">
        <f t="shared" si="18"/>
        <v>464377.43189904263</v>
      </c>
      <c r="J110" s="15">
        <f t="shared" si="18"/>
        <v>449839.65183804487</v>
      </c>
      <c r="K110" s="15">
        <f t="shared" si="18"/>
        <v>189116.569504466</v>
      </c>
      <c r="L110" s="15">
        <f t="shared" si="18"/>
        <v>355894.04434902343</v>
      </c>
      <c r="M110" s="15">
        <f t="shared" si="18"/>
        <v>240538.49732590572</v>
      </c>
      <c r="N110" s="15">
        <f t="shared" si="18"/>
        <v>129583.59337202457</v>
      </c>
      <c r="O110" s="15">
        <f t="shared" si="18"/>
        <v>744321.6986828465</v>
      </c>
      <c r="P110" s="15">
        <f t="shared" si="19"/>
        <v>2820467.0924689434</v>
      </c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x14ac:dyDescent="0.2">
      <c r="A111" s="2" t="s">
        <v>24</v>
      </c>
      <c r="B111" s="78"/>
      <c r="C111" s="79"/>
      <c r="D111" s="79"/>
      <c r="E111" s="15">
        <f t="shared" si="17"/>
        <v>23711.651632211298</v>
      </c>
      <c r="G111" s="15">
        <f t="shared" si="18"/>
        <v>614.40266852946809</v>
      </c>
      <c r="H111" s="15">
        <f t="shared" si="18"/>
        <v>1460.4066556229052</v>
      </c>
      <c r="I111" s="15">
        <f t="shared" si="18"/>
        <v>3904.0185650286112</v>
      </c>
      <c r="J111" s="15">
        <f t="shared" si="18"/>
        <v>3781.7995264755559</v>
      </c>
      <c r="K111" s="15">
        <f t="shared" si="18"/>
        <v>1589.9019796906741</v>
      </c>
      <c r="L111" s="15">
        <f t="shared" si="18"/>
        <v>2991.9993110771325</v>
      </c>
      <c r="M111" s="15">
        <f t="shared" si="18"/>
        <v>2022.2058495051442</v>
      </c>
      <c r="N111" s="15">
        <f t="shared" si="18"/>
        <v>1089.4085704782619</v>
      </c>
      <c r="O111" s="15">
        <f t="shared" si="18"/>
        <v>6257.5085058035438</v>
      </c>
      <c r="P111" s="15">
        <f>SUM(G111:O111)</f>
        <v>23711.651632211295</v>
      </c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x14ac:dyDescent="0.2"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x14ac:dyDescent="0.2">
      <c r="A113" s="2" t="s">
        <v>26</v>
      </c>
      <c r="B113" s="78"/>
      <c r="C113" s="79"/>
      <c r="D113" s="79"/>
      <c r="E113" s="15">
        <f>M62</f>
        <v>2761.3824591628995</v>
      </c>
      <c r="G113" s="15">
        <f t="shared" ref="G113:O114" si="20">$E113*$B$97*B$210+$E113*$B$98*B$211+$E113*$B$99*B$218</f>
        <v>71.551352814048101</v>
      </c>
      <c r="H113" s="15">
        <f t="shared" si="20"/>
        <v>170.07424807994107</v>
      </c>
      <c r="I113" s="15">
        <f t="shared" si="20"/>
        <v>454.6494083554885</v>
      </c>
      <c r="J113" s="15">
        <f t="shared" si="20"/>
        <v>440.41617338430285</v>
      </c>
      <c r="K113" s="15">
        <f t="shared" si="20"/>
        <v>185.15485579005883</v>
      </c>
      <c r="L113" s="15">
        <f t="shared" si="20"/>
        <v>348.43858806580198</v>
      </c>
      <c r="M113" s="15">
        <f t="shared" si="20"/>
        <v>235.49956992681058</v>
      </c>
      <c r="N113" s="15">
        <f t="shared" si="20"/>
        <v>126.86900786336564</v>
      </c>
      <c r="O113" s="15">
        <f t="shared" si="20"/>
        <v>728.72925488308169</v>
      </c>
      <c r="P113" s="15">
        <f t="shared" si="19"/>
        <v>2761.3824591628991</v>
      </c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x14ac:dyDescent="0.2">
      <c r="A114" s="2" t="s">
        <v>27</v>
      </c>
      <c r="B114" s="78"/>
      <c r="C114" s="79"/>
      <c r="D114" s="79"/>
      <c r="E114" s="15">
        <f>M63</f>
        <v>18299.594402066101</v>
      </c>
      <c r="G114" s="15">
        <f t="shared" si="20"/>
        <v>474.16855679351931</v>
      </c>
      <c r="H114" s="15">
        <f t="shared" si="20"/>
        <v>1127.0766741390712</v>
      </c>
      <c r="I114" s="15">
        <f t="shared" si="20"/>
        <v>3012.9472795184274</v>
      </c>
      <c r="J114" s="15">
        <f t="shared" si="20"/>
        <v>2918.6240805940165</v>
      </c>
      <c r="K114" s="15">
        <f t="shared" si="20"/>
        <v>1227.0153854595903</v>
      </c>
      <c r="L114" s="15">
        <f t="shared" si="20"/>
        <v>2309.0915256866328</v>
      </c>
      <c r="M114" s="15">
        <f t="shared" si="20"/>
        <v>1560.6482170630056</v>
      </c>
      <c r="N114" s="15">
        <f t="shared" si="20"/>
        <v>840.75691086845097</v>
      </c>
      <c r="O114" s="15">
        <f t="shared" si="20"/>
        <v>4829.2657719433855</v>
      </c>
      <c r="P114" s="15">
        <f t="shared" si="19"/>
        <v>18299.594402066101</v>
      </c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x14ac:dyDescent="0.2">
      <c r="B115" s="78"/>
      <c r="C115" s="79"/>
      <c r="D115" s="79"/>
      <c r="E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x14ac:dyDescent="0.2">
      <c r="A116" s="2" t="s">
        <v>28</v>
      </c>
      <c r="B116" s="78"/>
      <c r="C116" s="79"/>
      <c r="D116" s="79"/>
      <c r="E116" s="15">
        <f t="shared" ref="E116:E126" si="21">M65</f>
        <v>531780.45498453488</v>
      </c>
      <c r="G116" s="15">
        <f t="shared" ref="G116:O119" si="22">$E116*$B$97*B$210+$E116*$B$98*B$211+$E116*$B$99*B$218</f>
        <v>13779.189053640925</v>
      </c>
      <c r="H116" s="15">
        <f t="shared" si="22"/>
        <v>32752.493492886475</v>
      </c>
      <c r="I116" s="15">
        <f t="shared" si="22"/>
        <v>87555.299857674865</v>
      </c>
      <c r="J116" s="15">
        <f t="shared" si="22"/>
        <v>84814.297377644121</v>
      </c>
      <c r="K116" s="15">
        <f t="shared" si="22"/>
        <v>35656.680996112962</v>
      </c>
      <c r="L116" s="15">
        <f t="shared" si="22"/>
        <v>67101.473133848966</v>
      </c>
      <c r="M116" s="15">
        <f t="shared" si="22"/>
        <v>45351.946098153225</v>
      </c>
      <c r="N116" s="15">
        <f t="shared" si="22"/>
        <v>24432.131268578152</v>
      </c>
      <c r="O116" s="15">
        <f t="shared" si="22"/>
        <v>140336.94370599516</v>
      </c>
      <c r="P116" s="15">
        <f t="shared" si="19"/>
        <v>531780.45498453488</v>
      </c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x14ac:dyDescent="0.2">
      <c r="A117" s="2" t="s">
        <v>29</v>
      </c>
      <c r="B117" s="78"/>
      <c r="C117" s="79"/>
      <c r="D117" s="79"/>
      <c r="E117" s="15">
        <f t="shared" si="21"/>
        <v>1028.1181744103999</v>
      </c>
      <c r="G117" s="15">
        <f t="shared" si="22"/>
        <v>26.640006344530022</v>
      </c>
      <c r="H117" s="15">
        <f t="shared" si="22"/>
        <v>63.322059887052873</v>
      </c>
      <c r="I117" s="15">
        <f t="shared" si="22"/>
        <v>169.27511006820603</v>
      </c>
      <c r="J117" s="15">
        <f t="shared" si="22"/>
        <v>163.97579069794909</v>
      </c>
      <c r="K117" s="15">
        <f t="shared" si="22"/>
        <v>68.93687315439935</v>
      </c>
      <c r="L117" s="15">
        <f t="shared" si="22"/>
        <v>129.73068756471613</v>
      </c>
      <c r="M117" s="15">
        <f t="shared" si="22"/>
        <v>87.681221811260713</v>
      </c>
      <c r="N117" s="15">
        <f t="shared" si="22"/>
        <v>47.235880825173098</v>
      </c>
      <c r="O117" s="15">
        <f t="shared" si="22"/>
        <v>271.32054405711244</v>
      </c>
      <c r="P117" s="15">
        <f t="shared" si="19"/>
        <v>1028.1181744103997</v>
      </c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x14ac:dyDescent="0.2">
      <c r="A118" s="2" t="s">
        <v>30</v>
      </c>
      <c r="B118" s="78"/>
      <c r="C118" s="79"/>
      <c r="D118" s="79"/>
      <c r="E118" s="15">
        <f t="shared" si="21"/>
        <v>8927.0886336986005</v>
      </c>
      <c r="G118" s="15">
        <f t="shared" si="22"/>
        <v>231.31358219233414</v>
      </c>
      <c r="H118" s="15">
        <f t="shared" si="22"/>
        <v>549.82165975644455</v>
      </c>
      <c r="I118" s="15">
        <f t="shared" si="22"/>
        <v>1469.805659183643</v>
      </c>
      <c r="J118" s="15">
        <f t="shared" si="22"/>
        <v>1423.7919859561575</v>
      </c>
      <c r="K118" s="15">
        <f t="shared" si="22"/>
        <v>598.57474762789832</v>
      </c>
      <c r="L118" s="15">
        <f t="shared" si="22"/>
        <v>1126.4438030822996</v>
      </c>
      <c r="M118" s="15">
        <f t="shared" si="22"/>
        <v>761.33080622662089</v>
      </c>
      <c r="N118" s="15">
        <f t="shared" si="22"/>
        <v>410.1463288098829</v>
      </c>
      <c r="O118" s="15">
        <f t="shared" si="22"/>
        <v>2355.8600608633187</v>
      </c>
      <c r="P118" s="15">
        <f>SUM(G118:O118)</f>
        <v>8927.0886336985986</v>
      </c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x14ac:dyDescent="0.2">
      <c r="A119" s="2" t="s">
        <v>31</v>
      </c>
      <c r="B119" s="78"/>
      <c r="C119" s="79"/>
      <c r="D119" s="79"/>
      <c r="E119" s="15">
        <f t="shared" si="21"/>
        <v>12784.014759996699</v>
      </c>
      <c r="G119" s="15">
        <f t="shared" si="22"/>
        <v>331.2520319078921</v>
      </c>
      <c r="H119" s="15">
        <f t="shared" si="22"/>
        <v>787.37072097155828</v>
      </c>
      <c r="I119" s="15">
        <f t="shared" si="22"/>
        <v>2104.8314867627164</v>
      </c>
      <c r="J119" s="15">
        <f t="shared" si="22"/>
        <v>2038.9377220832309</v>
      </c>
      <c r="K119" s="15">
        <f t="shared" si="22"/>
        <v>857.18745748197603</v>
      </c>
      <c r="L119" s="15">
        <f t="shared" si="22"/>
        <v>1613.1210068365417</v>
      </c>
      <c r="M119" s="15">
        <f t="shared" si="22"/>
        <v>1090.2618606586934</v>
      </c>
      <c r="N119" s="15">
        <f t="shared" si="22"/>
        <v>587.34901560976584</v>
      </c>
      <c r="O119" s="15">
        <f t="shared" si="22"/>
        <v>3373.7034576843234</v>
      </c>
      <c r="P119" s="15">
        <f>SUM(G119:O119)</f>
        <v>12784.014759996697</v>
      </c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x14ac:dyDescent="0.2">
      <c r="A120" s="2" t="s">
        <v>59</v>
      </c>
      <c r="B120" s="78"/>
      <c r="C120" s="79"/>
      <c r="D120" s="79"/>
      <c r="E120" s="15">
        <f t="shared" si="21"/>
        <v>0</v>
      </c>
      <c r="G120" s="15">
        <v>0</v>
      </c>
      <c r="H120" s="15">
        <v>0</v>
      </c>
      <c r="I120" s="15">
        <v>0</v>
      </c>
      <c r="J120" s="15">
        <v>0</v>
      </c>
      <c r="K120" s="15">
        <v>0</v>
      </c>
      <c r="L120" s="15">
        <v>0</v>
      </c>
      <c r="M120" s="15">
        <v>0</v>
      </c>
      <c r="N120" s="15">
        <v>0</v>
      </c>
      <c r="O120" s="15">
        <v>0</v>
      </c>
      <c r="P120" s="15">
        <f>SUM(G120:O120)</f>
        <v>0</v>
      </c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x14ac:dyDescent="0.2">
      <c r="A121" s="2" t="s">
        <v>33</v>
      </c>
      <c r="B121" s="81" t="s">
        <v>80</v>
      </c>
      <c r="C121" s="79" t="s">
        <v>81</v>
      </c>
      <c r="D121" s="79"/>
      <c r="E121" s="15">
        <f t="shared" si="21"/>
        <v>1132053.4442026545</v>
      </c>
      <c r="G121" s="15">
        <f t="shared" ref="G121:O122" si="23">$E121*B212</f>
        <v>22386.543912308396</v>
      </c>
      <c r="H121" s="15">
        <f t="shared" si="23"/>
        <v>50658.585880713799</v>
      </c>
      <c r="I121" s="15">
        <f t="shared" si="23"/>
        <v>172584.85996115979</v>
      </c>
      <c r="J121" s="15">
        <f t="shared" si="23"/>
        <v>130376.96726808597</v>
      </c>
      <c r="K121" s="15">
        <f t="shared" si="23"/>
        <v>86431.244957461793</v>
      </c>
      <c r="L121" s="15">
        <f t="shared" si="23"/>
        <v>127833.14997152037</v>
      </c>
      <c r="M121" s="15">
        <f t="shared" si="23"/>
        <v>119940.94305669297</v>
      </c>
      <c r="N121" s="15">
        <f t="shared" si="23"/>
        <v>66600.886792437785</v>
      </c>
      <c r="O121" s="15">
        <f t="shared" si="23"/>
        <v>355240.26240227354</v>
      </c>
      <c r="P121" s="15">
        <f>SUM(G121:O121)</f>
        <v>1132053.4442026543</v>
      </c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x14ac:dyDescent="0.2">
      <c r="A122" s="2" t="s">
        <v>34</v>
      </c>
      <c r="B122" s="81" t="s">
        <v>80</v>
      </c>
      <c r="C122" s="79" t="s">
        <v>82</v>
      </c>
      <c r="D122" s="79"/>
      <c r="E122" s="15">
        <f t="shared" si="21"/>
        <v>5596.2853823999994</v>
      </c>
      <c r="G122" s="15">
        <f t="shared" si="23"/>
        <v>139.73082239999994</v>
      </c>
      <c r="H122" s="15">
        <f t="shared" si="23"/>
        <v>494.80411199999992</v>
      </c>
      <c r="I122" s="15">
        <f t="shared" si="23"/>
        <v>877.93155839999986</v>
      </c>
      <c r="J122" s="15">
        <f t="shared" si="23"/>
        <v>1117.8045792000003</v>
      </c>
      <c r="K122" s="15">
        <f t="shared" si="23"/>
        <v>410.7683136</v>
      </c>
      <c r="L122" s="15">
        <f t="shared" si="23"/>
        <v>745.41269759999977</v>
      </c>
      <c r="M122" s="15">
        <f t="shared" si="23"/>
        <v>620.04532799999993</v>
      </c>
      <c r="N122" s="15">
        <f t="shared" si="23"/>
        <v>135.85327679999995</v>
      </c>
      <c r="O122" s="15">
        <f t="shared" si="23"/>
        <v>1053.9346943999999</v>
      </c>
      <c r="P122" s="15">
        <f>SUM(G122:O122)</f>
        <v>5596.2853823999994</v>
      </c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x14ac:dyDescent="0.2">
      <c r="A123" s="2" t="s">
        <v>35</v>
      </c>
      <c r="B123" s="78"/>
      <c r="C123" s="79"/>
      <c r="D123" s="79"/>
      <c r="E123" s="15">
        <f t="shared" si="21"/>
        <v>6430.4666680973996</v>
      </c>
      <c r="G123" s="15">
        <f t="shared" ref="G123:O126" si="24">$E123*$B$97*B$210+$E123*$B$98*B$211+$E123*$B$99*B$218</f>
        <v>166.62255088977906</v>
      </c>
      <c r="H123" s="15">
        <f t="shared" si="24"/>
        <v>396.05407782278962</v>
      </c>
      <c r="I123" s="15">
        <f t="shared" si="24"/>
        <v>1058.7478950621171</v>
      </c>
      <c r="J123" s="15">
        <f t="shared" si="24"/>
        <v>1025.6027786521456</v>
      </c>
      <c r="K123" s="15">
        <f t="shared" si="24"/>
        <v>431.17248197313779</v>
      </c>
      <c r="L123" s="15">
        <f t="shared" si="24"/>
        <v>811.4133987492969</v>
      </c>
      <c r="M123" s="15">
        <f t="shared" si="24"/>
        <v>548.41086200884433</v>
      </c>
      <c r="N123" s="15">
        <f t="shared" si="24"/>
        <v>295.44148206376087</v>
      </c>
      <c r="O123" s="15">
        <f t="shared" si="24"/>
        <v>1697.0011408755281</v>
      </c>
      <c r="P123" s="15">
        <f t="shared" si="19"/>
        <v>6430.4666680974005</v>
      </c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x14ac:dyDescent="0.2">
      <c r="A124" s="2" t="s">
        <v>36</v>
      </c>
      <c r="B124" s="78"/>
      <c r="C124" s="79"/>
      <c r="D124" s="79"/>
      <c r="E124" s="15">
        <f t="shared" si="21"/>
        <v>289785.74251496128</v>
      </c>
      <c r="G124" s="15">
        <f t="shared" si="24"/>
        <v>7508.7613576912781</v>
      </c>
      <c r="H124" s="15">
        <f t="shared" si="24"/>
        <v>17847.977595055778</v>
      </c>
      <c r="I124" s="15">
        <f t="shared" si="24"/>
        <v>47711.94078788448</v>
      </c>
      <c r="J124" s="15">
        <f t="shared" si="24"/>
        <v>46218.272806171692</v>
      </c>
      <c r="K124" s="15">
        <f t="shared" si="24"/>
        <v>19430.570795194417</v>
      </c>
      <c r="L124" s="15">
        <f t="shared" si="24"/>
        <v>36565.936249961735</v>
      </c>
      <c r="M124" s="15">
        <f t="shared" si="24"/>
        <v>24713.859359374226</v>
      </c>
      <c r="N124" s="15">
        <f t="shared" si="24"/>
        <v>13313.921627852653</v>
      </c>
      <c r="O124" s="15">
        <f t="shared" si="24"/>
        <v>76474.501935775013</v>
      </c>
      <c r="P124" s="15">
        <f t="shared" si="19"/>
        <v>289785.74251496128</v>
      </c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x14ac:dyDescent="0.2">
      <c r="A125" s="2" t="s">
        <v>37</v>
      </c>
      <c r="B125" s="78"/>
      <c r="C125" s="79"/>
      <c r="D125" s="79"/>
      <c r="E125" s="15">
        <f t="shared" si="21"/>
        <v>226445.87163241909</v>
      </c>
      <c r="G125" s="15">
        <f t="shared" si="24"/>
        <v>5867.5350821803877</v>
      </c>
      <c r="H125" s="15">
        <f t="shared" si="24"/>
        <v>13946.85883547093</v>
      </c>
      <c r="I125" s="15">
        <f t="shared" si="24"/>
        <v>37283.311198200383</v>
      </c>
      <c r="J125" s="15">
        <f t="shared" si="24"/>
        <v>36116.121449274324</v>
      </c>
      <c r="K125" s="15">
        <f t="shared" si="24"/>
        <v>15183.536987869793</v>
      </c>
      <c r="L125" s="15">
        <f t="shared" si="24"/>
        <v>28573.542764101163</v>
      </c>
      <c r="M125" s="15">
        <f t="shared" si="24"/>
        <v>19312.031625384683</v>
      </c>
      <c r="N125" s="15">
        <f t="shared" si="24"/>
        <v>10403.833403602164</v>
      </c>
      <c r="O125" s="15">
        <f t="shared" si="24"/>
        <v>59759.100286335233</v>
      </c>
      <c r="P125" s="15">
        <f t="shared" si="19"/>
        <v>226445.87163241906</v>
      </c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x14ac:dyDescent="0.2">
      <c r="A126" s="2" t="s">
        <v>38</v>
      </c>
      <c r="B126" s="78"/>
      <c r="C126" s="79"/>
      <c r="D126" s="79"/>
      <c r="E126" s="15">
        <f t="shared" si="21"/>
        <v>289.42026741249998</v>
      </c>
      <c r="G126" s="15">
        <f t="shared" si="24"/>
        <v>7.4992913772058927</v>
      </c>
      <c r="H126" s="15">
        <f t="shared" si="24"/>
        <v>17.825467890528323</v>
      </c>
      <c r="I126" s="15">
        <f t="shared" si="24"/>
        <v>47.651766928754121</v>
      </c>
      <c r="J126" s="15">
        <f t="shared" si="24"/>
        <v>46.159982747306735</v>
      </c>
      <c r="K126" s="15">
        <f t="shared" si="24"/>
        <v>19.406065138737258</v>
      </c>
      <c r="L126" s="15">
        <f t="shared" si="24"/>
        <v>36.519819628827904</v>
      </c>
      <c r="M126" s="15">
        <f t="shared" si="24"/>
        <v>24.682690468167941</v>
      </c>
      <c r="N126" s="15">
        <f t="shared" si="24"/>
        <v>13.297130232841734</v>
      </c>
      <c r="O126" s="15">
        <f t="shared" si="24"/>
        <v>76.378053000130052</v>
      </c>
      <c r="P126" s="15">
        <f t="shared" si="19"/>
        <v>289.42026741249998</v>
      </c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x14ac:dyDescent="0.2">
      <c r="B127" s="78"/>
      <c r="C127" s="79"/>
      <c r="D127" s="79"/>
      <c r="E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x14ac:dyDescent="0.2">
      <c r="A128" s="2" t="s">
        <v>39</v>
      </c>
      <c r="B128" s="78"/>
      <c r="C128" s="79"/>
      <c r="D128" s="79"/>
      <c r="E128" s="15">
        <f t="shared" ref="E128:E136" si="25">M77</f>
        <v>11799.106728458</v>
      </c>
      <c r="G128" s="15">
        <f t="shared" ref="G128:O134" si="26">$E128*$B$97*B$210+$E128*$B$98*B$211+$E128*$B$99*B$218</f>
        <v>305.73166191344438</v>
      </c>
      <c r="H128" s="15">
        <f t="shared" si="26"/>
        <v>726.70998477545095</v>
      </c>
      <c r="I128" s="15">
        <f t="shared" si="26"/>
        <v>1942.67073560064</v>
      </c>
      <c r="J128" s="15">
        <f t="shared" si="26"/>
        <v>1881.8535684751739</v>
      </c>
      <c r="K128" s="15">
        <f t="shared" si="26"/>
        <v>791.14788953263087</v>
      </c>
      <c r="L128" s="15">
        <f t="shared" si="26"/>
        <v>1488.8426901023774</v>
      </c>
      <c r="M128" s="15">
        <f t="shared" si="26"/>
        <v>1006.2657386889978</v>
      </c>
      <c r="N128" s="15">
        <f t="shared" si="26"/>
        <v>542.09838240488409</v>
      </c>
      <c r="O128" s="15">
        <f t="shared" si="26"/>
        <v>3113.7860769644012</v>
      </c>
      <c r="P128" s="15">
        <f>SUM(G128:O128)</f>
        <v>11799.106728458</v>
      </c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x14ac:dyDescent="0.2">
      <c r="A129" s="2" t="s">
        <v>40</v>
      </c>
      <c r="B129" s="78"/>
      <c r="C129" s="79"/>
      <c r="D129" s="79"/>
      <c r="E129" s="15">
        <f t="shared" si="25"/>
        <v>8458.9869973202003</v>
      </c>
      <c r="G129" s="15">
        <f t="shared" si="26"/>
        <v>219.18440203251757</v>
      </c>
      <c r="H129" s="15">
        <f t="shared" si="26"/>
        <v>520.99116089965798</v>
      </c>
      <c r="I129" s="15">
        <f t="shared" si="26"/>
        <v>1392.7347951591821</v>
      </c>
      <c r="J129" s="15">
        <f t="shared" si="26"/>
        <v>1349.1338991110624</v>
      </c>
      <c r="K129" s="15">
        <f t="shared" si="26"/>
        <v>567.18782739483231</v>
      </c>
      <c r="L129" s="15">
        <f t="shared" si="26"/>
        <v>1067.3774927601771</v>
      </c>
      <c r="M129" s="15">
        <f t="shared" si="26"/>
        <v>721.40959441354676</v>
      </c>
      <c r="N129" s="15">
        <f t="shared" si="26"/>
        <v>388.63985838617037</v>
      </c>
      <c r="O129" s="15">
        <f t="shared" si="26"/>
        <v>2232.3279671630526</v>
      </c>
      <c r="P129" s="15">
        <f>SUM(G129:O129)</f>
        <v>8458.9869973202003</v>
      </c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x14ac:dyDescent="0.2">
      <c r="A130" s="2" t="s">
        <v>41</v>
      </c>
      <c r="B130" s="78"/>
      <c r="C130" s="79"/>
      <c r="D130" s="79"/>
      <c r="E130" s="15">
        <f t="shared" si="25"/>
        <v>111686.37219430163</v>
      </c>
      <c r="G130" s="15">
        <f t="shared" si="26"/>
        <v>2893.9529889742607</v>
      </c>
      <c r="H130" s="15">
        <f t="shared" si="26"/>
        <v>6878.7920734024392</v>
      </c>
      <c r="I130" s="15">
        <f t="shared" si="26"/>
        <v>18388.667194946724</v>
      </c>
      <c r="J130" s="15">
        <f t="shared" si="26"/>
        <v>17812.992364665268</v>
      </c>
      <c r="K130" s="15">
        <f t="shared" si="26"/>
        <v>7488.7395872064681</v>
      </c>
      <c r="L130" s="15">
        <f t="shared" si="26"/>
        <v>14092.883694702421</v>
      </c>
      <c r="M130" s="15">
        <f t="shared" si="26"/>
        <v>9524.9727292093703</v>
      </c>
      <c r="N130" s="15">
        <f t="shared" si="26"/>
        <v>5131.3207937320876</v>
      </c>
      <c r="O130" s="15">
        <f t="shared" si="26"/>
        <v>29474.050767462584</v>
      </c>
      <c r="P130" s="15">
        <f t="shared" ref="P130:P161" si="27">SUM(G130:O130)</f>
        <v>111686.37219430163</v>
      </c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x14ac:dyDescent="0.2">
      <c r="A131" s="2" t="s">
        <v>42</v>
      </c>
      <c r="B131" s="78"/>
      <c r="C131" s="79"/>
      <c r="D131" s="79"/>
      <c r="E131" s="15">
        <f t="shared" si="25"/>
        <v>62829.520143689784</v>
      </c>
      <c r="G131" s="15">
        <f t="shared" si="26"/>
        <v>1628.0023609265959</v>
      </c>
      <c r="H131" s="15">
        <f t="shared" si="26"/>
        <v>3869.6861277596681</v>
      </c>
      <c r="I131" s="15">
        <f t="shared" si="26"/>
        <v>10344.60259780432</v>
      </c>
      <c r="J131" s="15">
        <f t="shared" si="26"/>
        <v>10020.754910438667</v>
      </c>
      <c r="K131" s="15">
        <f t="shared" si="26"/>
        <v>4212.8140210936326</v>
      </c>
      <c r="L131" s="15">
        <f t="shared" si="26"/>
        <v>7927.9960713430701</v>
      </c>
      <c r="M131" s="15">
        <f t="shared" si="26"/>
        <v>5358.3033829483593</v>
      </c>
      <c r="N131" s="15">
        <f t="shared" si="26"/>
        <v>2886.6406602646693</v>
      </c>
      <c r="O131" s="15">
        <f t="shared" si="26"/>
        <v>16580.720011110796</v>
      </c>
      <c r="P131" s="15">
        <f t="shared" si="27"/>
        <v>62829.520143689777</v>
      </c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x14ac:dyDescent="0.2">
      <c r="A132" s="2" t="s">
        <v>43</v>
      </c>
      <c r="B132" s="78"/>
      <c r="C132" s="79"/>
      <c r="D132" s="79"/>
      <c r="E132" s="15">
        <f t="shared" si="25"/>
        <v>139675.15223774491</v>
      </c>
      <c r="G132" s="15">
        <f t="shared" si="26"/>
        <v>3619.182146955618</v>
      </c>
      <c r="H132" s="15">
        <f t="shared" si="26"/>
        <v>8602.6281558574956</v>
      </c>
      <c r="I132" s="15">
        <f t="shared" si="26"/>
        <v>22996.896035221514</v>
      </c>
      <c r="J132" s="15">
        <f t="shared" si="26"/>
        <v>22276.956189569486</v>
      </c>
      <c r="K132" s="15">
        <f t="shared" si="26"/>
        <v>9365.4294732769395</v>
      </c>
      <c r="L132" s="15">
        <f t="shared" si="26"/>
        <v>17624.582452207407</v>
      </c>
      <c r="M132" s="15">
        <f t="shared" si="26"/>
        <v>11911.945834342056</v>
      </c>
      <c r="N132" s="15">
        <f t="shared" si="26"/>
        <v>6417.2378327264105</v>
      </c>
      <c r="O132" s="15">
        <f t="shared" si="26"/>
        <v>36860.294117587982</v>
      </c>
      <c r="P132" s="15">
        <f t="shared" si="27"/>
        <v>139675.15223774491</v>
      </c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x14ac:dyDescent="0.2">
      <c r="A133" s="2" t="s">
        <v>44</v>
      </c>
      <c r="B133" s="78"/>
      <c r="C133" s="79"/>
      <c r="D133" s="79"/>
      <c r="E133" s="15">
        <f t="shared" si="25"/>
        <v>34543.946116006096</v>
      </c>
      <c r="G133" s="15">
        <f t="shared" si="26"/>
        <v>895.08284806194251</v>
      </c>
      <c r="H133" s="15">
        <f t="shared" si="26"/>
        <v>2127.5704283189834</v>
      </c>
      <c r="I133" s="15">
        <f t="shared" si="26"/>
        <v>5687.5079407388812</v>
      </c>
      <c r="J133" s="15">
        <f t="shared" si="26"/>
        <v>5509.4550599184022</v>
      </c>
      <c r="K133" s="15">
        <f t="shared" si="26"/>
        <v>2316.2236510575881</v>
      </c>
      <c r="L133" s="15">
        <f t="shared" si="26"/>
        <v>4358.8470589948993</v>
      </c>
      <c r="M133" s="15">
        <f t="shared" si="26"/>
        <v>2946.0187330807003</v>
      </c>
      <c r="N133" s="15">
        <f t="shared" si="26"/>
        <v>1587.0877128522823</v>
      </c>
      <c r="O133" s="15">
        <f t="shared" si="26"/>
        <v>9116.1526829824179</v>
      </c>
      <c r="P133" s="15">
        <f t="shared" si="27"/>
        <v>34543.946116006096</v>
      </c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x14ac:dyDescent="0.2">
      <c r="A134" s="2" t="s">
        <v>83</v>
      </c>
      <c r="B134" s="78"/>
      <c r="C134" s="79"/>
      <c r="D134" s="79"/>
      <c r="E134" s="15">
        <f t="shared" si="25"/>
        <v>2096.5820528176996</v>
      </c>
      <c r="G134" s="15">
        <f t="shared" si="26"/>
        <v>54.325427347806183</v>
      </c>
      <c r="H134" s="15">
        <f t="shared" si="26"/>
        <v>129.12902194611735</v>
      </c>
      <c r="I134" s="15">
        <f t="shared" si="26"/>
        <v>345.19296185116787</v>
      </c>
      <c r="J134" s="15">
        <f t="shared" si="26"/>
        <v>334.38636572207844</v>
      </c>
      <c r="K134" s="15">
        <f t="shared" si="26"/>
        <v>140.5789865700695</v>
      </c>
      <c r="L134" s="15">
        <f t="shared" si="26"/>
        <v>264.55230343911029</v>
      </c>
      <c r="M134" s="15">
        <f t="shared" si="26"/>
        <v>178.80325491185823</v>
      </c>
      <c r="N134" s="15">
        <f t="shared" si="26"/>
        <v>96.325405436867328</v>
      </c>
      <c r="O134" s="15">
        <f t="shared" si="26"/>
        <v>553.28832559262446</v>
      </c>
      <c r="P134" s="15">
        <f t="shared" si="27"/>
        <v>2096.5820528176996</v>
      </c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x14ac:dyDescent="0.2">
      <c r="A135" s="2" t="s">
        <v>61</v>
      </c>
      <c r="B135" s="81" t="s">
        <v>80</v>
      </c>
      <c r="C135" s="79" t="s">
        <v>84</v>
      </c>
      <c r="D135" s="79"/>
      <c r="E135" s="15">
        <f t="shared" si="25"/>
        <v>3716.2728812</v>
      </c>
      <c r="G135" s="15">
        <f t="shared" ref="G135:O136" si="28">$E135*B215</f>
        <v>0</v>
      </c>
      <c r="H135" s="15">
        <f t="shared" si="28"/>
        <v>319</v>
      </c>
      <c r="I135" s="15">
        <f t="shared" si="28"/>
        <v>319</v>
      </c>
      <c r="J135" s="15">
        <f t="shared" si="28"/>
        <v>319</v>
      </c>
      <c r="K135" s="15">
        <f t="shared" si="28"/>
        <v>587.43973199999994</v>
      </c>
      <c r="L135" s="15">
        <f t="shared" si="28"/>
        <v>319</v>
      </c>
      <c r="M135" s="15">
        <f t="shared" si="28"/>
        <v>957</v>
      </c>
      <c r="N135" s="15">
        <f t="shared" si="28"/>
        <v>576.83314919999998</v>
      </c>
      <c r="O135" s="15">
        <f t="shared" si="28"/>
        <v>319</v>
      </c>
      <c r="P135" s="15">
        <f t="shared" si="27"/>
        <v>3716.2728811999996</v>
      </c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x14ac:dyDescent="0.2">
      <c r="A136" s="2" t="s">
        <v>62</v>
      </c>
      <c r="B136" s="81" t="s">
        <v>80</v>
      </c>
      <c r="C136" s="79" t="s">
        <v>85</v>
      </c>
      <c r="D136" s="79"/>
      <c r="E136" s="15">
        <f t="shared" si="25"/>
        <v>9819.0978712000015</v>
      </c>
      <c r="G136" s="15">
        <f t="shared" si="28"/>
        <v>0</v>
      </c>
      <c r="H136" s="15">
        <f t="shared" si="28"/>
        <v>666.17387700000018</v>
      </c>
      <c r="I136" s="15">
        <f t="shared" si="28"/>
        <v>667.39013160000002</v>
      </c>
      <c r="J136" s="15">
        <f t="shared" si="28"/>
        <v>501.57006359999991</v>
      </c>
      <c r="K136" s="15">
        <f t="shared" si="28"/>
        <v>566.17777190000004</v>
      </c>
      <c r="L136" s="15">
        <f t="shared" si="28"/>
        <v>362.94924800000013</v>
      </c>
      <c r="M136" s="15">
        <f t="shared" si="28"/>
        <v>1421.3412080000003</v>
      </c>
      <c r="N136" s="15">
        <f t="shared" si="28"/>
        <v>2490.6921229000004</v>
      </c>
      <c r="O136" s="15">
        <f t="shared" si="28"/>
        <v>3142.8034482000003</v>
      </c>
      <c r="P136" s="15">
        <f t="shared" si="27"/>
        <v>9819.0978712000015</v>
      </c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x14ac:dyDescent="0.2">
      <c r="E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x14ac:dyDescent="0.2">
      <c r="A138" s="2" t="s">
        <v>86</v>
      </c>
      <c r="E138" s="15">
        <f>SUM(E104:E136)</f>
        <v>10560249.662441341</v>
      </c>
      <c r="G138" s="46">
        <f t="shared" ref="G138:O138" si="29">SUM(G104:G136)</f>
        <v>266328.53975573671</v>
      </c>
      <c r="H138" s="46">
        <f t="shared" si="29"/>
        <v>631645.24365812074</v>
      </c>
      <c r="I138" s="46">
        <f t="shared" si="29"/>
        <v>1723610.0456757431</v>
      </c>
      <c r="J138" s="46">
        <f t="shared" si="29"/>
        <v>1632978.2420525246</v>
      </c>
      <c r="K138" s="46">
        <f t="shared" si="29"/>
        <v>718887.59082739823</v>
      </c>
      <c r="L138" s="46">
        <f t="shared" si="29"/>
        <v>1316521.320415668</v>
      </c>
      <c r="M138" s="46">
        <f t="shared" si="29"/>
        <v>925374.59184201527</v>
      </c>
      <c r="N138" s="46">
        <f t="shared" si="29"/>
        <v>502094.50530988723</v>
      </c>
      <c r="O138" s="46">
        <f t="shared" si="29"/>
        <v>2842809.5829042485</v>
      </c>
      <c r="P138" s="46">
        <f>SUM(G138:O138)</f>
        <v>10560249.662441343</v>
      </c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x14ac:dyDescent="0.2">
      <c r="E139" s="15"/>
      <c r="F139" s="82"/>
      <c r="G139" s="82"/>
      <c r="H139" s="82"/>
      <c r="I139" s="82"/>
      <c r="J139" s="82"/>
      <c r="K139" s="82"/>
      <c r="L139" s="82"/>
      <c r="M139" s="82"/>
      <c r="N139" s="82"/>
      <c r="O139" s="15"/>
      <c r="P139" s="15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x14ac:dyDescent="0.2">
      <c r="A140" s="2" t="s">
        <v>87</v>
      </c>
      <c r="G140" s="15">
        <f>G138-G135-G136</f>
        <v>266328.53975573671</v>
      </c>
      <c r="H140" s="15">
        <f t="shared" ref="H140:O140" si="30">H138-H135-H136</f>
        <v>630660.06978112075</v>
      </c>
      <c r="I140" s="15">
        <f t="shared" si="30"/>
        <v>1722623.6555441432</v>
      </c>
      <c r="J140" s="15">
        <f t="shared" si="30"/>
        <v>1632157.6719889245</v>
      </c>
      <c r="K140" s="15">
        <f t="shared" si="30"/>
        <v>717733.97332349827</v>
      </c>
      <c r="L140" s="15">
        <f t="shared" si="30"/>
        <v>1315839.3711676679</v>
      </c>
      <c r="M140" s="15">
        <f t="shared" si="30"/>
        <v>922996.2506340153</v>
      </c>
      <c r="N140" s="15">
        <f t="shared" si="30"/>
        <v>499026.98003778723</v>
      </c>
      <c r="O140" s="15">
        <f t="shared" si="30"/>
        <v>2839347.7794560483</v>
      </c>
      <c r="P140" s="15">
        <f>SUM(G140:O140)</f>
        <v>10546714.291688941</v>
      </c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x14ac:dyDescent="0.2">
      <c r="A141" s="83">
        <v>7.6600000000000001E-2</v>
      </c>
      <c r="B141" s="2" t="s">
        <v>88</v>
      </c>
      <c r="G141" s="15">
        <f t="shared" ref="G141:O142" si="31">G$140*$A141</f>
        <v>20400.766145289432</v>
      </c>
      <c r="H141" s="15">
        <f t="shared" si="31"/>
        <v>48308.561345233851</v>
      </c>
      <c r="I141" s="15">
        <f t="shared" si="31"/>
        <v>131952.97201468138</v>
      </c>
      <c r="J141" s="15">
        <f t="shared" si="31"/>
        <v>125023.27767435162</v>
      </c>
      <c r="K141" s="15">
        <f t="shared" si="31"/>
        <v>54978.422356579969</v>
      </c>
      <c r="L141" s="15">
        <f t="shared" si="31"/>
        <v>100793.29583144336</v>
      </c>
      <c r="M141" s="15">
        <f t="shared" si="31"/>
        <v>70701.512798565571</v>
      </c>
      <c r="N141" s="15">
        <f t="shared" si="31"/>
        <v>38225.466670894501</v>
      </c>
      <c r="O141" s="15">
        <f t="shared" si="31"/>
        <v>217494.03990633329</v>
      </c>
      <c r="P141" s="15">
        <f>SUM(G141:O141)</f>
        <v>807878.31474337296</v>
      </c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x14ac:dyDescent="0.2">
      <c r="A142" s="84">
        <v>0.128</v>
      </c>
      <c r="B142" s="2" t="s">
        <v>89</v>
      </c>
      <c r="G142" s="15">
        <f t="shared" si="31"/>
        <v>34090.053088734297</v>
      </c>
      <c r="H142" s="15">
        <f t="shared" si="31"/>
        <v>80724.488931983462</v>
      </c>
      <c r="I142" s="15">
        <f t="shared" si="31"/>
        <v>220495.82790965034</v>
      </c>
      <c r="J142" s="15">
        <f t="shared" si="31"/>
        <v>208916.18201458233</v>
      </c>
      <c r="K142" s="15">
        <f t="shared" si="31"/>
        <v>91869.948585407779</v>
      </c>
      <c r="L142" s="15">
        <f t="shared" si="31"/>
        <v>168427.43950946149</v>
      </c>
      <c r="M142" s="15">
        <f t="shared" si="31"/>
        <v>118143.52008115395</v>
      </c>
      <c r="N142" s="15">
        <f t="shared" si="31"/>
        <v>63875.45344483677</v>
      </c>
      <c r="O142" s="15">
        <f t="shared" si="31"/>
        <v>363436.51577037422</v>
      </c>
      <c r="P142" s="15">
        <f>SUM(G142:O142)</f>
        <v>1349979.4293361846</v>
      </c>
    </row>
    <row r="143" spans="1:27" x14ac:dyDescent="0.2">
      <c r="F143" s="85"/>
      <c r="I143" s="85"/>
      <c r="L143" s="84"/>
      <c r="M143" s="15"/>
      <c r="N143" s="15"/>
      <c r="O143" s="15"/>
      <c r="P143" s="15"/>
      <c r="Q143" s="15"/>
      <c r="R143" s="72"/>
      <c r="S143" s="72"/>
      <c r="T143" s="72"/>
      <c r="U143" s="86"/>
      <c r="V143" s="72"/>
    </row>
    <row r="144" spans="1:27" x14ac:dyDescent="0.2">
      <c r="E144" s="85"/>
      <c r="J144" s="85"/>
      <c r="L144" s="46"/>
      <c r="M144" s="46"/>
      <c r="N144" s="46"/>
      <c r="O144" s="46"/>
      <c r="P144" s="46"/>
      <c r="Q144" s="46"/>
      <c r="R144" s="86"/>
      <c r="S144" s="86"/>
      <c r="T144" s="86"/>
    </row>
    <row r="145" spans="1:16" x14ac:dyDescent="0.2">
      <c r="G145" s="1" t="s">
        <v>90</v>
      </c>
      <c r="H145" s="15"/>
      <c r="I145" s="15"/>
      <c r="J145" s="15"/>
      <c r="K145" s="15"/>
      <c r="L145" s="15"/>
      <c r="M145" s="15"/>
      <c r="N145" s="15"/>
      <c r="O145" s="15"/>
    </row>
    <row r="146" spans="1:16" x14ac:dyDescent="0.2">
      <c r="F146" s="15"/>
      <c r="G146" s="15"/>
      <c r="H146" s="15"/>
      <c r="I146" s="15"/>
      <c r="J146" s="15"/>
      <c r="K146" s="15"/>
      <c r="L146" s="15"/>
      <c r="M146" s="15"/>
      <c r="N146" s="15"/>
      <c r="O146" s="15"/>
    </row>
    <row r="147" spans="1:16" x14ac:dyDescent="0.2">
      <c r="A147" s="1" t="s">
        <v>90</v>
      </c>
      <c r="G147" s="21" t="s">
        <v>65</v>
      </c>
      <c r="H147" s="21" t="s">
        <v>66</v>
      </c>
      <c r="I147" s="21" t="s">
        <v>67</v>
      </c>
      <c r="J147" s="21" t="s">
        <v>68</v>
      </c>
      <c r="K147" s="21" t="s">
        <v>69</v>
      </c>
      <c r="L147" s="21" t="s">
        <v>70</v>
      </c>
      <c r="M147" s="21" t="s">
        <v>71</v>
      </c>
      <c r="N147" s="21" t="s">
        <v>72</v>
      </c>
      <c r="O147" s="21" t="s">
        <v>73</v>
      </c>
      <c r="P147" s="76" t="s">
        <v>48</v>
      </c>
    </row>
    <row r="148" spans="1:16" x14ac:dyDescent="0.2">
      <c r="D148" s="1" t="s">
        <v>91</v>
      </c>
      <c r="E148" s="87" t="s">
        <v>74</v>
      </c>
      <c r="G148" s="2" t="s">
        <v>92</v>
      </c>
    </row>
    <row r="149" spans="1:16" x14ac:dyDescent="0.2">
      <c r="A149" s="2" t="s">
        <v>75</v>
      </c>
      <c r="B149" s="78">
        <v>0.77017000000000002</v>
      </c>
      <c r="C149" s="79" t="s">
        <v>76</v>
      </c>
      <c r="D149" s="15">
        <v>-1780500</v>
      </c>
      <c r="E149" s="46">
        <f>$L$89*B149+D149</f>
        <v>10364029.237589817</v>
      </c>
      <c r="G149" s="15">
        <f t="shared" ref="G149:O149" si="32">$E149*B210</f>
        <v>345334.80759018648</v>
      </c>
      <c r="H149" s="15">
        <f t="shared" si="32"/>
        <v>663594.01538242644</v>
      </c>
      <c r="I149" s="15">
        <f t="shared" si="32"/>
        <v>1970139.2219487922</v>
      </c>
      <c r="J149" s="15">
        <f t="shared" si="32"/>
        <v>1731638.1541212504</v>
      </c>
      <c r="K149" s="15">
        <f t="shared" si="32"/>
        <v>648863.66875697253</v>
      </c>
      <c r="L149" s="15">
        <f t="shared" si="32"/>
        <v>1463156.095016374</v>
      </c>
      <c r="M149" s="15">
        <f t="shared" si="32"/>
        <v>881017.10066210618</v>
      </c>
      <c r="N149" s="15">
        <f t="shared" si="32"/>
        <v>458953.70661564358</v>
      </c>
      <c r="O149" s="15">
        <f t="shared" si="32"/>
        <v>2201332.4674960654</v>
      </c>
      <c r="P149" s="15">
        <f>SUM(G149:O149)</f>
        <v>10364029.237589817</v>
      </c>
    </row>
    <row r="150" spans="1:16" x14ac:dyDescent="0.2">
      <c r="A150" s="82" t="s">
        <v>93</v>
      </c>
      <c r="B150" s="78">
        <v>0.22983000000000001</v>
      </c>
      <c r="C150" s="79" t="s">
        <v>78</v>
      </c>
      <c r="D150" s="15">
        <v>1780500</v>
      </c>
      <c r="E150" s="46">
        <f>$L$89*B150+D150-E151</f>
        <v>5148293.098782084</v>
      </c>
      <c r="F150" s="82"/>
      <c r="G150" s="15">
        <f t="shared" ref="G150:O150" si="33">$E150*B219</f>
        <v>179675.42914749472</v>
      </c>
      <c r="H150" s="15">
        <f t="shared" si="33"/>
        <v>370213.75673341966</v>
      </c>
      <c r="I150" s="15">
        <f t="shared" si="33"/>
        <v>968908.76119078824</v>
      </c>
      <c r="J150" s="15">
        <f t="shared" si="33"/>
        <v>799581.4011718455</v>
      </c>
      <c r="K150" s="15">
        <f t="shared" si="33"/>
        <v>357703.40450337919</v>
      </c>
      <c r="L150" s="15">
        <f t="shared" si="33"/>
        <v>715406.80900675838</v>
      </c>
      <c r="M150" s="15">
        <f t="shared" si="33"/>
        <v>452071.61700405477</v>
      </c>
      <c r="N150" s="15">
        <f t="shared" si="33"/>
        <v>254583.09373477407</v>
      </c>
      <c r="O150" s="15">
        <f t="shared" si="33"/>
        <v>1050148.8262895695</v>
      </c>
      <c r="P150" s="15">
        <f>SUM(G150:O150)</f>
        <v>5148293.098782084</v>
      </c>
    </row>
    <row r="151" spans="1:16" x14ac:dyDescent="0.2">
      <c r="A151" s="2" t="s">
        <v>94</v>
      </c>
      <c r="B151" s="88">
        <v>9.4900000000000002E-3</v>
      </c>
      <c r="C151" s="2" t="s">
        <v>95</v>
      </c>
      <c r="E151" s="15">
        <f>D17*B151</f>
        <v>256312.16976287001</v>
      </c>
      <c r="G151" s="15">
        <f t="shared" ref="G151:O151" si="34">$E151*B217</f>
        <v>6592.3490063010158</v>
      </c>
      <c r="H151" s="15">
        <f t="shared" si="34"/>
        <v>17677.85034854514</v>
      </c>
      <c r="I151" s="15">
        <f t="shared" si="34"/>
        <v>37039.671652432335</v>
      </c>
      <c r="J151" s="15">
        <f t="shared" si="34"/>
        <v>35094.262283932156</v>
      </c>
      <c r="K151" s="15">
        <f t="shared" si="34"/>
        <v>16478.309394054912</v>
      </c>
      <c r="L151" s="15">
        <f t="shared" si="34"/>
        <v>33023.259952248169</v>
      </c>
      <c r="M151" s="15">
        <f t="shared" si="34"/>
        <v>20458.837390472279</v>
      </c>
      <c r="N151" s="15">
        <f t="shared" si="34"/>
        <v>9527.1233500858762</v>
      </c>
      <c r="O151" s="15">
        <f t="shared" si="34"/>
        <v>80420.506384798093</v>
      </c>
      <c r="P151" s="15">
        <f>SUM(G151:O151)</f>
        <v>256312.16976286995</v>
      </c>
    </row>
    <row r="152" spans="1:16" x14ac:dyDescent="0.2">
      <c r="B152" s="89"/>
      <c r="E152" s="15"/>
      <c r="G152" s="15">
        <f t="shared" ref="G152:O152" si="35">SUM(G149:G151)</f>
        <v>531602.58574398223</v>
      </c>
      <c r="H152" s="15">
        <f t="shared" si="35"/>
        <v>1051485.6224643914</v>
      </c>
      <c r="I152" s="15">
        <f t="shared" si="35"/>
        <v>2976087.6547920131</v>
      </c>
      <c r="J152" s="15">
        <f t="shared" si="35"/>
        <v>2566313.8175770277</v>
      </c>
      <c r="K152" s="15">
        <f t="shared" si="35"/>
        <v>1023045.3826544067</v>
      </c>
      <c r="L152" s="15">
        <f t="shared" si="35"/>
        <v>2211586.1639753804</v>
      </c>
      <c r="M152" s="15">
        <f t="shared" si="35"/>
        <v>1353547.5550566332</v>
      </c>
      <c r="N152" s="15">
        <f t="shared" si="35"/>
        <v>723063.92370050354</v>
      </c>
      <c r="O152" s="15">
        <f t="shared" si="35"/>
        <v>3331901.8001704328</v>
      </c>
      <c r="P152" s="15">
        <f>SUM(G152:O152)</f>
        <v>15768634.506134773</v>
      </c>
    </row>
    <row r="153" spans="1:16" ht="12.75" x14ac:dyDescent="0.2">
      <c r="A153" s="3"/>
      <c r="B153" s="90"/>
      <c r="E153" s="15"/>
      <c r="F153" s="3"/>
      <c r="G153" s="15"/>
      <c r="H153" s="15"/>
      <c r="I153" s="15"/>
      <c r="J153" s="15"/>
      <c r="K153" s="15"/>
      <c r="L153" s="15"/>
      <c r="M153" s="15"/>
      <c r="N153" s="15"/>
      <c r="O153" s="15"/>
      <c r="P153" s="15"/>
    </row>
    <row r="154" spans="1:16" x14ac:dyDescent="0.2">
      <c r="A154" s="1" t="s">
        <v>79</v>
      </c>
      <c r="B154" s="78"/>
      <c r="E154" s="15"/>
      <c r="G154" s="21" t="s">
        <v>65</v>
      </c>
      <c r="H154" s="21" t="s">
        <v>66</v>
      </c>
      <c r="I154" s="21" t="s">
        <v>67</v>
      </c>
      <c r="J154" s="21" t="s">
        <v>68</v>
      </c>
      <c r="K154" s="21" t="s">
        <v>69</v>
      </c>
      <c r="L154" s="21" t="s">
        <v>70</v>
      </c>
      <c r="M154" s="21" t="s">
        <v>71</v>
      </c>
      <c r="N154" s="21" t="s">
        <v>72</v>
      </c>
      <c r="O154" s="21" t="s">
        <v>73</v>
      </c>
      <c r="P154" s="76" t="s">
        <v>48</v>
      </c>
    </row>
    <row r="155" spans="1:16" x14ac:dyDescent="0.2">
      <c r="B155" s="78"/>
      <c r="E155" s="15"/>
      <c r="G155" s="1" t="s">
        <v>79</v>
      </c>
      <c r="H155" s="15"/>
      <c r="I155" s="15"/>
      <c r="J155" s="15"/>
      <c r="K155" s="15"/>
      <c r="L155" s="15"/>
      <c r="M155" s="15"/>
      <c r="N155" s="15"/>
      <c r="O155" s="15"/>
      <c r="P155" s="15"/>
    </row>
    <row r="156" spans="1:16" x14ac:dyDescent="0.2">
      <c r="A156" s="2" t="s">
        <v>15</v>
      </c>
      <c r="B156" s="78"/>
      <c r="E156" s="15">
        <f t="shared" ref="E156:E188" si="36">L53</f>
        <v>830359.76490519929</v>
      </c>
      <c r="G156" s="15">
        <f t="shared" ref="G156:O161" si="37">$E156*$B$149*B$210+$E156*$B$150*B$219</f>
        <v>27969.447404706007</v>
      </c>
      <c r="H156" s="15">
        <f t="shared" si="37"/>
        <v>54670.855630345017</v>
      </c>
      <c r="I156" s="15">
        <f t="shared" si="37"/>
        <v>157484.92113047469</v>
      </c>
      <c r="J156" s="15">
        <f t="shared" si="37"/>
        <v>136491.30055711663</v>
      </c>
      <c r="K156" s="15">
        <f t="shared" si="37"/>
        <v>53298.166359813826</v>
      </c>
      <c r="L156" s="15">
        <f t="shared" si="37"/>
        <v>116804.20607804818</v>
      </c>
      <c r="M156" s="15">
        <f t="shared" si="37"/>
        <v>71121.449058970305</v>
      </c>
      <c r="N156" s="15">
        <f t="shared" si="37"/>
        <v>37757.109729737611</v>
      </c>
      <c r="O156" s="15">
        <f t="shared" si="37"/>
        <v>174762.30895598698</v>
      </c>
      <c r="P156" s="15">
        <f t="shared" ref="P156:P188" si="38">SUM(G156:O156)</f>
        <v>830359.76490519929</v>
      </c>
    </row>
    <row r="157" spans="1:16" x14ac:dyDescent="0.2">
      <c r="A157" s="2" t="s">
        <v>17</v>
      </c>
      <c r="B157" s="78"/>
      <c r="E157" s="15">
        <f t="shared" si="36"/>
        <v>5389855.5494191274</v>
      </c>
      <c r="G157" s="15">
        <f t="shared" si="37"/>
        <v>181549.35689309571</v>
      </c>
      <c r="H157" s="15">
        <f t="shared" si="37"/>
        <v>354867.88626415294</v>
      </c>
      <c r="I157" s="15">
        <f t="shared" si="37"/>
        <v>1022232.7862933376</v>
      </c>
      <c r="J157" s="15">
        <f t="shared" si="37"/>
        <v>885963.4400026584</v>
      </c>
      <c r="K157" s="15">
        <f t="shared" si="37"/>
        <v>345957.77621896635</v>
      </c>
      <c r="L157" s="15">
        <f t="shared" si="37"/>
        <v>758174.7393518507</v>
      </c>
      <c r="M157" s="15">
        <f t="shared" si="37"/>
        <v>461648.49634421477</v>
      </c>
      <c r="N157" s="15">
        <f t="shared" si="37"/>
        <v>245080.95889025531</v>
      </c>
      <c r="O157" s="15">
        <f t="shared" si="37"/>
        <v>1134380.1091605958</v>
      </c>
      <c r="P157" s="15">
        <f t="shared" si="38"/>
        <v>5389855.5494191274</v>
      </c>
    </row>
    <row r="158" spans="1:16" x14ac:dyDescent="0.2">
      <c r="A158" s="2" t="s">
        <v>19</v>
      </c>
      <c r="B158" s="78"/>
      <c r="E158" s="15">
        <f t="shared" si="36"/>
        <v>413250.19387801411</v>
      </c>
      <c r="G158" s="15">
        <f t="shared" si="37"/>
        <v>13919.724980864499</v>
      </c>
      <c r="H158" s="15">
        <f t="shared" si="37"/>
        <v>27208.377192139567</v>
      </c>
      <c r="I158" s="15">
        <f t="shared" si="37"/>
        <v>78376.478414103505</v>
      </c>
      <c r="J158" s="15">
        <f t="shared" si="37"/>
        <v>67928.455594582425</v>
      </c>
      <c r="K158" s="15">
        <f t="shared" si="37"/>
        <v>26525.222575121188</v>
      </c>
      <c r="L158" s="15">
        <f t="shared" si="37"/>
        <v>58130.65956180061</v>
      </c>
      <c r="M158" s="15">
        <f t="shared" si="37"/>
        <v>35395.444064971402</v>
      </c>
      <c r="N158" s="15">
        <f t="shared" si="37"/>
        <v>18790.810412001239</v>
      </c>
      <c r="O158" s="15">
        <f t="shared" si="37"/>
        <v>86975.021082429637</v>
      </c>
      <c r="P158" s="15">
        <f t="shared" si="38"/>
        <v>413250.19387801405</v>
      </c>
    </row>
    <row r="159" spans="1:16" x14ac:dyDescent="0.2">
      <c r="A159" s="2" t="s">
        <v>20</v>
      </c>
      <c r="B159" s="78"/>
      <c r="E159" s="15">
        <f t="shared" si="36"/>
        <v>207903.71849095976</v>
      </c>
      <c r="G159" s="15">
        <f t="shared" si="37"/>
        <v>7002.9309768394014</v>
      </c>
      <c r="H159" s="15">
        <f t="shared" si="37"/>
        <v>13688.372990867181</v>
      </c>
      <c r="I159" s="15">
        <f t="shared" si="37"/>
        <v>39430.740858475081</v>
      </c>
      <c r="J159" s="15">
        <f t="shared" si="37"/>
        <v>34174.40262261685</v>
      </c>
      <c r="K159" s="15">
        <f t="shared" si="37"/>
        <v>13344.68195989742</v>
      </c>
      <c r="L159" s="15">
        <f t="shared" si="37"/>
        <v>29245.189621853904</v>
      </c>
      <c r="M159" s="15">
        <f t="shared" si="37"/>
        <v>17807.237716429379</v>
      </c>
      <c r="N159" s="15">
        <f t="shared" si="37"/>
        <v>9453.5451307420335</v>
      </c>
      <c r="O159" s="15">
        <f t="shared" si="37"/>
        <v>43756.616613238497</v>
      </c>
      <c r="P159" s="15">
        <f t="shared" si="38"/>
        <v>207903.71849095976</v>
      </c>
    </row>
    <row r="160" spans="1:16" x14ac:dyDescent="0.2">
      <c r="A160" s="2" t="s">
        <v>21</v>
      </c>
      <c r="B160" s="78"/>
      <c r="E160" s="15">
        <f t="shared" si="36"/>
        <v>-163.6040609085</v>
      </c>
      <c r="G160" s="15">
        <f t="shared" si="37"/>
        <v>-5.5107621662027828</v>
      </c>
      <c r="H160" s="15">
        <f t="shared" si="37"/>
        <v>-10.77168520501224</v>
      </c>
      <c r="I160" s="15">
        <f t="shared" si="37"/>
        <v>-31.028927120212845</v>
      </c>
      <c r="J160" s="15">
        <f t="shared" si="37"/>
        <v>-26.89259763492554</v>
      </c>
      <c r="K160" s="15">
        <f t="shared" si="37"/>
        <v>-10.501227087319039</v>
      </c>
      <c r="L160" s="15">
        <f t="shared" si="37"/>
        <v>-23.013690274050909</v>
      </c>
      <c r="M160" s="15">
        <f t="shared" si="37"/>
        <v>-14.012911481896035</v>
      </c>
      <c r="N160" s="15">
        <f t="shared" si="37"/>
        <v>-7.4392049579354955</v>
      </c>
      <c r="O160" s="15">
        <f t="shared" si="37"/>
        <v>-34.433054980945123</v>
      </c>
      <c r="P160" s="15">
        <f>SUM(G160:O160)</f>
        <v>-163.6040609085</v>
      </c>
    </row>
    <row r="161" spans="1:16" x14ac:dyDescent="0.2">
      <c r="A161" s="2" t="s">
        <v>22</v>
      </c>
      <c r="B161" s="78"/>
      <c r="E161" s="15">
        <f t="shared" si="36"/>
        <v>1852435.3789769788</v>
      </c>
      <c r="G161" s="15">
        <f t="shared" si="37"/>
        <v>62396.561216846167</v>
      </c>
      <c r="H161" s="15">
        <f t="shared" si="37"/>
        <v>121964.2755452586</v>
      </c>
      <c r="I161" s="15">
        <f t="shared" si="37"/>
        <v>351330.41349949909</v>
      </c>
      <c r="J161" s="15">
        <f t="shared" si="37"/>
        <v>304496.10489430389</v>
      </c>
      <c r="K161" s="15">
        <f t="shared" si="37"/>
        <v>118901.96655999076</v>
      </c>
      <c r="L161" s="15">
        <f t="shared" si="37"/>
        <v>260576.50297759453</v>
      </c>
      <c r="M161" s="15">
        <f t="shared" si="37"/>
        <v>158663.62269610568</v>
      </c>
      <c r="N161" s="15">
        <f t="shared" si="37"/>
        <v>84231.689476509142</v>
      </c>
      <c r="O161" s="15">
        <f t="shared" si="37"/>
        <v>389874.24211087113</v>
      </c>
      <c r="P161" s="15">
        <f t="shared" si="38"/>
        <v>1852435.3789769788</v>
      </c>
    </row>
    <row r="162" spans="1:16" x14ac:dyDescent="0.2">
      <c r="A162" s="2" t="s">
        <v>23</v>
      </c>
      <c r="B162" s="78"/>
      <c r="E162" s="15">
        <f t="shared" si="36"/>
        <v>4528792.3609345332</v>
      </c>
      <c r="G162" s="15">
        <f t="shared" ref="G162:O162" si="39">($E162*$B$149+$D$149)*B$210+($E162*$B$150+$D$150-$E$151)*B$219+G151</f>
        <v>153005.03441240091</v>
      </c>
      <c r="H162" s="15">
        <f t="shared" si="39"/>
        <v>311454.83918304433</v>
      </c>
      <c r="I162" s="15">
        <f t="shared" si="39"/>
        <v>844354.24408426415</v>
      </c>
      <c r="J162" s="15">
        <f t="shared" si="39"/>
        <v>718752.39023568504</v>
      </c>
      <c r="K162" s="15">
        <f t="shared" si="39"/>
        <v>301595.47403398715</v>
      </c>
      <c r="L162" s="15">
        <f t="shared" si="39"/>
        <v>630511.43745297147</v>
      </c>
      <c r="M162" s="15">
        <f t="shared" si="39"/>
        <v>390839.70919660211</v>
      </c>
      <c r="N162" s="15">
        <f t="shared" si="39"/>
        <v>211979.4863786808</v>
      </c>
      <c r="O162" s="15">
        <f t="shared" si="39"/>
        <v>966299.74595689797</v>
      </c>
      <c r="P162" s="15">
        <f t="shared" si="38"/>
        <v>4528792.3609345341</v>
      </c>
    </row>
    <row r="163" spans="1:16" x14ac:dyDescent="0.2">
      <c r="A163" s="2" t="s">
        <v>24</v>
      </c>
      <c r="B163" s="78"/>
      <c r="E163" s="15">
        <f t="shared" si="36"/>
        <v>40457.292687012894</v>
      </c>
      <c r="G163" s="15">
        <f t="shared" ref="G163:O163" si="40">$E163*$B$149*B$210+$E163*$B$150*B$219</f>
        <v>1362.744400405038</v>
      </c>
      <c r="H163" s="15">
        <f t="shared" si="40"/>
        <v>2663.7066259331777</v>
      </c>
      <c r="I163" s="15">
        <f t="shared" si="40"/>
        <v>7673.0759572559127</v>
      </c>
      <c r="J163" s="15">
        <f t="shared" si="40"/>
        <v>6650.2120276754476</v>
      </c>
      <c r="K163" s="15">
        <f t="shared" si="40"/>
        <v>2596.8256257530415</v>
      </c>
      <c r="L163" s="15">
        <f t="shared" si="40"/>
        <v>5691.0054558258589</v>
      </c>
      <c r="M163" s="15">
        <f t="shared" si="40"/>
        <v>3465.2224282949755</v>
      </c>
      <c r="N163" s="15">
        <f t="shared" si="40"/>
        <v>1839.6248275903092</v>
      </c>
      <c r="O163" s="15">
        <f t="shared" si="40"/>
        <v>8514.8753382791347</v>
      </c>
      <c r="P163" s="15">
        <f>SUM(G163:O163)</f>
        <v>40457.292687012894</v>
      </c>
    </row>
    <row r="164" spans="1:16" x14ac:dyDescent="0.2">
      <c r="B164" s="78"/>
      <c r="E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</row>
    <row r="165" spans="1:16" x14ac:dyDescent="0.2">
      <c r="A165" s="2" t="s">
        <v>26</v>
      </c>
      <c r="B165" s="78"/>
      <c r="E165" s="15">
        <f t="shared" si="36"/>
        <v>4711.5257976956991</v>
      </c>
      <c r="G165" s="15">
        <f t="shared" ref="G165:O166" si="41">$E165*$B$149*B$210+$E165*$B$150*B$219</f>
        <v>158.70081687978984</v>
      </c>
      <c r="H165" s="15">
        <f t="shared" si="41"/>
        <v>310.20668097264507</v>
      </c>
      <c r="I165" s="15">
        <f t="shared" si="41"/>
        <v>893.5816738892886</v>
      </c>
      <c r="J165" s="15">
        <f t="shared" si="41"/>
        <v>774.46224024271214</v>
      </c>
      <c r="K165" s="15">
        <f t="shared" si="41"/>
        <v>302.41793543887491</v>
      </c>
      <c r="L165" s="15">
        <f t="shared" si="41"/>
        <v>662.75613712921006</v>
      </c>
      <c r="M165" s="15">
        <f t="shared" si="41"/>
        <v>403.54862575632603</v>
      </c>
      <c r="N165" s="15">
        <f t="shared" si="41"/>
        <v>214.23677309123457</v>
      </c>
      <c r="O165" s="15">
        <f t="shared" si="41"/>
        <v>991.61491429561829</v>
      </c>
      <c r="P165" s="15">
        <f>SUM(G165:O165)</f>
        <v>4711.5257976957</v>
      </c>
    </row>
    <row r="166" spans="1:16" x14ac:dyDescent="0.2">
      <c r="A166" s="2" t="s">
        <v>27</v>
      </c>
      <c r="B166" s="78"/>
      <c r="E166" s="15">
        <f t="shared" si="36"/>
        <v>31223.132756061299</v>
      </c>
      <c r="G166" s="15">
        <f t="shared" si="41"/>
        <v>1051.7053045441239</v>
      </c>
      <c r="H166" s="15">
        <f t="shared" si="41"/>
        <v>2055.7298840564708</v>
      </c>
      <c r="I166" s="15">
        <f t="shared" si="41"/>
        <v>5921.7375496222885</v>
      </c>
      <c r="J166" s="15">
        <f t="shared" si="41"/>
        <v>5132.3368224962887</v>
      </c>
      <c r="K166" s="15">
        <f t="shared" si="41"/>
        <v>2004.1141132327132</v>
      </c>
      <c r="L166" s="15">
        <f t="shared" si="41"/>
        <v>4392.0640028332919</v>
      </c>
      <c r="M166" s="15">
        <f t="shared" si="41"/>
        <v>2674.304006077663</v>
      </c>
      <c r="N166" s="15">
        <f t="shared" si="41"/>
        <v>1419.7403335304471</v>
      </c>
      <c r="O166" s="15">
        <f t="shared" si="41"/>
        <v>6571.4007396680117</v>
      </c>
      <c r="P166" s="15">
        <f>SUM(G166:O166)</f>
        <v>31223.132756061299</v>
      </c>
    </row>
    <row r="167" spans="1:16" x14ac:dyDescent="0.2">
      <c r="E167" s="2">
        <f t="shared" si="36"/>
        <v>0</v>
      </c>
    </row>
    <row r="168" spans="1:16" x14ac:dyDescent="0.2">
      <c r="A168" s="2" t="s">
        <v>28</v>
      </c>
      <c r="B168" s="78"/>
      <c r="E168" s="15">
        <f t="shared" si="36"/>
        <v>907334.41289748845</v>
      </c>
      <c r="G168" s="15">
        <f t="shared" ref="G168:O168" si="42">$E168*$B$149*B$210+$E168*$B$150*B$219</f>
        <v>30562.225209591448</v>
      </c>
      <c r="H168" s="15">
        <f t="shared" si="42"/>
        <v>59738.863553469186</v>
      </c>
      <c r="I168" s="15">
        <f t="shared" si="42"/>
        <v>172083.82979688351</v>
      </c>
      <c r="J168" s="15">
        <f t="shared" si="42"/>
        <v>149144.09306759347</v>
      </c>
      <c r="K168" s="15">
        <f t="shared" si="42"/>
        <v>58238.925495282689</v>
      </c>
      <c r="L168" s="15">
        <f t="shared" si="42"/>
        <v>127631.99787008313</v>
      </c>
      <c r="M168" s="15">
        <f t="shared" si="42"/>
        <v>77714.432892478653</v>
      </c>
      <c r="N168" s="15">
        <f t="shared" si="42"/>
        <v>41257.20734222803</v>
      </c>
      <c r="O168" s="15">
        <f t="shared" si="42"/>
        <v>190962.83766987838</v>
      </c>
      <c r="P168" s="15">
        <f t="shared" ref="P168:P174" si="43">SUM(G168:O168)</f>
        <v>907334.41289748845</v>
      </c>
    </row>
    <row r="169" spans="1:16" x14ac:dyDescent="0.2">
      <c r="A169" s="2" t="s">
        <v>29</v>
      </c>
      <c r="B169" s="81" t="s">
        <v>80</v>
      </c>
      <c r="C169" s="2" t="s">
        <v>96</v>
      </c>
      <c r="E169" s="15">
        <f t="shared" si="36"/>
        <v>1754.1957238631999</v>
      </c>
      <c r="G169" s="15">
        <f t="shared" ref="G169:O169" si="44">$E169*B214</f>
        <v>0</v>
      </c>
      <c r="H169" s="15">
        <f t="shared" si="44"/>
        <v>1.8739501205999998</v>
      </c>
      <c r="I169" s="15">
        <f t="shared" si="44"/>
        <v>15.936068445299998</v>
      </c>
      <c r="J169" s="15">
        <f t="shared" si="44"/>
        <v>5.5998017016000006</v>
      </c>
      <c r="K169" s="15">
        <f t="shared" si="44"/>
        <v>1704.5300573918996</v>
      </c>
      <c r="L169" s="15">
        <f t="shared" si="44"/>
        <v>12.528786241799999</v>
      </c>
      <c r="M169" s="15">
        <f t="shared" si="44"/>
        <v>8.1408622796999985</v>
      </c>
      <c r="N169" s="15">
        <f t="shared" si="44"/>
        <v>5.7137386484999979</v>
      </c>
      <c r="O169" s="15">
        <f t="shared" si="44"/>
        <v>-0.12754096620000002</v>
      </c>
      <c r="P169" s="15">
        <f t="shared" si="43"/>
        <v>1754.1957238631996</v>
      </c>
    </row>
    <row r="170" spans="1:16" x14ac:dyDescent="0.2">
      <c r="A170" s="2" t="s">
        <v>30</v>
      </c>
      <c r="B170" s="81"/>
      <c r="E170" s="15">
        <f t="shared" si="36"/>
        <v>15231.576580933799</v>
      </c>
      <c r="G170" s="15">
        <f t="shared" ref="G170:O171" si="45">$E170*$B$149*B$210+$E170*$B$150*B$219</f>
        <v>513.05325483806098</v>
      </c>
      <c r="H170" s="15">
        <f t="shared" si="45"/>
        <v>1002.8464281067935</v>
      </c>
      <c r="I170" s="15">
        <f t="shared" si="45"/>
        <v>2888.8004187136944</v>
      </c>
      <c r="J170" s="15">
        <f t="shared" si="45"/>
        <v>2503.7071699931498</v>
      </c>
      <c r="K170" s="15">
        <f t="shared" si="45"/>
        <v>977.66671368709376</v>
      </c>
      <c r="L170" s="15">
        <f t="shared" si="45"/>
        <v>2142.5799816493786</v>
      </c>
      <c r="M170" s="15">
        <f t="shared" si="45"/>
        <v>1304.605357428856</v>
      </c>
      <c r="N170" s="15">
        <f t="shared" si="45"/>
        <v>692.59173267972255</v>
      </c>
      <c r="O170" s="15">
        <f t="shared" si="45"/>
        <v>3205.7255238370485</v>
      </c>
      <c r="P170" s="15">
        <f t="shared" si="43"/>
        <v>15231.576580933799</v>
      </c>
    </row>
    <row r="171" spans="1:16" x14ac:dyDescent="0.2">
      <c r="A171" s="2" t="s">
        <v>31</v>
      </c>
      <c r="B171" s="81"/>
      <c r="E171" s="15">
        <f t="shared" si="36"/>
        <v>21812.340822251099</v>
      </c>
      <c r="G171" s="15">
        <f t="shared" si="45"/>
        <v>734.71661945364792</v>
      </c>
      <c r="H171" s="15">
        <f t="shared" si="45"/>
        <v>1436.1236977676976</v>
      </c>
      <c r="I171" s="15">
        <f t="shared" si="45"/>
        <v>4136.8993528430756</v>
      </c>
      <c r="J171" s="15">
        <f t="shared" si="45"/>
        <v>3585.4275373807886</v>
      </c>
      <c r="K171" s="15">
        <f t="shared" si="45"/>
        <v>1400.0651512468507</v>
      </c>
      <c r="L171" s="15">
        <f t="shared" si="45"/>
        <v>3068.2762582285222</v>
      </c>
      <c r="M171" s="15">
        <f t="shared" si="45"/>
        <v>1868.2568113397717</v>
      </c>
      <c r="N171" s="15">
        <f t="shared" si="45"/>
        <v>991.82424377486007</v>
      </c>
      <c r="O171" s="15">
        <f t="shared" si="45"/>
        <v>4590.7511502158832</v>
      </c>
      <c r="P171" s="15">
        <f t="shared" si="43"/>
        <v>21812.340822251099</v>
      </c>
    </row>
    <row r="172" spans="1:16" x14ac:dyDescent="0.2">
      <c r="A172" s="2" t="s">
        <v>59</v>
      </c>
      <c r="B172" s="81" t="s">
        <v>80</v>
      </c>
      <c r="C172" s="2" t="s">
        <v>97</v>
      </c>
      <c r="E172" s="15">
        <f t="shared" si="36"/>
        <v>818.61365999999998</v>
      </c>
      <c r="G172" s="15">
        <f t="shared" ref="G172:O172" si="46">$E$172*B210</f>
        <v>27.276629994585001</v>
      </c>
      <c r="H172" s="15">
        <f t="shared" si="46"/>
        <v>52.414665496701481</v>
      </c>
      <c r="I172" s="15">
        <f t="shared" si="46"/>
        <v>155.61350148835649</v>
      </c>
      <c r="J172" s="15">
        <f t="shared" si="46"/>
        <v>136.77524586668324</v>
      </c>
      <c r="K172" s="15">
        <f t="shared" si="46"/>
        <v>51.251173703336406</v>
      </c>
      <c r="L172" s="15">
        <f t="shared" si="46"/>
        <v>115.56891037594214</v>
      </c>
      <c r="M172" s="15">
        <f t="shared" si="46"/>
        <v>69.58805468048979</v>
      </c>
      <c r="N172" s="15">
        <f t="shared" si="46"/>
        <v>36.250937249436937</v>
      </c>
      <c r="O172" s="15">
        <f t="shared" si="46"/>
        <v>173.87454114446851</v>
      </c>
      <c r="P172" s="15">
        <f t="shared" si="43"/>
        <v>818.61365999999987</v>
      </c>
    </row>
    <row r="173" spans="1:16" x14ac:dyDescent="0.2">
      <c r="A173" s="2" t="s">
        <v>33</v>
      </c>
      <c r="B173" s="81" t="s">
        <v>80</v>
      </c>
      <c r="C173" s="79" t="s">
        <v>81</v>
      </c>
      <c r="E173" s="15">
        <f t="shared" si="36"/>
        <v>6714.4045889427989</v>
      </c>
      <c r="G173" s="15">
        <f>$E173*B212</f>
        <v>132.77846019119997</v>
      </c>
      <c r="H173" s="15">
        <f t="shared" ref="H173:O173" si="47">$E173*C212</f>
        <v>300.46482632839997</v>
      </c>
      <c r="I173" s="15">
        <f t="shared" si="47"/>
        <v>1023.6306259563997</v>
      </c>
      <c r="J173" s="15">
        <f t="shared" si="47"/>
        <v>773.28832114799968</v>
      </c>
      <c r="K173" s="15">
        <f t="shared" si="47"/>
        <v>512.63864859239993</v>
      </c>
      <c r="L173" s="15">
        <f t="shared" si="47"/>
        <v>758.20050120719975</v>
      </c>
      <c r="M173" s="15">
        <f t="shared" si="47"/>
        <v>711.3904582739998</v>
      </c>
      <c r="N173" s="15">
        <f t="shared" si="47"/>
        <v>395.02136776039987</v>
      </c>
      <c r="O173" s="15">
        <f t="shared" si="47"/>
        <v>2106.9913794847994</v>
      </c>
      <c r="P173" s="15">
        <f t="shared" si="43"/>
        <v>6714.404588942798</v>
      </c>
    </row>
    <row r="174" spans="1:16" x14ac:dyDescent="0.2">
      <c r="A174" s="2" t="s">
        <v>34</v>
      </c>
      <c r="B174" s="80"/>
      <c r="E174" s="15">
        <f t="shared" si="36"/>
        <v>0</v>
      </c>
      <c r="G174" s="15">
        <v>0</v>
      </c>
      <c r="H174" s="15">
        <v>0</v>
      </c>
      <c r="I174" s="15">
        <v>0</v>
      </c>
      <c r="J174" s="15">
        <v>0</v>
      </c>
      <c r="K174" s="15">
        <v>0</v>
      </c>
      <c r="L174" s="15">
        <v>0</v>
      </c>
      <c r="M174" s="15">
        <v>0</v>
      </c>
      <c r="N174" s="15">
        <v>0</v>
      </c>
      <c r="O174" s="15">
        <v>0</v>
      </c>
      <c r="P174" s="15">
        <f t="shared" si="43"/>
        <v>0</v>
      </c>
    </row>
    <row r="175" spans="1:16" x14ac:dyDescent="0.2">
      <c r="A175" s="2" t="s">
        <v>35</v>
      </c>
      <c r="B175" s="78"/>
      <c r="E175" s="15">
        <f t="shared" si="36"/>
        <v>10971.790415134199</v>
      </c>
      <c r="G175" s="15">
        <f t="shared" ref="G175:O178" si="48">$E175*$B$149*B$210+$E175*$B$150*B$219</f>
        <v>369.5686230492982</v>
      </c>
      <c r="H175" s="15">
        <f t="shared" si="48"/>
        <v>722.38226747497504</v>
      </c>
      <c r="I175" s="15">
        <f t="shared" si="48"/>
        <v>2080.8950785142843</v>
      </c>
      <c r="J175" s="15">
        <f t="shared" si="48"/>
        <v>1803.5001290949428</v>
      </c>
      <c r="K175" s="15">
        <f t="shared" si="48"/>
        <v>704.24451608345476</v>
      </c>
      <c r="L175" s="15">
        <f t="shared" si="48"/>
        <v>1543.368697351083</v>
      </c>
      <c r="M175" s="15">
        <f t="shared" si="48"/>
        <v>939.74884872312487</v>
      </c>
      <c r="N175" s="15">
        <f t="shared" si="48"/>
        <v>498.89591493297007</v>
      </c>
      <c r="O175" s="15">
        <f t="shared" si="48"/>
        <v>2309.1863399100657</v>
      </c>
      <c r="P175" s="15">
        <f t="shared" si="38"/>
        <v>10971.790415134199</v>
      </c>
    </row>
    <row r="176" spans="1:16" x14ac:dyDescent="0.2">
      <c r="A176" s="2" t="s">
        <v>36</v>
      </c>
      <c r="B176" s="78"/>
      <c r="E176" s="15">
        <f t="shared" si="36"/>
        <v>494438.21051776287</v>
      </c>
      <c r="G176" s="15">
        <f t="shared" si="48"/>
        <v>16654.423911703354</v>
      </c>
      <c r="H176" s="15">
        <f t="shared" si="48"/>
        <v>32553.79314823723</v>
      </c>
      <c r="I176" s="15">
        <f t="shared" si="48"/>
        <v>93774.488936338108</v>
      </c>
      <c r="J176" s="15">
        <f t="shared" si="48"/>
        <v>81273.82521527604</v>
      </c>
      <c r="K176" s="15">
        <f t="shared" si="48"/>
        <v>31736.424514539205</v>
      </c>
      <c r="L176" s="15">
        <f t="shared" si="48"/>
        <v>69551.133225694837</v>
      </c>
      <c r="M176" s="15">
        <f t="shared" si="48"/>
        <v>42349.308683281706</v>
      </c>
      <c r="N176" s="15">
        <f t="shared" si="48"/>
        <v>22482.493201276</v>
      </c>
      <c r="O176" s="15">
        <f t="shared" si="48"/>
        <v>104062.31968141641</v>
      </c>
      <c r="P176" s="15">
        <f t="shared" si="38"/>
        <v>494438.21051776281</v>
      </c>
    </row>
    <row r="177" spans="1:23" x14ac:dyDescent="0.2">
      <c r="A177" s="2" t="s">
        <v>37</v>
      </c>
      <c r="B177" s="78"/>
      <c r="E177" s="15">
        <f t="shared" si="36"/>
        <v>386366.46019011032</v>
      </c>
      <c r="G177" s="15">
        <f t="shared" si="48"/>
        <v>13014.18595163204</v>
      </c>
      <c r="H177" s="15">
        <f t="shared" si="48"/>
        <v>25438.353179206053</v>
      </c>
      <c r="I177" s="15">
        <f t="shared" si="48"/>
        <v>73277.745481137317</v>
      </c>
      <c r="J177" s="15">
        <f t="shared" si="48"/>
        <v>63509.412271460817</v>
      </c>
      <c r="K177" s="15">
        <f t="shared" si="48"/>
        <v>24799.640759828857</v>
      </c>
      <c r="L177" s="15">
        <f t="shared" si="48"/>
        <v>54349.005750349643</v>
      </c>
      <c r="M177" s="15">
        <f t="shared" si="48"/>
        <v>33092.81552152618</v>
      </c>
      <c r="N177" s="15">
        <f t="shared" si="48"/>
        <v>17568.385957325125</v>
      </c>
      <c r="O177" s="15">
        <f t="shared" si="48"/>
        <v>81316.915317644292</v>
      </c>
      <c r="P177" s="15">
        <f t="shared" si="38"/>
        <v>386366.46019011032</v>
      </c>
    </row>
    <row r="178" spans="1:23" x14ac:dyDescent="0.2">
      <c r="A178" s="2" t="s">
        <v>38</v>
      </c>
      <c r="B178" s="78"/>
      <c r="E178" s="15">
        <f t="shared" si="36"/>
        <v>493.81462961249997</v>
      </c>
      <c r="G178" s="15">
        <f t="shared" si="48"/>
        <v>16.633419506059589</v>
      </c>
      <c r="H178" s="15">
        <f t="shared" si="48"/>
        <v>32.512736604933544</v>
      </c>
      <c r="I178" s="15">
        <f t="shared" si="48"/>
        <v>93.656221416843096</v>
      </c>
      <c r="J178" s="15">
        <f t="shared" si="48"/>
        <v>81.171323417429861</v>
      </c>
      <c r="K178" s="15">
        <f t="shared" si="48"/>
        <v>31.69639882900843</v>
      </c>
      <c r="L178" s="15">
        <f t="shared" si="48"/>
        <v>69.463415978733835</v>
      </c>
      <c r="M178" s="15">
        <f t="shared" si="48"/>
        <v>42.295898126240971</v>
      </c>
      <c r="N178" s="15">
        <f t="shared" si="48"/>
        <v>22.454138488462974</v>
      </c>
      <c r="O178" s="15">
        <f t="shared" si="48"/>
        <v>103.93107724478769</v>
      </c>
      <c r="P178" s="15">
        <f t="shared" si="38"/>
        <v>493.81462961250003</v>
      </c>
    </row>
    <row r="179" spans="1:23" x14ac:dyDescent="0.2">
      <c r="B179" s="78"/>
      <c r="E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</row>
    <row r="180" spans="1:23" x14ac:dyDescent="0.2">
      <c r="A180" s="2" t="s">
        <v>39</v>
      </c>
      <c r="B180" s="78"/>
      <c r="E180" s="15">
        <f t="shared" si="36"/>
        <v>20131.871105514001</v>
      </c>
      <c r="G180" s="15">
        <f t="shared" ref="G180:O186" si="49">$E180*$B$149*B$210+$E180*$B$150*B$219</f>
        <v>678.11246864578027</v>
      </c>
      <c r="H180" s="15">
        <f t="shared" si="49"/>
        <v>1325.4816349440136</v>
      </c>
      <c r="I180" s="15">
        <f t="shared" si="49"/>
        <v>3818.1837165758161</v>
      </c>
      <c r="J180" s="15">
        <f t="shared" si="49"/>
        <v>3309.1984775461246</v>
      </c>
      <c r="K180" s="15">
        <f t="shared" si="49"/>
        <v>1292.2011165106439</v>
      </c>
      <c r="L180" s="15">
        <f t="shared" si="49"/>
        <v>2831.8896467889754</v>
      </c>
      <c r="M180" s="15">
        <f t="shared" si="49"/>
        <v>1724.3222827108409</v>
      </c>
      <c r="N180" s="15">
        <f t="shared" si="49"/>
        <v>915.41196782650945</v>
      </c>
      <c r="O180" s="15">
        <f t="shared" si="49"/>
        <v>4237.0697939652973</v>
      </c>
      <c r="P180" s="15">
        <f>SUM(G180:O180)</f>
        <v>20131.871105514001</v>
      </c>
    </row>
    <row r="181" spans="1:23" x14ac:dyDescent="0.2">
      <c r="A181" s="2" t="s">
        <v>40</v>
      </c>
      <c r="B181" s="78"/>
      <c r="E181" s="15">
        <f t="shared" si="36"/>
        <v>14432.892237726599</v>
      </c>
      <c r="G181" s="15">
        <f t="shared" si="49"/>
        <v>486.15074742569095</v>
      </c>
      <c r="H181" s="15">
        <f t="shared" si="49"/>
        <v>950.26108104739819</v>
      </c>
      <c r="I181" s="15">
        <f t="shared" si="49"/>
        <v>2737.3230156479385</v>
      </c>
      <c r="J181" s="15">
        <f t="shared" si="49"/>
        <v>2372.4225517513169</v>
      </c>
      <c r="K181" s="15">
        <f t="shared" si="49"/>
        <v>926.40169243682158</v>
      </c>
      <c r="L181" s="15">
        <f t="shared" si="49"/>
        <v>2030.2314616967831</v>
      </c>
      <c r="M181" s="15">
        <f t="shared" si="49"/>
        <v>1236.1969515421699</v>
      </c>
      <c r="N181" s="15">
        <f t="shared" si="49"/>
        <v>656.27492921641829</v>
      </c>
      <c r="O181" s="15">
        <f t="shared" si="49"/>
        <v>3037.6298069620607</v>
      </c>
      <c r="P181" s="15">
        <f>SUM(G181:O181)</f>
        <v>14432.892237726599</v>
      </c>
    </row>
    <row r="182" spans="1:23" x14ac:dyDescent="0.2">
      <c r="A182" s="2" t="s">
        <v>41</v>
      </c>
      <c r="B182" s="78"/>
      <c r="E182" s="15">
        <f t="shared" si="36"/>
        <v>190561.51461323284</v>
      </c>
      <c r="G182" s="15">
        <f t="shared" si="49"/>
        <v>6418.7843457762392</v>
      </c>
      <c r="H182" s="15">
        <f t="shared" si="49"/>
        <v>12546.562941075736</v>
      </c>
      <c r="I182" s="15">
        <f t="shared" si="49"/>
        <v>36141.641692857105</v>
      </c>
      <c r="J182" s="15">
        <f t="shared" si="49"/>
        <v>31323.758766976924</v>
      </c>
      <c r="K182" s="15">
        <f t="shared" si="49"/>
        <v>12231.540757268913</v>
      </c>
      <c r="L182" s="15">
        <f t="shared" si="49"/>
        <v>26805.71405813508</v>
      </c>
      <c r="M182" s="15">
        <f t="shared" si="49"/>
        <v>16321.854245566185</v>
      </c>
      <c r="N182" s="15">
        <f t="shared" si="49"/>
        <v>8664.9815195926258</v>
      </c>
      <c r="O182" s="15">
        <f t="shared" si="49"/>
        <v>40106.676285984031</v>
      </c>
      <c r="P182" s="15">
        <f t="shared" si="38"/>
        <v>190561.51461323284</v>
      </c>
    </row>
    <row r="183" spans="1:23" x14ac:dyDescent="0.2">
      <c r="A183" s="2" t="s">
        <v>42</v>
      </c>
      <c r="B183" s="78"/>
      <c r="E183" s="15">
        <f t="shared" si="36"/>
        <v>107200.97972360336</v>
      </c>
      <c r="G183" s="15">
        <f t="shared" si="49"/>
        <v>3610.9073329854755</v>
      </c>
      <c r="H183" s="15">
        <f t="shared" si="49"/>
        <v>7058.1084652744184</v>
      </c>
      <c r="I183" s="15">
        <f t="shared" si="49"/>
        <v>20331.594268429832</v>
      </c>
      <c r="J183" s="15">
        <f t="shared" si="49"/>
        <v>17621.279067082716</v>
      </c>
      <c r="K183" s="15">
        <f t="shared" si="49"/>
        <v>6880.8917444307463</v>
      </c>
      <c r="L183" s="15">
        <f t="shared" si="49"/>
        <v>15079.638798291237</v>
      </c>
      <c r="M183" s="15">
        <f t="shared" si="49"/>
        <v>9181.910469077724</v>
      </c>
      <c r="N183" s="15">
        <f t="shared" si="49"/>
        <v>4874.5126216725785</v>
      </c>
      <c r="O183" s="15">
        <f t="shared" si="49"/>
        <v>22562.136956358641</v>
      </c>
      <c r="P183" s="15">
        <f t="shared" si="38"/>
        <v>107200.97972360335</v>
      </c>
    </row>
    <row r="184" spans="1:23" x14ac:dyDescent="0.2">
      <c r="A184" s="2" t="s">
        <v>43</v>
      </c>
      <c r="B184" s="78"/>
      <c r="E184" s="15">
        <f t="shared" si="36"/>
        <v>238316.52905650175</v>
      </c>
      <c r="G184" s="15">
        <f t="shared" si="49"/>
        <v>8027.3417702011548</v>
      </c>
      <c r="H184" s="15">
        <f t="shared" si="49"/>
        <v>15690.751292435787</v>
      </c>
      <c r="I184" s="15">
        <f t="shared" si="49"/>
        <v>45198.793786493901</v>
      </c>
      <c r="J184" s="15">
        <f t="shared" si="49"/>
        <v>39173.541842906467</v>
      </c>
      <c r="K184" s="15">
        <f t="shared" si="49"/>
        <v>15296.784055278718</v>
      </c>
      <c r="L184" s="15">
        <f t="shared" si="49"/>
        <v>33523.268043820528</v>
      </c>
      <c r="M184" s="15">
        <f t="shared" si="49"/>
        <v>20412.136519087835</v>
      </c>
      <c r="N184" s="15">
        <f t="shared" si="49"/>
        <v>10836.439478764776</v>
      </c>
      <c r="O184" s="15">
        <f t="shared" si="49"/>
        <v>50157.472267512596</v>
      </c>
      <c r="P184" s="15">
        <f t="shared" si="38"/>
        <v>238316.52905650175</v>
      </c>
    </row>
    <row r="185" spans="1:23" x14ac:dyDescent="0.2">
      <c r="A185" s="2" t="s">
        <v>44</v>
      </c>
      <c r="B185" s="78"/>
      <c r="E185" s="15">
        <f t="shared" si="36"/>
        <v>58939.569468081289</v>
      </c>
      <c r="G185" s="15">
        <f t="shared" si="49"/>
        <v>1985.2927104213954</v>
      </c>
      <c r="H185" s="15">
        <f t="shared" si="49"/>
        <v>3880.5790327184804</v>
      </c>
      <c r="I185" s="15">
        <f t="shared" si="49"/>
        <v>11178.399823123218</v>
      </c>
      <c r="J185" s="15">
        <f t="shared" si="49"/>
        <v>9688.2566219876899</v>
      </c>
      <c r="K185" s="15">
        <f t="shared" si="49"/>
        <v>3783.144501280412</v>
      </c>
      <c r="L185" s="15">
        <f t="shared" si="49"/>
        <v>8290.8516395747847</v>
      </c>
      <c r="M185" s="15">
        <f t="shared" si="49"/>
        <v>5048.254701936773</v>
      </c>
      <c r="N185" s="15">
        <f t="shared" si="49"/>
        <v>2680.0284477703549</v>
      </c>
      <c r="O185" s="15">
        <f t="shared" si="49"/>
        <v>12404.761989268183</v>
      </c>
      <c r="P185" s="15">
        <f t="shared" si="38"/>
        <v>58939.569468081289</v>
      </c>
    </row>
    <row r="186" spans="1:23" x14ac:dyDescent="0.2">
      <c r="A186" s="2" t="s">
        <v>83</v>
      </c>
      <c r="B186" s="78"/>
      <c r="D186" s="15"/>
      <c r="E186" s="15">
        <f t="shared" si="36"/>
        <v>3577.2300921440992</v>
      </c>
      <c r="G186" s="15">
        <f t="shared" si="49"/>
        <v>120.49373433716275</v>
      </c>
      <c r="H186" s="15">
        <f t="shared" si="49"/>
        <v>235.52469446356633</v>
      </c>
      <c r="I186" s="15">
        <f t="shared" si="49"/>
        <v>678.45266923692043</v>
      </c>
      <c r="J186" s="15">
        <f t="shared" si="49"/>
        <v>588.01113481762468</v>
      </c>
      <c r="K186" s="15">
        <f t="shared" si="49"/>
        <v>229.61108258923846</v>
      </c>
      <c r="L186" s="15">
        <f t="shared" si="49"/>
        <v>503.1981781042802</v>
      </c>
      <c r="M186" s="15">
        <f t="shared" si="49"/>
        <v>306.39464786650478</v>
      </c>
      <c r="N186" s="15">
        <f t="shared" si="49"/>
        <v>162.65945777493732</v>
      </c>
      <c r="O186" s="15">
        <f t="shared" si="49"/>
        <v>752.88449295386431</v>
      </c>
      <c r="P186" s="15">
        <f t="shared" si="38"/>
        <v>3577.2300921440992</v>
      </c>
    </row>
    <row r="187" spans="1:23" x14ac:dyDescent="0.2">
      <c r="A187" s="2" t="s">
        <v>61</v>
      </c>
      <c r="B187" s="81" t="s">
        <v>80</v>
      </c>
      <c r="C187" s="79" t="s">
        <v>84</v>
      </c>
      <c r="E187" s="15">
        <f t="shared" si="36"/>
        <v>591.22523110000009</v>
      </c>
      <c r="G187" s="15">
        <f t="shared" ref="G187:O188" si="50">$E187*B215</f>
        <v>0</v>
      </c>
      <c r="H187" s="15">
        <f t="shared" si="50"/>
        <v>50.750000000000007</v>
      </c>
      <c r="I187" s="15">
        <f t="shared" si="50"/>
        <v>50.750000000000007</v>
      </c>
      <c r="J187" s="15">
        <f t="shared" si="50"/>
        <v>50.750000000000007</v>
      </c>
      <c r="K187" s="15">
        <f t="shared" si="50"/>
        <v>93.456321000000003</v>
      </c>
      <c r="L187" s="15">
        <f t="shared" si="50"/>
        <v>50.750000000000007</v>
      </c>
      <c r="M187" s="15">
        <f t="shared" si="50"/>
        <v>152.25000000000003</v>
      </c>
      <c r="N187" s="15">
        <f t="shared" si="50"/>
        <v>91.768910099999999</v>
      </c>
      <c r="O187" s="15">
        <f t="shared" si="50"/>
        <v>50.750000000000007</v>
      </c>
      <c r="P187" s="15">
        <f t="shared" si="38"/>
        <v>591.22523110000009</v>
      </c>
    </row>
    <row r="188" spans="1:23" x14ac:dyDescent="0.2">
      <c r="A188" s="2" t="s">
        <v>62</v>
      </c>
      <c r="B188" s="81" t="s">
        <v>80</v>
      </c>
      <c r="C188" s="79" t="s">
        <v>85</v>
      </c>
      <c r="E188" s="15">
        <f t="shared" si="36"/>
        <v>10335.892496000002</v>
      </c>
      <c r="G188" s="15">
        <f t="shared" si="50"/>
        <v>0</v>
      </c>
      <c r="H188" s="15">
        <f t="shared" si="50"/>
        <v>701.23566000000017</v>
      </c>
      <c r="I188" s="15">
        <f t="shared" si="50"/>
        <v>702.51592800000014</v>
      </c>
      <c r="J188" s="15">
        <f t="shared" si="50"/>
        <v>527.96848799999998</v>
      </c>
      <c r="K188" s="15">
        <f t="shared" si="50"/>
        <v>595.97660200000018</v>
      </c>
      <c r="L188" s="15">
        <f t="shared" si="50"/>
        <v>382.0518400000002</v>
      </c>
      <c r="M188" s="15">
        <f t="shared" si="50"/>
        <v>1496.1486400000003</v>
      </c>
      <c r="N188" s="15">
        <f t="shared" si="50"/>
        <v>2621.7811820000006</v>
      </c>
      <c r="O188" s="15">
        <f t="shared" si="50"/>
        <v>3308.2141560000009</v>
      </c>
      <c r="P188" s="15">
        <f t="shared" si="38"/>
        <v>10335.892496000002</v>
      </c>
    </row>
    <row r="189" spans="1:23" x14ac:dyDescent="0.2">
      <c r="E189" s="15"/>
    </row>
    <row r="190" spans="1:23" x14ac:dyDescent="0.2">
      <c r="A190" s="2" t="s">
        <v>48</v>
      </c>
      <c r="E190" s="15">
        <f>SUM(E156:E188)</f>
        <v>15788848.837834677</v>
      </c>
      <c r="G190" s="46">
        <f t="shared" ref="G190:O190" si="51">SUM(G156:G188)</f>
        <v>531762.64083416807</v>
      </c>
      <c r="H190" s="46">
        <f t="shared" si="51"/>
        <v>1052592.3615663371</v>
      </c>
      <c r="I190" s="46">
        <f t="shared" si="51"/>
        <v>2978036.1009159028</v>
      </c>
      <c r="J190" s="46">
        <f t="shared" si="51"/>
        <v>2567808.1994337444</v>
      </c>
      <c r="K190" s="46">
        <f t="shared" si="51"/>
        <v>1026003.2354570943</v>
      </c>
      <c r="L190" s="46">
        <f t="shared" si="51"/>
        <v>2212905.2640132061</v>
      </c>
      <c r="M190" s="46">
        <f t="shared" si="51"/>
        <v>1355985.0730718679</v>
      </c>
      <c r="N190" s="46">
        <f t="shared" si="51"/>
        <v>726214.45983626181</v>
      </c>
      <c r="O190" s="46">
        <f t="shared" si="51"/>
        <v>3337541.5027060965</v>
      </c>
      <c r="P190" s="46">
        <f>SUM(G190:O190)</f>
        <v>15788848.837834679</v>
      </c>
    </row>
    <row r="191" spans="1:23" x14ac:dyDescent="0.2">
      <c r="E191" s="15"/>
      <c r="F191" s="91"/>
      <c r="M191" s="15"/>
      <c r="N191" s="15"/>
      <c r="O191" s="15"/>
      <c r="P191" s="15"/>
    </row>
    <row r="192" spans="1:23" ht="12.75" x14ac:dyDescent="0.2">
      <c r="A192" s="92"/>
      <c r="M192" s="46"/>
      <c r="N192" s="46"/>
      <c r="O192" s="46"/>
      <c r="P192" s="46"/>
      <c r="Q192" s="46"/>
      <c r="R192" s="86"/>
      <c r="S192" s="86"/>
      <c r="T192" s="86"/>
      <c r="U192" s="86"/>
      <c r="V192" s="86"/>
      <c r="W192" s="74"/>
    </row>
    <row r="193" spans="1:23" ht="12.75" x14ac:dyDescent="0.2">
      <c r="A193" s="92"/>
      <c r="M193" s="21"/>
      <c r="N193" s="21"/>
      <c r="O193" s="21"/>
      <c r="P193" s="21"/>
      <c r="Q193" s="21"/>
      <c r="R193" s="72"/>
      <c r="S193" s="72"/>
      <c r="T193" s="72"/>
      <c r="U193" s="72"/>
      <c r="V193" s="72"/>
      <c r="W193" s="74"/>
    </row>
    <row r="194" spans="1:23" x14ac:dyDescent="0.2">
      <c r="A194" s="92"/>
      <c r="M194" s="15"/>
      <c r="N194" s="15"/>
      <c r="O194" s="15"/>
      <c r="P194" s="15"/>
      <c r="Q194" s="15"/>
    </row>
    <row r="195" spans="1:23" x14ac:dyDescent="0.2">
      <c r="A195" s="1" t="s">
        <v>98</v>
      </c>
      <c r="B195" s="21" t="s">
        <v>65</v>
      </c>
      <c r="C195" s="21" t="s">
        <v>66</v>
      </c>
      <c r="D195" s="21" t="s">
        <v>67</v>
      </c>
      <c r="E195" s="21" t="s">
        <v>68</v>
      </c>
      <c r="F195" s="21" t="s">
        <v>69</v>
      </c>
      <c r="G195" s="21" t="s">
        <v>70</v>
      </c>
      <c r="H195" s="21" t="s">
        <v>71</v>
      </c>
      <c r="I195" s="21" t="s">
        <v>72</v>
      </c>
      <c r="J195" s="21" t="s">
        <v>73</v>
      </c>
      <c r="K195" s="76" t="s">
        <v>48</v>
      </c>
      <c r="M195" s="15"/>
      <c r="N195" s="15"/>
      <c r="O195" s="15"/>
      <c r="P195" s="15"/>
      <c r="Q195" s="15"/>
    </row>
    <row r="196" spans="1:23" x14ac:dyDescent="0.2">
      <c r="A196" s="2" t="s">
        <v>99</v>
      </c>
      <c r="K196" s="15"/>
      <c r="M196" s="15"/>
      <c r="N196" s="15"/>
      <c r="O196" s="15"/>
      <c r="P196" s="15"/>
      <c r="Q196" s="15"/>
    </row>
    <row r="197" spans="1:23" x14ac:dyDescent="0.2">
      <c r="A197" s="2" t="s">
        <v>100</v>
      </c>
      <c r="B197" s="15">
        <v>292039</v>
      </c>
      <c r="C197" s="15">
        <v>561181</v>
      </c>
      <c r="D197" s="15">
        <v>1666086</v>
      </c>
      <c r="E197" s="15">
        <v>1464393</v>
      </c>
      <c r="F197" s="15">
        <v>548724</v>
      </c>
      <c r="G197" s="15">
        <v>1237346</v>
      </c>
      <c r="H197" s="15">
        <v>745049</v>
      </c>
      <c r="I197" s="15">
        <v>388123</v>
      </c>
      <c r="J197" s="15">
        <v>1861599</v>
      </c>
      <c r="K197" s="15">
        <f t="shared" ref="K197:K206" si="52">SUM(B197:J197)</f>
        <v>8764540</v>
      </c>
      <c r="M197" s="75"/>
      <c r="N197" s="75"/>
      <c r="O197" s="75"/>
      <c r="P197" s="75"/>
      <c r="Q197" s="75"/>
    </row>
    <row r="198" spans="1:23" x14ac:dyDescent="0.2">
      <c r="A198" s="2" t="s">
        <v>101</v>
      </c>
      <c r="B198" s="93">
        <v>477053.46268656728</v>
      </c>
      <c r="C198" s="93">
        <v>1034092.5174129353</v>
      </c>
      <c r="D198" s="93">
        <v>2810858.1542288559</v>
      </c>
      <c r="E198" s="93">
        <v>2592798.2139303498</v>
      </c>
      <c r="F198" s="93">
        <v>1006216.5870646769</v>
      </c>
      <c r="G198" s="93">
        <v>2225467.2338308468</v>
      </c>
      <c r="H198" s="93">
        <v>1305066.3731343276</v>
      </c>
      <c r="I198" s="93">
        <v>694206.76119402994</v>
      </c>
      <c r="J198" s="93">
        <v>4343731</v>
      </c>
      <c r="K198" s="94">
        <f t="shared" si="52"/>
        <v>16489490.303482588</v>
      </c>
      <c r="M198" s="15"/>
      <c r="N198" s="15"/>
      <c r="O198" s="15"/>
      <c r="P198" s="15"/>
      <c r="Q198" s="15"/>
    </row>
    <row r="199" spans="1:23" x14ac:dyDescent="0.2">
      <c r="A199" s="2" t="s">
        <v>102</v>
      </c>
      <c r="B199" s="15">
        <v>23881.01802</v>
      </c>
      <c r="C199" s="15">
        <v>54040.436390000003</v>
      </c>
      <c r="D199" s="15">
        <v>184106.22769</v>
      </c>
      <c r="E199" s="15">
        <v>139080.63329999999</v>
      </c>
      <c r="F199" s="15">
        <v>92201.195789999998</v>
      </c>
      <c r="G199" s="15">
        <v>136366.99661999999</v>
      </c>
      <c r="H199" s="15">
        <v>127947.92414999999</v>
      </c>
      <c r="I199" s="15">
        <v>71047.008589999998</v>
      </c>
      <c r="J199" s="15">
        <v>378955.28408000001</v>
      </c>
      <c r="K199" s="15">
        <f t="shared" si="52"/>
        <v>1207626.7246300001</v>
      </c>
    </row>
    <row r="200" spans="1:23" x14ac:dyDescent="0.2">
      <c r="A200" s="2" t="s">
        <v>103</v>
      </c>
      <c r="B200" s="15">
        <v>145.55293999999998</v>
      </c>
      <c r="C200" s="15">
        <v>515.42095000000006</v>
      </c>
      <c r="D200" s="15">
        <v>914.51204000000007</v>
      </c>
      <c r="E200" s="15">
        <v>1164.3797700000005</v>
      </c>
      <c r="F200" s="15">
        <v>427.88366000000008</v>
      </c>
      <c r="G200" s="15">
        <v>776.47155999999995</v>
      </c>
      <c r="H200" s="15">
        <v>645.88055000000008</v>
      </c>
      <c r="I200" s="15">
        <v>141.51382999999998</v>
      </c>
      <c r="J200" s="15">
        <v>1097.8486399999999</v>
      </c>
      <c r="K200" s="15">
        <f t="shared" si="52"/>
        <v>5829.4639400000005</v>
      </c>
    </row>
    <row r="201" spans="1:23" x14ac:dyDescent="0.2">
      <c r="A201" s="2" t="s">
        <v>104</v>
      </c>
      <c r="B201" s="15">
        <v>0</v>
      </c>
      <c r="C201" s="15">
        <v>9.2691799999999986</v>
      </c>
      <c r="D201" s="15">
        <v>78.825090000000003</v>
      </c>
      <c r="E201" s="15">
        <v>27.698480000000004</v>
      </c>
      <c r="F201" s="15">
        <v>8431.1720699999987</v>
      </c>
      <c r="G201" s="15">
        <v>61.971539999999997</v>
      </c>
      <c r="H201" s="15">
        <v>40.267409999999998</v>
      </c>
      <c r="I201" s="15">
        <v>28.262049999999995</v>
      </c>
      <c r="J201" s="15">
        <v>-0.6308600000000002</v>
      </c>
      <c r="K201" s="15">
        <f t="shared" si="52"/>
        <v>8676.8349600000001</v>
      </c>
    </row>
    <row r="202" spans="1:23" x14ac:dyDescent="0.2">
      <c r="A202" s="45" t="s">
        <v>105</v>
      </c>
      <c r="B202" s="15">
        <v>0</v>
      </c>
      <c r="C202" s="15">
        <v>725</v>
      </c>
      <c r="D202" s="15">
        <v>725</v>
      </c>
      <c r="E202" s="15">
        <v>725</v>
      </c>
      <c r="F202" s="15">
        <v>1335.0902999999998</v>
      </c>
      <c r="G202" s="15">
        <v>725</v>
      </c>
      <c r="H202" s="15">
        <v>2175</v>
      </c>
      <c r="I202" s="15">
        <v>1310.98443</v>
      </c>
      <c r="J202" s="15">
        <v>725</v>
      </c>
      <c r="K202" s="15">
        <f t="shared" si="52"/>
        <v>8446.0747300000003</v>
      </c>
    </row>
    <row r="203" spans="1:23" x14ac:dyDescent="0.2">
      <c r="A203" s="45" t="s">
        <v>106</v>
      </c>
      <c r="B203" s="15">
        <v>0</v>
      </c>
      <c r="C203" s="15">
        <v>3506.1783000000005</v>
      </c>
      <c r="D203" s="15">
        <v>3512.5796399999999</v>
      </c>
      <c r="E203" s="15">
        <v>2639.8424399999994</v>
      </c>
      <c r="F203" s="15">
        <v>2979.88301</v>
      </c>
      <c r="G203" s="15">
        <v>1910.2592000000004</v>
      </c>
      <c r="H203" s="15">
        <v>7480.7432000000008</v>
      </c>
      <c r="I203" s="15">
        <v>13108.905910000001</v>
      </c>
      <c r="J203" s="15">
        <v>16541.070780000002</v>
      </c>
      <c r="K203" s="15">
        <f t="shared" si="52"/>
        <v>51679.462480000002</v>
      </c>
    </row>
    <row r="204" spans="1:23" x14ac:dyDescent="0.2">
      <c r="A204" s="2" t="s">
        <v>107</v>
      </c>
      <c r="B204" s="2">
        <v>2.5720000000000001</v>
      </c>
      <c r="C204" s="2">
        <v>6.8970000000000002</v>
      </c>
      <c r="D204" s="2">
        <v>14.451000000000001</v>
      </c>
      <c r="E204" s="2">
        <v>13.692</v>
      </c>
      <c r="F204" s="2">
        <v>6.4290000000000003</v>
      </c>
      <c r="G204" s="2">
        <v>12.884</v>
      </c>
      <c r="H204" s="2">
        <v>7.9820000000000002</v>
      </c>
      <c r="I204" s="2">
        <v>3.7170000000000001</v>
      </c>
      <c r="J204" s="2">
        <v>31.376000000000001</v>
      </c>
      <c r="K204" s="95">
        <f t="shared" si="52"/>
        <v>100.00000000000001</v>
      </c>
    </row>
    <row r="205" spans="1:23" x14ac:dyDescent="0.2">
      <c r="A205" s="2" t="s">
        <v>108</v>
      </c>
      <c r="B205" s="96">
        <v>1.3360000000000001</v>
      </c>
      <c r="C205" s="96">
        <v>5.7149999999999999</v>
      </c>
      <c r="D205" s="96">
        <v>13.252000000000001</v>
      </c>
      <c r="E205" s="96">
        <v>15.953000000000001</v>
      </c>
      <c r="F205" s="96">
        <v>8.4760000000000009</v>
      </c>
      <c r="G205" s="96">
        <v>9.4339999999999993</v>
      </c>
      <c r="H205" s="96">
        <v>10.029</v>
      </c>
      <c r="I205" s="96">
        <v>5.64</v>
      </c>
      <c r="J205" s="96">
        <v>30.164999999999999</v>
      </c>
      <c r="K205" s="95">
        <f t="shared" si="52"/>
        <v>100</v>
      </c>
    </row>
    <row r="206" spans="1:23" x14ac:dyDescent="0.2">
      <c r="A206" s="2" t="s">
        <v>109</v>
      </c>
      <c r="B206" s="96">
        <v>3.49</v>
      </c>
      <c r="C206" s="96">
        <v>7.1909999999999998</v>
      </c>
      <c r="D206" s="96">
        <v>18.82</v>
      </c>
      <c r="E206" s="96">
        <v>15.531000000000001</v>
      </c>
      <c r="F206" s="96">
        <v>6.9480000000000004</v>
      </c>
      <c r="G206" s="96">
        <v>13.896000000000001</v>
      </c>
      <c r="H206" s="96">
        <v>8.7810000000000006</v>
      </c>
      <c r="I206" s="96">
        <v>4.9450000000000003</v>
      </c>
      <c r="J206" s="96">
        <v>20.398</v>
      </c>
      <c r="K206" s="95">
        <f t="shared" si="52"/>
        <v>100</v>
      </c>
    </row>
    <row r="208" spans="1:23" x14ac:dyDescent="0.2">
      <c r="A208" s="1" t="s">
        <v>98</v>
      </c>
      <c r="B208" s="21" t="s">
        <v>65</v>
      </c>
      <c r="C208" s="21" t="s">
        <v>66</v>
      </c>
      <c r="D208" s="21" t="s">
        <v>67</v>
      </c>
      <c r="E208" s="21" t="s">
        <v>68</v>
      </c>
      <c r="F208" s="21" t="s">
        <v>69</v>
      </c>
      <c r="G208" s="21" t="s">
        <v>70</v>
      </c>
      <c r="H208" s="21" t="s">
        <v>71</v>
      </c>
      <c r="I208" s="21" t="s">
        <v>72</v>
      </c>
      <c r="J208" s="21" t="s">
        <v>73</v>
      </c>
      <c r="K208" s="76" t="s">
        <v>48</v>
      </c>
    </row>
    <row r="209" spans="1:11" x14ac:dyDescent="0.2">
      <c r="A209" s="2" t="s">
        <v>9</v>
      </c>
      <c r="K209" s="15"/>
    </row>
    <row r="210" spans="1:11" x14ac:dyDescent="0.2">
      <c r="A210" s="2" t="s">
        <v>76</v>
      </c>
      <c r="B210" s="78">
        <f t="shared" ref="B210:J211" si="53">B197/$K197</f>
        <v>3.3320516535950549E-2</v>
      </c>
      <c r="C210" s="78">
        <f t="shared" si="53"/>
        <v>6.4028574232076071E-2</v>
      </c>
      <c r="D210" s="78">
        <f t="shared" si="53"/>
        <v>0.19009394674449542</v>
      </c>
      <c r="E210" s="78">
        <f t="shared" si="53"/>
        <v>0.16708155818787979</v>
      </c>
      <c r="F210" s="78">
        <f t="shared" si="53"/>
        <v>6.2607278876016317E-2</v>
      </c>
      <c r="G210" s="78">
        <f t="shared" si="53"/>
        <v>0.14117637662672541</v>
      </c>
      <c r="H210" s="78">
        <f t="shared" si="53"/>
        <v>8.5007199465117395E-2</v>
      </c>
      <c r="I210" s="78">
        <f t="shared" si="53"/>
        <v>4.4283328046879816E-2</v>
      </c>
      <c r="J210" s="78">
        <f t="shared" si="53"/>
        <v>0.21240122128485922</v>
      </c>
      <c r="K210" s="78">
        <f>SUM(B210:J210)</f>
        <v>1</v>
      </c>
    </row>
    <row r="211" spans="1:11" x14ac:dyDescent="0.2">
      <c r="A211" s="2" t="s">
        <v>77</v>
      </c>
      <c r="B211" s="78">
        <f t="shared" si="53"/>
        <v>2.8930758556303789E-2</v>
      </c>
      <c r="C211" s="78">
        <f t="shared" si="53"/>
        <v>6.2712218411901693E-2</v>
      </c>
      <c r="D211" s="78">
        <f t="shared" si="53"/>
        <v>0.17046361667317281</v>
      </c>
      <c r="E211" s="78">
        <f t="shared" si="53"/>
        <v>0.15723943955882916</v>
      </c>
      <c r="F211" s="78">
        <f t="shared" si="53"/>
        <v>6.1021691304319059E-2</v>
      </c>
      <c r="G211" s="78">
        <f t="shared" si="53"/>
        <v>0.13496276676064553</v>
      </c>
      <c r="H211" s="78">
        <f t="shared" si="53"/>
        <v>7.9145343434823878E-2</v>
      </c>
      <c r="I211" s="78">
        <f t="shared" si="53"/>
        <v>4.2099952661812302E-2</v>
      </c>
      <c r="J211" s="78">
        <f t="shared" si="53"/>
        <v>0.26342421263819182</v>
      </c>
      <c r="K211" s="78">
        <f>SUM(B211:J211)</f>
        <v>1</v>
      </c>
    </row>
    <row r="212" spans="1:11" x14ac:dyDescent="0.2">
      <c r="A212" s="2" t="s">
        <v>102</v>
      </c>
      <c r="B212" s="78">
        <f t="shared" ref="B212:J216" si="54">IF($K199=0,0,B199/$K199)</f>
        <v>1.9775165233542516E-2</v>
      </c>
      <c r="C212" s="78">
        <f t="shared" si="54"/>
        <v>4.4749288242653985E-2</v>
      </c>
      <c r="D212" s="78">
        <f t="shared" si="54"/>
        <v>0.15245292600361057</v>
      </c>
      <c r="E212" s="78">
        <f t="shared" si="54"/>
        <v>0.11516856199303832</v>
      </c>
      <c r="F212" s="78">
        <f t="shared" si="54"/>
        <v>7.6349085283988857E-2</v>
      </c>
      <c r="G212" s="78">
        <f t="shared" si="54"/>
        <v>0.11292147965819564</v>
      </c>
      <c r="H212" s="78">
        <f t="shared" si="54"/>
        <v>0.10594989456630437</v>
      </c>
      <c r="I212" s="78">
        <f t="shared" si="54"/>
        <v>5.8831928062678313E-2</v>
      </c>
      <c r="J212" s="78">
        <f t="shared" si="54"/>
        <v>0.31380167095598732</v>
      </c>
      <c r="K212" s="78">
        <f t="shared" ref="K212:K217" si="55">SUM(B212:J212)</f>
        <v>0.99999999999999989</v>
      </c>
    </row>
    <row r="213" spans="1:11" x14ac:dyDescent="0.2">
      <c r="A213" s="2" t="s">
        <v>103</v>
      </c>
      <c r="B213" s="78">
        <f t="shared" si="54"/>
        <v>2.496849478753272E-2</v>
      </c>
      <c r="C213" s="78">
        <f t="shared" si="54"/>
        <v>8.8416525997071352E-2</v>
      </c>
      <c r="D213" s="78">
        <f t="shared" si="54"/>
        <v>0.15687755330724285</v>
      </c>
      <c r="E213" s="78">
        <f t="shared" si="54"/>
        <v>0.19974045332202542</v>
      </c>
      <c r="F213" s="78">
        <f t="shared" si="54"/>
        <v>7.3400172709533917E-2</v>
      </c>
      <c r="G213" s="78">
        <f t="shared" si="54"/>
        <v>0.13319776363519281</v>
      </c>
      <c r="H213" s="78">
        <f t="shared" si="54"/>
        <v>0.11079587362538862</v>
      </c>
      <c r="I213" s="78">
        <f t="shared" si="54"/>
        <v>2.4275616327082035E-2</v>
      </c>
      <c r="J213" s="78">
        <f t="shared" si="54"/>
        <v>0.18832754628893028</v>
      </c>
      <c r="K213" s="78">
        <f t="shared" si="55"/>
        <v>1</v>
      </c>
    </row>
    <row r="214" spans="1:11" x14ac:dyDescent="0.2">
      <c r="A214" s="2" t="s">
        <v>104</v>
      </c>
      <c r="B214" s="97">
        <f t="shared" si="54"/>
        <v>0</v>
      </c>
      <c r="C214" s="97">
        <f t="shared" si="54"/>
        <v>1.0682674088801614E-3</v>
      </c>
      <c r="D214" s="97">
        <f t="shared" si="54"/>
        <v>9.0845441181469696E-3</v>
      </c>
      <c r="E214" s="97">
        <f t="shared" si="54"/>
        <v>3.1922331273660648E-3</v>
      </c>
      <c r="F214" s="97">
        <f t="shared" si="54"/>
        <v>0.97168749997752624</v>
      </c>
      <c r="G214" s="97">
        <f t="shared" si="54"/>
        <v>7.1421826375270827E-3</v>
      </c>
      <c r="H214" s="97">
        <f t="shared" si="54"/>
        <v>4.6407947351346183E-3</v>
      </c>
      <c r="I214" s="97">
        <f t="shared" si="54"/>
        <v>3.2571842302276536E-3</v>
      </c>
      <c r="J214" s="97">
        <f t="shared" si="54"/>
        <v>-7.2706234808919329E-5</v>
      </c>
      <c r="K214" s="78">
        <f t="shared" si="55"/>
        <v>0.99999999999999978</v>
      </c>
    </row>
    <row r="215" spans="1:11" x14ac:dyDescent="0.2">
      <c r="A215" s="45" t="s">
        <v>105</v>
      </c>
      <c r="B215" s="78">
        <f t="shared" si="54"/>
        <v>0</v>
      </c>
      <c r="C215" s="78">
        <f t="shared" si="54"/>
        <v>8.5838691128890823E-2</v>
      </c>
      <c r="D215" s="78">
        <f t="shared" si="54"/>
        <v>8.5838691128890823E-2</v>
      </c>
      <c r="E215" s="78">
        <f t="shared" si="54"/>
        <v>8.5838691128890823E-2</v>
      </c>
      <c r="F215" s="78">
        <f t="shared" si="54"/>
        <v>0.15807228122879749</v>
      </c>
      <c r="G215" s="78">
        <f t="shared" si="54"/>
        <v>8.5838691128890823E-2</v>
      </c>
      <c r="H215" s="78">
        <f t="shared" si="54"/>
        <v>0.25751607338667248</v>
      </c>
      <c r="I215" s="78">
        <f t="shared" si="54"/>
        <v>0.15521818974007584</v>
      </c>
      <c r="J215" s="78">
        <f t="shared" si="54"/>
        <v>8.5838691128890823E-2</v>
      </c>
      <c r="K215" s="78">
        <f t="shared" si="55"/>
        <v>1</v>
      </c>
    </row>
    <row r="216" spans="1:11" x14ac:dyDescent="0.2">
      <c r="A216" s="45" t="s">
        <v>106</v>
      </c>
      <c r="B216" s="78">
        <f t="shared" si="54"/>
        <v>0</v>
      </c>
      <c r="C216" s="78">
        <f t="shared" si="54"/>
        <v>6.7844713000970058E-2</v>
      </c>
      <c r="D216" s="78">
        <f t="shared" si="54"/>
        <v>6.7968579227374343E-2</v>
      </c>
      <c r="E216" s="78">
        <f t="shared" si="54"/>
        <v>5.1081073860271296E-2</v>
      </c>
      <c r="F216" s="78">
        <f t="shared" si="54"/>
        <v>5.7660874687952057E-2</v>
      </c>
      <c r="G216" s="78">
        <f t="shared" si="54"/>
        <v>3.6963604270057425E-2</v>
      </c>
      <c r="H216" s="78">
        <f t="shared" si="54"/>
        <v>0.14475272847303811</v>
      </c>
      <c r="I216" s="78">
        <f t="shared" si="54"/>
        <v>0.25365793839425399</v>
      </c>
      <c r="J216" s="78">
        <f t="shared" si="54"/>
        <v>0.32007048808608274</v>
      </c>
      <c r="K216" s="78">
        <f t="shared" si="55"/>
        <v>1</v>
      </c>
    </row>
    <row r="217" spans="1:11" x14ac:dyDescent="0.2">
      <c r="A217" s="2" t="s">
        <v>107</v>
      </c>
      <c r="B217" s="78">
        <f t="shared" ref="B217:J219" si="56">B204/$K204</f>
        <v>2.5719999999999996E-2</v>
      </c>
      <c r="C217" s="78">
        <f t="shared" si="56"/>
        <v>6.896999999999999E-2</v>
      </c>
      <c r="D217" s="78">
        <f t="shared" si="56"/>
        <v>0.14450999999999997</v>
      </c>
      <c r="E217" s="78">
        <f t="shared" si="56"/>
        <v>0.13691999999999999</v>
      </c>
      <c r="F217" s="78">
        <f t="shared" si="56"/>
        <v>6.429E-2</v>
      </c>
      <c r="G217" s="78">
        <f t="shared" si="56"/>
        <v>0.12883999999999998</v>
      </c>
      <c r="H217" s="78">
        <f t="shared" si="56"/>
        <v>7.9819999999999988E-2</v>
      </c>
      <c r="I217" s="78">
        <f t="shared" si="56"/>
        <v>3.7169999999999995E-2</v>
      </c>
      <c r="J217" s="78">
        <f t="shared" si="56"/>
        <v>0.31375999999999998</v>
      </c>
      <c r="K217" s="78">
        <f t="shared" si="55"/>
        <v>1</v>
      </c>
    </row>
    <row r="218" spans="1:11" x14ac:dyDescent="0.2">
      <c r="A218" s="2" t="s">
        <v>108</v>
      </c>
      <c r="B218" s="78">
        <f>B205/$K205</f>
        <v>1.336E-2</v>
      </c>
      <c r="C218" s="78">
        <f t="shared" si="56"/>
        <v>5.7149999999999999E-2</v>
      </c>
      <c r="D218" s="78">
        <f t="shared" si="56"/>
        <v>0.13252</v>
      </c>
      <c r="E218" s="78">
        <f t="shared" si="56"/>
        <v>0.15953000000000001</v>
      </c>
      <c r="F218" s="78">
        <f t="shared" si="56"/>
        <v>8.4760000000000002E-2</v>
      </c>
      <c r="G218" s="78">
        <f t="shared" si="56"/>
        <v>9.4339999999999993E-2</v>
      </c>
      <c r="H218" s="78">
        <f t="shared" si="56"/>
        <v>0.10029</v>
      </c>
      <c r="I218" s="78">
        <f t="shared" si="56"/>
        <v>5.6399999999999999E-2</v>
      </c>
      <c r="J218" s="78">
        <f t="shared" si="56"/>
        <v>0.30164999999999997</v>
      </c>
      <c r="K218" s="78">
        <f>SUM(B218:J218)</f>
        <v>1</v>
      </c>
    </row>
    <row r="219" spans="1:11" x14ac:dyDescent="0.2">
      <c r="A219" s="2" t="s">
        <v>109</v>
      </c>
      <c r="B219" s="78">
        <f>B206/$K206</f>
        <v>3.49E-2</v>
      </c>
      <c r="C219" s="78">
        <f t="shared" si="56"/>
        <v>7.1910000000000002E-2</v>
      </c>
      <c r="D219" s="78">
        <f t="shared" si="56"/>
        <v>0.18820000000000001</v>
      </c>
      <c r="E219" s="78">
        <f t="shared" si="56"/>
        <v>0.15531</v>
      </c>
      <c r="F219" s="78">
        <f t="shared" si="56"/>
        <v>6.948E-2</v>
      </c>
      <c r="G219" s="78">
        <f t="shared" si="56"/>
        <v>0.13896</v>
      </c>
      <c r="H219" s="78">
        <f t="shared" si="56"/>
        <v>8.7809999999999999E-2</v>
      </c>
      <c r="I219" s="78">
        <f t="shared" si="56"/>
        <v>4.9450000000000001E-2</v>
      </c>
      <c r="J219" s="78">
        <f t="shared" si="56"/>
        <v>0.20397999999999999</v>
      </c>
      <c r="K219" s="78">
        <f>SUM(B219:J219)</f>
        <v>1</v>
      </c>
    </row>
  </sheetData>
  <printOptions horizontalCentered="1" verticalCentered="1"/>
  <pageMargins left="0" right="0" top="0" bottom="0" header="0.51181102362204722" footer="0.51181102362204722"/>
  <pageSetup paperSize="9" scale="84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EAVERT</vt:lpstr>
      <vt:lpstr>EAVERT!Druckbereich</vt:lpstr>
      <vt:lpstr>EAVERT!Drucktitel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</dc:creator>
  <cp:lastModifiedBy>STURMLE</cp:lastModifiedBy>
  <dcterms:created xsi:type="dcterms:W3CDTF">2019-01-16T14:33:47Z</dcterms:created>
  <dcterms:modified xsi:type="dcterms:W3CDTF">2019-01-16T14:36:51Z</dcterms:modified>
</cp:coreProperties>
</file>