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3256" windowHeight="12588"/>
  </bookViews>
  <sheets>
    <sheet name="EAVERT" sheetId="1" r:id="rId1"/>
  </sheets>
  <definedNames>
    <definedName name="_xlnm.Print_Area" localSheetId="0">EAVERT!$A$1:$K$44,EAVERT!$A$47:$H$86,EAVERT!$J$47:$V$86,EAVERT!$A$94:$I$143,EAVERT!$L$92:$V$150,EAVERT!$A$155:$I$203,EAVERT!$L$153:$V$208,EAVERT!$A$210:$K$248</definedName>
    <definedName name="solver_adj" localSheetId="0" hidden="1">EAVERT!$B$40</definedName>
    <definedName name="solver_num" localSheetId="0" hidden="1">0</definedName>
    <definedName name="solver_oldobj" localSheetId="0" hidden="1">758383000</definedName>
    <definedName name="solver_opt" localSheetId="0" hidden="1">EAVERT!$R$87</definedName>
    <definedName name="solver_typ" localSheetId="0" hidden="1">3</definedName>
    <definedName name="solver_val" localSheetId="0" hidden="1">758373000</definedName>
  </definedNames>
  <calcPr calcId="145621"/>
</workbook>
</file>

<file path=xl/calcChain.xml><?xml version="1.0" encoding="utf-8"?>
<calcChain xmlns="http://schemas.openxmlformats.org/spreadsheetml/2006/main">
  <c r="R150" i="1" l="1"/>
  <c r="F44" i="1" l="1"/>
  <c r="Q204" i="1" l="1"/>
  <c r="K226" i="1"/>
  <c r="I246" i="1" s="1"/>
  <c r="K225" i="1"/>
  <c r="C245" i="1" s="1"/>
  <c r="K224" i="1"/>
  <c r="D244" i="1" s="1"/>
  <c r="K222" i="1"/>
  <c r="G242" i="1" s="1"/>
  <c r="K221" i="1"/>
  <c r="I241" i="1" s="1"/>
  <c r="K220" i="1"/>
  <c r="K219" i="1"/>
  <c r="I239" i="1" s="1"/>
  <c r="K216" i="1"/>
  <c r="K213" i="1"/>
  <c r="K212" i="1"/>
  <c r="B232" i="1" s="1"/>
  <c r="T204" i="1"/>
  <c r="S204" i="1"/>
  <c r="R204" i="1"/>
  <c r="P204" i="1"/>
  <c r="O204" i="1"/>
  <c r="N204" i="1"/>
  <c r="V199" i="1"/>
  <c r="V198" i="1"/>
  <c r="U176" i="1"/>
  <c r="T176" i="1"/>
  <c r="S176" i="1"/>
  <c r="R176" i="1"/>
  <c r="Q176" i="1"/>
  <c r="P176" i="1"/>
  <c r="O176" i="1"/>
  <c r="N176" i="1"/>
  <c r="M176" i="1"/>
  <c r="U175" i="1"/>
  <c r="T175" i="1"/>
  <c r="S175" i="1"/>
  <c r="R175" i="1"/>
  <c r="Q175" i="1"/>
  <c r="P175" i="1"/>
  <c r="O175" i="1"/>
  <c r="N175" i="1"/>
  <c r="M175" i="1"/>
  <c r="U161" i="1"/>
  <c r="T161" i="1"/>
  <c r="S161" i="1"/>
  <c r="R161" i="1"/>
  <c r="Q161" i="1"/>
  <c r="P161" i="1"/>
  <c r="O161" i="1"/>
  <c r="N161" i="1"/>
  <c r="M161" i="1"/>
  <c r="U160" i="1"/>
  <c r="T160" i="1"/>
  <c r="S160" i="1"/>
  <c r="R160" i="1"/>
  <c r="Q160" i="1"/>
  <c r="P160" i="1"/>
  <c r="O160" i="1"/>
  <c r="N160" i="1"/>
  <c r="M160" i="1"/>
  <c r="U147" i="1"/>
  <c r="T147" i="1"/>
  <c r="S147" i="1"/>
  <c r="R147" i="1"/>
  <c r="Q147" i="1"/>
  <c r="P147" i="1"/>
  <c r="O147" i="1"/>
  <c r="N147" i="1"/>
  <c r="M147" i="1"/>
  <c r="U114" i="1"/>
  <c r="T114" i="1"/>
  <c r="S114" i="1"/>
  <c r="R114" i="1"/>
  <c r="Q114" i="1"/>
  <c r="P114" i="1"/>
  <c r="O114" i="1"/>
  <c r="N114" i="1"/>
  <c r="M114" i="1"/>
  <c r="U101" i="1"/>
  <c r="T101" i="1"/>
  <c r="S101" i="1"/>
  <c r="R101" i="1"/>
  <c r="Q101" i="1"/>
  <c r="P101" i="1"/>
  <c r="O101" i="1"/>
  <c r="N101" i="1"/>
  <c r="M101" i="1"/>
  <c r="U100" i="1"/>
  <c r="T100" i="1"/>
  <c r="S100" i="1"/>
  <c r="R100" i="1"/>
  <c r="Q100" i="1"/>
  <c r="P100" i="1"/>
  <c r="O100" i="1"/>
  <c r="N100" i="1"/>
  <c r="M100" i="1"/>
  <c r="R86" i="1"/>
  <c r="P86" i="1"/>
  <c r="M86" i="1"/>
  <c r="U60" i="1"/>
  <c r="T60" i="1"/>
  <c r="U59" i="1"/>
  <c r="T59" i="1"/>
  <c r="F59" i="1"/>
  <c r="U58" i="1"/>
  <c r="O86" i="1"/>
  <c r="Q86" i="1"/>
  <c r="M50" i="1"/>
  <c r="L50" i="1"/>
  <c r="D41" i="1"/>
  <c r="F41" i="1" s="1"/>
  <c r="H84" i="1" s="1"/>
  <c r="U84" i="1" s="1"/>
  <c r="D40" i="1"/>
  <c r="F40" i="1" s="1"/>
  <c r="F83" i="1" s="1"/>
  <c r="D39" i="1"/>
  <c r="F39" i="1" s="1"/>
  <c r="K82" i="1" s="1"/>
  <c r="D38" i="1"/>
  <c r="F38" i="1" s="1"/>
  <c r="G81" i="1" s="1"/>
  <c r="D37" i="1"/>
  <c r="F37" i="1" s="1"/>
  <c r="H80" i="1" s="1"/>
  <c r="D36" i="1"/>
  <c r="F36" i="1" s="1"/>
  <c r="K79" i="1" s="1"/>
  <c r="D35" i="1"/>
  <c r="F35" i="1" s="1"/>
  <c r="K78" i="1" s="1"/>
  <c r="D34" i="1"/>
  <c r="F34" i="1" s="1"/>
  <c r="F77" i="1" s="1"/>
  <c r="D33" i="1"/>
  <c r="F33" i="1" s="1"/>
  <c r="K76" i="1" s="1"/>
  <c r="D32" i="1"/>
  <c r="F32" i="1" s="1"/>
  <c r="F75" i="1" s="1"/>
  <c r="D31" i="1"/>
  <c r="F31" i="1" s="1"/>
  <c r="F74" i="1" s="1"/>
  <c r="D30" i="1"/>
  <c r="F30" i="1" s="1"/>
  <c r="H73" i="1" s="1"/>
  <c r="D29" i="1"/>
  <c r="F29" i="1" s="1"/>
  <c r="G72" i="1" s="1"/>
  <c r="D28" i="1"/>
  <c r="F28" i="1" s="1"/>
  <c r="G71" i="1" s="1"/>
  <c r="D27" i="1"/>
  <c r="F27" i="1" s="1"/>
  <c r="H70" i="1" s="1"/>
  <c r="U70" i="1" s="1"/>
  <c r="D26" i="1"/>
  <c r="F26" i="1" s="1"/>
  <c r="D25" i="1"/>
  <c r="F25" i="1" s="1"/>
  <c r="F68" i="1" s="1"/>
  <c r="D24" i="1"/>
  <c r="F24" i="1" s="1"/>
  <c r="K67" i="1" s="1"/>
  <c r="D23" i="1"/>
  <c r="F23" i="1" s="1"/>
  <c r="F66" i="1" s="1"/>
  <c r="D22" i="1"/>
  <c r="F22" i="1" s="1"/>
  <c r="F65" i="1" s="1"/>
  <c r="D21" i="1"/>
  <c r="F21" i="1" s="1"/>
  <c r="D20" i="1"/>
  <c r="F20" i="1" s="1"/>
  <c r="D19" i="1"/>
  <c r="F19" i="1" s="1"/>
  <c r="F62" i="1" s="1"/>
  <c r="D18" i="1"/>
  <c r="F18" i="1" s="1"/>
  <c r="K61" i="1" s="1"/>
  <c r="L49" i="1"/>
  <c r="D17" i="1"/>
  <c r="E159" i="1" s="1"/>
  <c r="D16" i="1"/>
  <c r="F16" i="1" s="1"/>
  <c r="D15" i="1"/>
  <c r="F15" i="1" s="1"/>
  <c r="K55" i="1" s="1"/>
  <c r="D14" i="1"/>
  <c r="F14" i="1" s="1"/>
  <c r="K54" i="1" s="1"/>
  <c r="D13" i="1"/>
  <c r="F13" i="1" s="1"/>
  <c r="F53" i="1" s="1"/>
  <c r="D12" i="1"/>
  <c r="F12" i="1" s="1"/>
  <c r="K52" i="1" s="1"/>
  <c r="G53" i="1" l="1"/>
  <c r="F70" i="1"/>
  <c r="H53" i="1"/>
  <c r="D246" i="1"/>
  <c r="I242" i="1"/>
  <c r="C239" i="1"/>
  <c r="N159" i="1" s="1"/>
  <c r="B241" i="1"/>
  <c r="F78" i="1"/>
  <c r="F81" i="1"/>
  <c r="D245" i="1"/>
  <c r="G239" i="1"/>
  <c r="R159" i="1" s="1"/>
  <c r="F241" i="1"/>
  <c r="H245" i="1"/>
  <c r="J241" i="1"/>
  <c r="V176" i="1"/>
  <c r="E244" i="1"/>
  <c r="H64" i="1"/>
  <c r="U64" i="1" s="1"/>
  <c r="E132" i="1" s="1"/>
  <c r="G64" i="1"/>
  <c r="F64" i="1"/>
  <c r="K63" i="1"/>
  <c r="H63" i="1"/>
  <c r="F63" i="1"/>
  <c r="G55" i="1"/>
  <c r="G62" i="1"/>
  <c r="G66" i="1"/>
  <c r="K72" i="1"/>
  <c r="K77" i="1"/>
  <c r="V147" i="1"/>
  <c r="V161" i="1"/>
  <c r="E242" i="1"/>
  <c r="K15" i="1"/>
  <c r="F17" i="1"/>
  <c r="K57" i="1" s="1"/>
  <c r="H66" i="1"/>
  <c r="K81" i="1"/>
  <c r="V100" i="1"/>
  <c r="E245" i="1"/>
  <c r="C246" i="1"/>
  <c r="J232" i="1"/>
  <c r="F239" i="1"/>
  <c r="Q159" i="1" s="1"/>
  <c r="G241" i="1"/>
  <c r="H242" i="1"/>
  <c r="H62" i="1"/>
  <c r="F67" i="1"/>
  <c r="G74" i="1"/>
  <c r="G77" i="1"/>
  <c r="K62" i="1"/>
  <c r="G54" i="1"/>
  <c r="G84" i="1"/>
  <c r="T84" i="1" s="1"/>
  <c r="E201" i="1" s="1"/>
  <c r="E99" i="1"/>
  <c r="V114" i="1"/>
  <c r="I245" i="1"/>
  <c r="G246" i="1"/>
  <c r="B239" i="1"/>
  <c r="M159" i="1" s="1"/>
  <c r="J239" i="1"/>
  <c r="U159" i="1" s="1"/>
  <c r="C241" i="1"/>
  <c r="D242" i="1"/>
  <c r="J245" i="1"/>
  <c r="E136" i="1"/>
  <c r="K56" i="1"/>
  <c r="F55" i="1"/>
  <c r="E114" i="1"/>
  <c r="E100" i="1"/>
  <c r="H61" i="1"/>
  <c r="U61" i="1" s="1"/>
  <c r="G79" i="1"/>
  <c r="B43" i="1"/>
  <c r="E139" i="1"/>
  <c r="G52" i="1"/>
  <c r="H54" i="1"/>
  <c r="U54" i="1" s="1"/>
  <c r="G68" i="1"/>
  <c r="H71" i="1"/>
  <c r="U71" i="1" s="1"/>
  <c r="D11" i="1"/>
  <c r="K65" i="1"/>
  <c r="K75" i="1"/>
  <c r="K53" i="1"/>
  <c r="G56" i="1"/>
  <c r="E142" i="1"/>
  <c r="E101" i="1"/>
  <c r="G63" i="1"/>
  <c r="K66" i="1"/>
  <c r="H68" i="1"/>
  <c r="U68" i="1" s="1"/>
  <c r="H69" i="1"/>
  <c r="U69" i="1" s="1"/>
  <c r="G70" i="1"/>
  <c r="K74" i="1"/>
  <c r="H78" i="1"/>
  <c r="U78" i="1" s="1"/>
  <c r="F79" i="1"/>
  <c r="F80" i="1"/>
  <c r="G233" i="1"/>
  <c r="C233" i="1"/>
  <c r="J233" i="1"/>
  <c r="F233" i="1"/>
  <c r="B233" i="1"/>
  <c r="E233" i="1"/>
  <c r="D233" i="1"/>
  <c r="I233" i="1"/>
  <c r="H233" i="1"/>
  <c r="F52" i="1"/>
  <c r="F69" i="1"/>
  <c r="F82" i="1"/>
  <c r="F56" i="1"/>
  <c r="E161" i="1"/>
  <c r="E176" i="1"/>
  <c r="G69" i="1"/>
  <c r="H76" i="1"/>
  <c r="U76" i="1" s="1"/>
  <c r="K73" i="1"/>
  <c r="U73" i="1" s="1"/>
  <c r="K80" i="1"/>
  <c r="U80" i="1" s="1"/>
  <c r="C43" i="1"/>
  <c r="H52" i="1"/>
  <c r="U52" i="1" s="1"/>
  <c r="F54" i="1"/>
  <c r="F58" i="1"/>
  <c r="T58" i="1"/>
  <c r="G61" i="1"/>
  <c r="F72" i="1"/>
  <c r="F73" i="1"/>
  <c r="H75" i="1"/>
  <c r="F76" i="1"/>
  <c r="G83" i="1"/>
  <c r="T83" i="1" s="1"/>
  <c r="T159" i="1"/>
  <c r="H55" i="1"/>
  <c r="U55" i="1" s="1"/>
  <c r="G65" i="1"/>
  <c r="G67" i="1"/>
  <c r="H72" i="1"/>
  <c r="H74" i="1"/>
  <c r="H77" i="1"/>
  <c r="H79" i="1"/>
  <c r="U79" i="1" s="1"/>
  <c r="H81" i="1"/>
  <c r="H83" i="1"/>
  <c r="U83" i="1" s="1"/>
  <c r="F84" i="1"/>
  <c r="E43" i="1"/>
  <c r="H56" i="1"/>
  <c r="F61" i="1"/>
  <c r="H65" i="1"/>
  <c r="H67" i="1"/>
  <c r="U67" i="1" s="1"/>
  <c r="F71" i="1"/>
  <c r="G73" i="1"/>
  <c r="G75" i="1"/>
  <c r="G76" i="1"/>
  <c r="G78" i="1"/>
  <c r="G80" i="1"/>
  <c r="G82" i="1"/>
  <c r="T82" i="1" s="1"/>
  <c r="F236" i="1"/>
  <c r="J236" i="1"/>
  <c r="B236" i="1"/>
  <c r="F244" i="1"/>
  <c r="J244" i="1"/>
  <c r="C236" i="1"/>
  <c r="E177" i="1"/>
  <c r="E162" i="1"/>
  <c r="H82" i="1"/>
  <c r="U82" i="1" s="1"/>
  <c r="V101" i="1"/>
  <c r="G236" i="1"/>
  <c r="V160" i="1"/>
  <c r="V175" i="1"/>
  <c r="G240" i="1"/>
  <c r="C240" i="1"/>
  <c r="J240" i="1"/>
  <c r="F240" i="1"/>
  <c r="B240" i="1"/>
  <c r="I240" i="1"/>
  <c r="H240" i="1"/>
  <c r="E240" i="1"/>
  <c r="D240" i="1"/>
  <c r="K223" i="1"/>
  <c r="F243" i="1" s="1"/>
  <c r="I244" i="1"/>
  <c r="K227" i="1"/>
  <c r="G247" i="1" s="1"/>
  <c r="M204" i="1"/>
  <c r="U204" i="1"/>
  <c r="K214" i="1"/>
  <c r="D234" i="1" s="1"/>
  <c r="D236" i="1"/>
  <c r="H236" i="1"/>
  <c r="K217" i="1"/>
  <c r="F237" i="1" s="1"/>
  <c r="F245" i="1"/>
  <c r="E246" i="1"/>
  <c r="B245" i="1"/>
  <c r="H246" i="1"/>
  <c r="I232" i="1"/>
  <c r="E232" i="1"/>
  <c r="H232" i="1"/>
  <c r="D232" i="1"/>
  <c r="G232" i="1"/>
  <c r="F232" i="1"/>
  <c r="H244" i="1"/>
  <c r="G245" i="1"/>
  <c r="F246" i="1"/>
  <c r="J246" i="1"/>
  <c r="C232" i="1"/>
  <c r="K215" i="1"/>
  <c r="I235" i="1" s="1"/>
  <c r="E236" i="1"/>
  <c r="I236" i="1"/>
  <c r="C244" i="1"/>
  <c r="G244" i="1"/>
  <c r="K218" i="1"/>
  <c r="C238" i="1" s="1"/>
  <c r="K228" i="1"/>
  <c r="E248" i="1" s="1"/>
  <c r="D239" i="1"/>
  <c r="O159" i="1" s="1"/>
  <c r="H239" i="1"/>
  <c r="S159" i="1" s="1"/>
  <c r="D241" i="1"/>
  <c r="H241" i="1"/>
  <c r="B242" i="1"/>
  <c r="F242" i="1"/>
  <c r="J242" i="1"/>
  <c r="B244" i="1"/>
  <c r="B246" i="1"/>
  <c r="E239" i="1"/>
  <c r="P159" i="1" s="1"/>
  <c r="E241" i="1"/>
  <c r="C242" i="1"/>
  <c r="J243" i="1" l="1"/>
  <c r="C237" i="1"/>
  <c r="S99" i="1"/>
  <c r="U99" i="1"/>
  <c r="C235" i="1"/>
  <c r="U77" i="1"/>
  <c r="E126" i="1" s="1"/>
  <c r="U53" i="1"/>
  <c r="E109" i="1" s="1"/>
  <c r="U56" i="1"/>
  <c r="E112" i="1" s="1"/>
  <c r="N99" i="1"/>
  <c r="O99" i="1"/>
  <c r="R99" i="1"/>
  <c r="T99" i="1"/>
  <c r="I243" i="1"/>
  <c r="F235" i="1"/>
  <c r="P99" i="1"/>
  <c r="U62" i="1"/>
  <c r="E116" i="1" s="1"/>
  <c r="U63" i="1"/>
  <c r="E117" i="1" s="1"/>
  <c r="U81" i="1"/>
  <c r="K239" i="1"/>
  <c r="E247" i="1"/>
  <c r="Q99" i="1"/>
  <c r="D238" i="1"/>
  <c r="O201" i="1" s="1"/>
  <c r="G57" i="1"/>
  <c r="V159" i="1"/>
  <c r="K241" i="1"/>
  <c r="U66" i="1"/>
  <c r="E119" i="1" s="1"/>
  <c r="N201" i="1"/>
  <c r="E234" i="1"/>
  <c r="P136" i="1" s="1"/>
  <c r="E243" i="1"/>
  <c r="H234" i="1"/>
  <c r="S136" i="1" s="1"/>
  <c r="B243" i="1"/>
  <c r="I238" i="1"/>
  <c r="T201" i="1" s="1"/>
  <c r="G243" i="1"/>
  <c r="N57" i="1"/>
  <c r="I234" i="1"/>
  <c r="T136" i="1" s="1"/>
  <c r="K246" i="1"/>
  <c r="K242" i="1"/>
  <c r="G235" i="1"/>
  <c r="G237" i="1"/>
  <c r="J235" i="1"/>
  <c r="K232" i="1"/>
  <c r="C243" i="1"/>
  <c r="H243" i="1"/>
  <c r="U72" i="1"/>
  <c r="E121" i="1" s="1"/>
  <c r="H57" i="1"/>
  <c r="F57" i="1"/>
  <c r="U75" i="1"/>
  <c r="E124" i="1" s="1"/>
  <c r="E129" i="1"/>
  <c r="E135" i="1"/>
  <c r="K244" i="1"/>
  <c r="D237" i="1"/>
  <c r="H237" i="1"/>
  <c r="B247" i="1"/>
  <c r="E194" i="1"/>
  <c r="E138" i="1"/>
  <c r="E111" i="1"/>
  <c r="K233" i="1"/>
  <c r="E134" i="1"/>
  <c r="E133" i="1"/>
  <c r="F11" i="1"/>
  <c r="D43" i="1"/>
  <c r="E122" i="1"/>
  <c r="J248" i="1"/>
  <c r="D247" i="1"/>
  <c r="H235" i="1"/>
  <c r="E235" i="1"/>
  <c r="D235" i="1"/>
  <c r="H248" i="1"/>
  <c r="C248" i="1"/>
  <c r="E238" i="1"/>
  <c r="P201" i="1" s="1"/>
  <c r="B237" i="1"/>
  <c r="J234" i="1"/>
  <c r="U136" i="1" s="1"/>
  <c r="B234" i="1"/>
  <c r="M136" i="1" s="1"/>
  <c r="G234" i="1"/>
  <c r="R136" i="1" s="1"/>
  <c r="F234" i="1"/>
  <c r="Q136" i="1" s="1"/>
  <c r="J247" i="1"/>
  <c r="K240" i="1"/>
  <c r="D248" i="1"/>
  <c r="D243" i="1"/>
  <c r="E237" i="1"/>
  <c r="C247" i="1"/>
  <c r="K236" i="1"/>
  <c r="U65" i="1"/>
  <c r="E130" i="1"/>
  <c r="U74" i="1"/>
  <c r="E125" i="1"/>
  <c r="R132" i="1"/>
  <c r="N132" i="1"/>
  <c r="U132" i="1"/>
  <c r="Q132" i="1"/>
  <c r="M132" i="1"/>
  <c r="T132" i="1"/>
  <c r="S132" i="1"/>
  <c r="P132" i="1"/>
  <c r="O132" i="1"/>
  <c r="O136" i="1"/>
  <c r="I248" i="1"/>
  <c r="S162" i="1"/>
  <c r="S177" i="1" s="1"/>
  <c r="O162" i="1"/>
  <c r="O177" i="1" s="1"/>
  <c r="R162" i="1"/>
  <c r="R177" i="1" s="1"/>
  <c r="N162" i="1"/>
  <c r="N177" i="1" s="1"/>
  <c r="P162" i="1"/>
  <c r="P177" i="1" s="1"/>
  <c r="U162" i="1"/>
  <c r="U177" i="1" s="1"/>
  <c r="M162" i="1"/>
  <c r="Q162" i="1"/>
  <c r="Q177" i="1" s="1"/>
  <c r="T162" i="1"/>
  <c r="T177" i="1" s="1"/>
  <c r="E200" i="1"/>
  <c r="E160" i="1"/>
  <c r="E175" i="1"/>
  <c r="E110" i="1"/>
  <c r="H247" i="1"/>
  <c r="G248" i="1"/>
  <c r="I237" i="1"/>
  <c r="E120" i="1"/>
  <c r="N139" i="1"/>
  <c r="B248" i="1"/>
  <c r="F248" i="1"/>
  <c r="J238" i="1"/>
  <c r="U201" i="1" s="1"/>
  <c r="B238" i="1"/>
  <c r="M139" i="1" s="1"/>
  <c r="G238" i="1"/>
  <c r="R201" i="1" s="1"/>
  <c r="F238" i="1"/>
  <c r="Q201" i="1" s="1"/>
  <c r="B235" i="1"/>
  <c r="I247" i="1"/>
  <c r="K245" i="1"/>
  <c r="J237" i="1"/>
  <c r="C234" i="1"/>
  <c r="N136" i="1" s="1"/>
  <c r="V204" i="1"/>
  <c r="F247" i="1"/>
  <c r="H238" i="1"/>
  <c r="S201" i="1" s="1"/>
  <c r="E131" i="1"/>
  <c r="E128" i="1"/>
  <c r="E108" i="1"/>
  <c r="E127" i="1"/>
  <c r="E137" i="1"/>
  <c r="M99" i="1"/>
  <c r="E115" i="1"/>
  <c r="O139" i="1" l="1"/>
  <c r="K235" i="1"/>
  <c r="R139" i="1"/>
  <c r="U57" i="1"/>
  <c r="K248" i="1"/>
  <c r="V132" i="1"/>
  <c r="T139" i="1"/>
  <c r="N86" i="1"/>
  <c r="K243" i="1"/>
  <c r="T127" i="1"/>
  <c r="P127" i="1"/>
  <c r="S127" i="1"/>
  <c r="O127" i="1"/>
  <c r="R127" i="1"/>
  <c r="Q127" i="1"/>
  <c r="U127" i="1"/>
  <c r="N127" i="1"/>
  <c r="M127" i="1"/>
  <c r="T112" i="1"/>
  <c r="P112" i="1"/>
  <c r="S112" i="1"/>
  <c r="O112" i="1"/>
  <c r="U112" i="1"/>
  <c r="M112" i="1"/>
  <c r="R112" i="1"/>
  <c r="Q112" i="1"/>
  <c r="N112" i="1"/>
  <c r="R125" i="1"/>
  <c r="N125" i="1"/>
  <c r="U125" i="1"/>
  <c r="Q125" i="1"/>
  <c r="M125" i="1"/>
  <c r="P125" i="1"/>
  <c r="O125" i="1"/>
  <c r="T125" i="1"/>
  <c r="S125" i="1"/>
  <c r="K237" i="1"/>
  <c r="V99" i="1"/>
  <c r="T137" i="1"/>
  <c r="P137" i="1"/>
  <c r="S137" i="1"/>
  <c r="O137" i="1"/>
  <c r="N137" i="1"/>
  <c r="U137" i="1"/>
  <c r="M137" i="1"/>
  <c r="Q137" i="1"/>
  <c r="R137" i="1"/>
  <c r="U128" i="1"/>
  <c r="Q128" i="1"/>
  <c r="M128" i="1"/>
  <c r="T128" i="1"/>
  <c r="P128" i="1"/>
  <c r="O128" i="1"/>
  <c r="N128" i="1"/>
  <c r="S128" i="1"/>
  <c r="R128" i="1"/>
  <c r="E118" i="1"/>
  <c r="K247" i="1"/>
  <c r="T135" i="1"/>
  <c r="P135" i="1"/>
  <c r="S135" i="1"/>
  <c r="O135" i="1"/>
  <c r="N135" i="1"/>
  <c r="U135" i="1"/>
  <c r="M135" i="1"/>
  <c r="R135" i="1"/>
  <c r="Q135" i="1"/>
  <c r="S115" i="1"/>
  <c r="O115" i="1"/>
  <c r="R115" i="1"/>
  <c r="N115" i="1"/>
  <c r="Q115" i="1"/>
  <c r="P115" i="1"/>
  <c r="T115" i="1"/>
  <c r="M115" i="1"/>
  <c r="U115" i="1"/>
  <c r="U117" i="1"/>
  <c r="Q117" i="1"/>
  <c r="M117" i="1"/>
  <c r="T117" i="1"/>
  <c r="P117" i="1"/>
  <c r="S117" i="1"/>
  <c r="R117" i="1"/>
  <c r="N117" i="1"/>
  <c r="O117" i="1"/>
  <c r="U121" i="1"/>
  <c r="Q121" i="1"/>
  <c r="M121" i="1"/>
  <c r="T121" i="1"/>
  <c r="P121" i="1"/>
  <c r="O121" i="1"/>
  <c r="N121" i="1"/>
  <c r="R121" i="1"/>
  <c r="S121" i="1"/>
  <c r="P139" i="1"/>
  <c r="U139" i="1"/>
  <c r="T120" i="1"/>
  <c r="P120" i="1"/>
  <c r="S120" i="1"/>
  <c r="O120" i="1"/>
  <c r="R120" i="1"/>
  <c r="Q120" i="1"/>
  <c r="M120" i="1"/>
  <c r="U120" i="1"/>
  <c r="N120" i="1"/>
  <c r="S110" i="1"/>
  <c r="O110" i="1"/>
  <c r="R110" i="1"/>
  <c r="N110" i="1"/>
  <c r="T110" i="1"/>
  <c r="Q110" i="1"/>
  <c r="U110" i="1"/>
  <c r="M110" i="1"/>
  <c r="P110" i="1"/>
  <c r="R200" i="1"/>
  <c r="N200" i="1"/>
  <c r="U200" i="1"/>
  <c r="Q200" i="1"/>
  <c r="M200" i="1"/>
  <c r="P200" i="1"/>
  <c r="O200" i="1"/>
  <c r="S200" i="1"/>
  <c r="T200" i="1"/>
  <c r="V162" i="1"/>
  <c r="M177" i="1"/>
  <c r="V177" i="1" s="1"/>
  <c r="V136" i="1"/>
  <c r="S130" i="1"/>
  <c r="O130" i="1"/>
  <c r="R130" i="1"/>
  <c r="N130" i="1"/>
  <c r="Q130" i="1"/>
  <c r="P130" i="1"/>
  <c r="T130" i="1"/>
  <c r="M130" i="1"/>
  <c r="U130" i="1"/>
  <c r="K234" i="1"/>
  <c r="U133" i="1"/>
  <c r="Q133" i="1"/>
  <c r="M133" i="1"/>
  <c r="T133" i="1"/>
  <c r="P133" i="1"/>
  <c r="O133" i="1"/>
  <c r="N133" i="1"/>
  <c r="S133" i="1"/>
  <c r="R133" i="1"/>
  <c r="R109" i="1"/>
  <c r="N109" i="1"/>
  <c r="U109" i="1"/>
  <c r="Q109" i="1"/>
  <c r="M109" i="1"/>
  <c r="O109" i="1"/>
  <c r="T109" i="1"/>
  <c r="S109" i="1"/>
  <c r="P109" i="1"/>
  <c r="R122" i="1"/>
  <c r="N122" i="1"/>
  <c r="U122" i="1"/>
  <c r="Q122" i="1"/>
  <c r="M122" i="1"/>
  <c r="T122" i="1"/>
  <c r="S122" i="1"/>
  <c r="P122" i="1"/>
  <c r="O122" i="1"/>
  <c r="T111" i="1"/>
  <c r="P111" i="1"/>
  <c r="S111" i="1"/>
  <c r="O111" i="1"/>
  <c r="Q111" i="1"/>
  <c r="N111" i="1"/>
  <c r="M111" i="1"/>
  <c r="U111" i="1"/>
  <c r="R111" i="1"/>
  <c r="Q139" i="1"/>
  <c r="S126" i="1"/>
  <c r="O126" i="1"/>
  <c r="R126" i="1"/>
  <c r="N126" i="1"/>
  <c r="U126" i="1"/>
  <c r="M126" i="1"/>
  <c r="T126" i="1"/>
  <c r="P126" i="1"/>
  <c r="Q126" i="1"/>
  <c r="E123" i="1"/>
  <c r="R108" i="1"/>
  <c r="N108" i="1"/>
  <c r="U108" i="1"/>
  <c r="Q108" i="1"/>
  <c r="M108" i="1"/>
  <c r="S108" i="1"/>
  <c r="P108" i="1"/>
  <c r="O108" i="1"/>
  <c r="T108" i="1"/>
  <c r="U131" i="1"/>
  <c r="T131" i="1"/>
  <c r="P131" i="1"/>
  <c r="S131" i="1"/>
  <c r="O131" i="1"/>
  <c r="N131" i="1"/>
  <c r="M131" i="1"/>
  <c r="R131" i="1"/>
  <c r="Q131" i="1"/>
  <c r="K238" i="1"/>
  <c r="M201" i="1"/>
  <c r="V201" i="1" s="1"/>
  <c r="S139" i="1"/>
  <c r="S119" i="1"/>
  <c r="O119" i="1"/>
  <c r="R119" i="1"/>
  <c r="N119" i="1"/>
  <c r="U119" i="1"/>
  <c r="M119" i="1"/>
  <c r="T119" i="1"/>
  <c r="Q119" i="1"/>
  <c r="P119" i="1"/>
  <c r="T116" i="1"/>
  <c r="P116" i="1"/>
  <c r="S116" i="1"/>
  <c r="O116" i="1"/>
  <c r="N116" i="1"/>
  <c r="U116" i="1"/>
  <c r="M116" i="1"/>
  <c r="R116" i="1"/>
  <c r="Q116" i="1"/>
  <c r="F43" i="1"/>
  <c r="K51" i="1"/>
  <c r="K19" i="1"/>
  <c r="G51" i="1"/>
  <c r="F51" i="1"/>
  <c r="H51" i="1"/>
  <c r="T134" i="1"/>
  <c r="P134" i="1"/>
  <c r="S134" i="1"/>
  <c r="O134" i="1"/>
  <c r="R134" i="1"/>
  <c r="Q134" i="1"/>
  <c r="U134" i="1"/>
  <c r="N134" i="1"/>
  <c r="M134" i="1"/>
  <c r="S138" i="1"/>
  <c r="O138" i="1"/>
  <c r="R138" i="1"/>
  <c r="N138" i="1"/>
  <c r="P138" i="1"/>
  <c r="U138" i="1"/>
  <c r="M138" i="1"/>
  <c r="Q138" i="1"/>
  <c r="T138" i="1"/>
  <c r="T194" i="1"/>
  <c r="P194" i="1"/>
  <c r="S194" i="1"/>
  <c r="O194" i="1"/>
  <c r="N194" i="1"/>
  <c r="U194" i="1"/>
  <c r="M194" i="1"/>
  <c r="R194" i="1"/>
  <c r="Q194" i="1"/>
  <c r="T124" i="1"/>
  <c r="P124" i="1"/>
  <c r="S124" i="1"/>
  <c r="O124" i="1"/>
  <c r="N124" i="1"/>
  <c r="U124" i="1"/>
  <c r="M124" i="1"/>
  <c r="Q124" i="1"/>
  <c r="R124" i="1"/>
  <c r="R129" i="1"/>
  <c r="N129" i="1"/>
  <c r="U129" i="1"/>
  <c r="Q129" i="1"/>
  <c r="M129" i="1"/>
  <c r="T129" i="1"/>
  <c r="S129" i="1"/>
  <c r="O129" i="1"/>
  <c r="P129" i="1"/>
  <c r="K20" i="1" l="1"/>
  <c r="K49" i="1" s="1"/>
  <c r="E113" i="1"/>
  <c r="V119" i="1"/>
  <c r="V110" i="1"/>
  <c r="V127" i="1"/>
  <c r="G86" i="1"/>
  <c r="L51" i="1"/>
  <c r="L55" i="1"/>
  <c r="T55" i="1" s="1"/>
  <c r="L53" i="1"/>
  <c r="T53" i="1" s="1"/>
  <c r="L81" i="1"/>
  <c r="T81" i="1" s="1"/>
  <c r="L74" i="1"/>
  <c r="T74" i="1" s="1"/>
  <c r="L77" i="1"/>
  <c r="T77" i="1" s="1"/>
  <c r="L69" i="1"/>
  <c r="T69" i="1" s="1"/>
  <c r="L71" i="1"/>
  <c r="T71" i="1" s="1"/>
  <c r="L64" i="1"/>
  <c r="T64" i="1" s="1"/>
  <c r="L62" i="1"/>
  <c r="T62" i="1" s="1"/>
  <c r="L79" i="1"/>
  <c r="T79" i="1" s="1"/>
  <c r="L72" i="1"/>
  <c r="T72" i="1" s="1"/>
  <c r="L66" i="1"/>
  <c r="T66" i="1" s="1"/>
  <c r="L52" i="1"/>
  <c r="T52" i="1" s="1"/>
  <c r="L65" i="1"/>
  <c r="T65" i="1" s="1"/>
  <c r="L56" i="1"/>
  <c r="T56" i="1" s="1"/>
  <c r="L54" i="1"/>
  <c r="T54" i="1" s="1"/>
  <c r="L70" i="1"/>
  <c r="T70" i="1" s="1"/>
  <c r="L57" i="1"/>
  <c r="T57" i="1" s="1"/>
  <c r="L73" i="1"/>
  <c r="T73" i="1" s="1"/>
  <c r="L76" i="1"/>
  <c r="T76" i="1" s="1"/>
  <c r="L63" i="1"/>
  <c r="T63" i="1" s="1"/>
  <c r="L61" i="1"/>
  <c r="T61" i="1" s="1"/>
  <c r="L78" i="1"/>
  <c r="T78" i="1" s="1"/>
  <c r="L67" i="1"/>
  <c r="T67" i="1" s="1"/>
  <c r="L75" i="1"/>
  <c r="T75" i="1" s="1"/>
  <c r="L80" i="1"/>
  <c r="T80" i="1" s="1"/>
  <c r="L68" i="1"/>
  <c r="T68" i="1" s="1"/>
  <c r="V133" i="1"/>
  <c r="V200" i="1"/>
  <c r="V120" i="1"/>
  <c r="V124" i="1"/>
  <c r="V116" i="1"/>
  <c r="V121" i="1"/>
  <c r="V135" i="1"/>
  <c r="K86" i="1"/>
  <c r="V139" i="1"/>
  <c r="V128" i="1"/>
  <c r="S123" i="1"/>
  <c r="O123" i="1"/>
  <c r="R123" i="1"/>
  <c r="N123" i="1"/>
  <c r="Q123" i="1"/>
  <c r="P123" i="1"/>
  <c r="U123" i="1"/>
  <c r="T123" i="1"/>
  <c r="M123" i="1"/>
  <c r="V122" i="1"/>
  <c r="V137" i="1"/>
  <c r="V129" i="1"/>
  <c r="V194" i="1"/>
  <c r="H86" i="1"/>
  <c r="U51" i="1"/>
  <c r="V131" i="1"/>
  <c r="V108" i="1"/>
  <c r="V126" i="1"/>
  <c r="V109" i="1"/>
  <c r="V117" i="1"/>
  <c r="R118" i="1"/>
  <c r="N118" i="1"/>
  <c r="U118" i="1"/>
  <c r="Q118" i="1"/>
  <c r="M118" i="1"/>
  <c r="P118" i="1"/>
  <c r="O118" i="1"/>
  <c r="S118" i="1"/>
  <c r="T118" i="1"/>
  <c r="V138" i="1"/>
  <c r="V134" i="1"/>
  <c r="F86" i="1"/>
  <c r="V111" i="1"/>
  <c r="V130" i="1"/>
  <c r="V115" i="1"/>
  <c r="V125" i="1"/>
  <c r="V112" i="1"/>
  <c r="M113" i="1" l="1"/>
  <c r="O113" i="1"/>
  <c r="P113" i="1"/>
  <c r="R113" i="1"/>
  <c r="T113" i="1"/>
  <c r="S113" i="1"/>
  <c r="U113" i="1"/>
  <c r="N113" i="1"/>
  <c r="Q113" i="1"/>
  <c r="V123" i="1"/>
  <c r="E180" i="1"/>
  <c r="E169" i="1"/>
  <c r="E197" i="1"/>
  <c r="L86" i="1"/>
  <c r="E183" i="1"/>
  <c r="E188" i="1"/>
  <c r="E171" i="1"/>
  <c r="E182" i="1"/>
  <c r="E195" i="1"/>
  <c r="E189" i="1"/>
  <c r="E170" i="1"/>
  <c r="V118" i="1"/>
  <c r="E196" i="1"/>
  <c r="E190" i="1"/>
  <c r="E185" i="1"/>
  <c r="E173" i="1"/>
  <c r="E184" i="1"/>
  <c r="E199" i="1"/>
  <c r="E172" i="1"/>
  <c r="E187" i="1"/>
  <c r="E198" i="1"/>
  <c r="E179" i="1"/>
  <c r="E193" i="1"/>
  <c r="U86" i="1"/>
  <c r="E107" i="1"/>
  <c r="E192" i="1"/>
  <c r="E178" i="1"/>
  <c r="E174" i="1"/>
  <c r="E181" i="1"/>
  <c r="E191" i="1"/>
  <c r="E186" i="1"/>
  <c r="T51" i="1"/>
  <c r="E96" i="1" l="1"/>
  <c r="E98" i="1"/>
  <c r="E97" i="1"/>
  <c r="V113" i="1"/>
  <c r="S185" i="1"/>
  <c r="O185" i="1"/>
  <c r="R185" i="1"/>
  <c r="N185" i="1"/>
  <c r="Q185" i="1"/>
  <c r="P185" i="1"/>
  <c r="U185" i="1"/>
  <c r="T185" i="1"/>
  <c r="M185" i="1"/>
  <c r="R189" i="1"/>
  <c r="N189" i="1"/>
  <c r="U189" i="1"/>
  <c r="P189" i="1"/>
  <c r="T189" i="1"/>
  <c r="O189" i="1"/>
  <c r="S189" i="1"/>
  <c r="Q189" i="1"/>
  <c r="M189" i="1"/>
  <c r="U188" i="1"/>
  <c r="Q188" i="1"/>
  <c r="M188" i="1"/>
  <c r="P188" i="1"/>
  <c r="T188" i="1"/>
  <c r="O188" i="1"/>
  <c r="S188" i="1"/>
  <c r="R188" i="1"/>
  <c r="N188" i="1"/>
  <c r="E168" i="1"/>
  <c r="T86" i="1"/>
  <c r="T181" i="1"/>
  <c r="P181" i="1"/>
  <c r="S181" i="1"/>
  <c r="O181" i="1"/>
  <c r="N181" i="1"/>
  <c r="U181" i="1"/>
  <c r="M181" i="1"/>
  <c r="R181" i="1"/>
  <c r="Q181" i="1"/>
  <c r="U178" i="1"/>
  <c r="Q178" i="1"/>
  <c r="M178" i="1"/>
  <c r="T178" i="1"/>
  <c r="P178" i="1"/>
  <c r="O178" i="1"/>
  <c r="N178" i="1"/>
  <c r="S178" i="1"/>
  <c r="R178" i="1"/>
  <c r="S193" i="1"/>
  <c r="O193" i="1"/>
  <c r="R193" i="1"/>
  <c r="N193" i="1"/>
  <c r="Q193" i="1"/>
  <c r="P193" i="1"/>
  <c r="M193" i="1"/>
  <c r="U193" i="1"/>
  <c r="T193" i="1"/>
  <c r="R184" i="1"/>
  <c r="N184" i="1"/>
  <c r="U184" i="1"/>
  <c r="Q184" i="1"/>
  <c r="M184" i="1"/>
  <c r="T184" i="1"/>
  <c r="S184" i="1"/>
  <c r="P184" i="1"/>
  <c r="O184" i="1"/>
  <c r="T196" i="1"/>
  <c r="P196" i="1"/>
  <c r="S196" i="1"/>
  <c r="Q196" i="1"/>
  <c r="O196" i="1"/>
  <c r="U196" i="1"/>
  <c r="R196" i="1"/>
  <c r="N196" i="1"/>
  <c r="M196" i="1"/>
  <c r="T182" i="1"/>
  <c r="P182" i="1"/>
  <c r="S182" i="1"/>
  <c r="O182" i="1"/>
  <c r="R182" i="1"/>
  <c r="Q182" i="1"/>
  <c r="U182" i="1"/>
  <c r="N182" i="1"/>
  <c r="M182" i="1"/>
  <c r="T197" i="1"/>
  <c r="P197" i="1"/>
  <c r="S197" i="1"/>
  <c r="O197" i="1"/>
  <c r="U197" i="1"/>
  <c r="M197" i="1"/>
  <c r="R197" i="1"/>
  <c r="Q197" i="1"/>
  <c r="N197" i="1"/>
  <c r="S180" i="1"/>
  <c r="O180" i="1"/>
  <c r="R180" i="1"/>
  <c r="N180" i="1"/>
  <c r="Q180" i="1"/>
  <c r="P180" i="1"/>
  <c r="M180" i="1"/>
  <c r="U180" i="1"/>
  <c r="T180" i="1"/>
  <c r="T186" i="1"/>
  <c r="P186" i="1"/>
  <c r="S186" i="1"/>
  <c r="O186" i="1"/>
  <c r="N186" i="1"/>
  <c r="U186" i="1"/>
  <c r="M186" i="1"/>
  <c r="R186" i="1"/>
  <c r="Q186" i="1"/>
  <c r="U191" i="1"/>
  <c r="Q191" i="1"/>
  <c r="T191" i="1"/>
  <c r="P191" i="1"/>
  <c r="O191" i="1"/>
  <c r="N191" i="1"/>
  <c r="S191" i="1"/>
  <c r="R191" i="1"/>
  <c r="M191" i="1"/>
  <c r="U174" i="1"/>
  <c r="Q174" i="1"/>
  <c r="M174" i="1"/>
  <c r="T174" i="1"/>
  <c r="P174" i="1"/>
  <c r="N174" i="1"/>
  <c r="S174" i="1"/>
  <c r="R174" i="1"/>
  <c r="O174" i="1"/>
  <c r="R192" i="1"/>
  <c r="N192" i="1"/>
  <c r="U192" i="1"/>
  <c r="Q192" i="1"/>
  <c r="M192" i="1"/>
  <c r="T192" i="1"/>
  <c r="S192" i="1"/>
  <c r="P192" i="1"/>
  <c r="O192" i="1"/>
  <c r="E141" i="1"/>
  <c r="E143" i="1" s="1"/>
  <c r="R107" i="1"/>
  <c r="R141" i="1" s="1"/>
  <c r="N107" i="1"/>
  <c r="N141" i="1" s="1"/>
  <c r="U107" i="1"/>
  <c r="U141" i="1" s="1"/>
  <c r="Q107" i="1"/>
  <c r="Q141" i="1" s="1"/>
  <c r="M107" i="1"/>
  <c r="O107" i="1"/>
  <c r="O141" i="1" s="1"/>
  <c r="T107" i="1"/>
  <c r="T141" i="1" s="1"/>
  <c r="P107" i="1"/>
  <c r="P141" i="1" s="1"/>
  <c r="S107" i="1"/>
  <c r="S141" i="1" s="1"/>
  <c r="R179" i="1"/>
  <c r="N179" i="1"/>
  <c r="U179" i="1"/>
  <c r="Q179" i="1"/>
  <c r="M179" i="1"/>
  <c r="T179" i="1"/>
  <c r="S179" i="1"/>
  <c r="P179" i="1"/>
  <c r="O179" i="1"/>
  <c r="S187" i="1"/>
  <c r="Q187" i="1"/>
  <c r="M187" i="1"/>
  <c r="U187" i="1"/>
  <c r="P187" i="1"/>
  <c r="T187" i="1"/>
  <c r="R187" i="1"/>
  <c r="O187" i="1"/>
  <c r="N187" i="1"/>
  <c r="S172" i="1"/>
  <c r="O172" i="1"/>
  <c r="R172" i="1"/>
  <c r="N172" i="1"/>
  <c r="T172" i="1"/>
  <c r="Q172" i="1"/>
  <c r="M172" i="1"/>
  <c r="U172" i="1"/>
  <c r="P172" i="1"/>
  <c r="T173" i="1"/>
  <c r="P173" i="1"/>
  <c r="S173" i="1"/>
  <c r="O173" i="1"/>
  <c r="Q173" i="1"/>
  <c r="N173" i="1"/>
  <c r="R173" i="1"/>
  <c r="M173" i="1"/>
  <c r="U173" i="1"/>
  <c r="S190" i="1"/>
  <c r="O190" i="1"/>
  <c r="U190" i="1"/>
  <c r="P190" i="1"/>
  <c r="T190" i="1"/>
  <c r="N190" i="1"/>
  <c r="R190" i="1"/>
  <c r="Q190" i="1"/>
  <c r="M190" i="1"/>
  <c r="U170" i="1"/>
  <c r="Q170" i="1"/>
  <c r="M170" i="1"/>
  <c r="T170" i="1"/>
  <c r="P170" i="1"/>
  <c r="R170" i="1"/>
  <c r="O170" i="1"/>
  <c r="S170" i="1"/>
  <c r="N170" i="1"/>
  <c r="T195" i="1"/>
  <c r="P195" i="1"/>
  <c r="S195" i="1"/>
  <c r="O195" i="1"/>
  <c r="N195" i="1"/>
  <c r="U195" i="1"/>
  <c r="M195" i="1"/>
  <c r="R195" i="1"/>
  <c r="Q195" i="1"/>
  <c r="R171" i="1"/>
  <c r="N171" i="1"/>
  <c r="U171" i="1"/>
  <c r="Q171" i="1"/>
  <c r="M171" i="1"/>
  <c r="O171" i="1"/>
  <c r="T171" i="1"/>
  <c r="S171" i="1"/>
  <c r="P171" i="1"/>
  <c r="U183" i="1"/>
  <c r="Q183" i="1"/>
  <c r="M183" i="1"/>
  <c r="T183" i="1"/>
  <c r="P183" i="1"/>
  <c r="O183" i="1"/>
  <c r="N183" i="1"/>
  <c r="S183" i="1"/>
  <c r="R183" i="1"/>
  <c r="T169" i="1"/>
  <c r="P169" i="1"/>
  <c r="S169" i="1"/>
  <c r="O169" i="1"/>
  <c r="U169" i="1"/>
  <c r="M169" i="1"/>
  <c r="R169" i="1"/>
  <c r="N169" i="1"/>
  <c r="Q169" i="1"/>
  <c r="E157" i="1" l="1"/>
  <c r="E158" i="1"/>
  <c r="V169" i="1"/>
  <c r="V182" i="1"/>
  <c r="V172" i="1"/>
  <c r="V186" i="1"/>
  <c r="V196" i="1"/>
  <c r="V181" i="1"/>
  <c r="V183" i="1"/>
  <c r="V170" i="1"/>
  <c r="V179" i="1"/>
  <c r="O148" i="1"/>
  <c r="O143" i="1"/>
  <c r="N143" i="1"/>
  <c r="N148" i="1"/>
  <c r="S97" i="1"/>
  <c r="O97" i="1"/>
  <c r="R97" i="1"/>
  <c r="N97" i="1"/>
  <c r="U97" i="1"/>
  <c r="M97" i="1"/>
  <c r="T97" i="1"/>
  <c r="Q97" i="1"/>
  <c r="P97" i="1"/>
  <c r="V173" i="1"/>
  <c r="V187" i="1"/>
  <c r="S148" i="1"/>
  <c r="S143" i="1"/>
  <c r="V107" i="1"/>
  <c r="M141" i="1"/>
  <c r="R143" i="1"/>
  <c r="R148" i="1"/>
  <c r="V191" i="1"/>
  <c r="V197" i="1"/>
  <c r="R98" i="1"/>
  <c r="N98" i="1"/>
  <c r="U98" i="1"/>
  <c r="Q98" i="1"/>
  <c r="M98" i="1"/>
  <c r="O98" i="1"/>
  <c r="T98" i="1"/>
  <c r="S98" i="1"/>
  <c r="P98" i="1"/>
  <c r="V189" i="1"/>
  <c r="V195" i="1"/>
  <c r="P148" i="1"/>
  <c r="P143" i="1"/>
  <c r="Q143" i="1"/>
  <c r="Q148" i="1"/>
  <c r="V174" i="1"/>
  <c r="V184" i="1"/>
  <c r="V193" i="1"/>
  <c r="T96" i="1"/>
  <c r="P96" i="1"/>
  <c r="S96" i="1"/>
  <c r="O96" i="1"/>
  <c r="U96" i="1"/>
  <c r="M96" i="1"/>
  <c r="R96" i="1"/>
  <c r="Q96" i="1"/>
  <c r="N96" i="1"/>
  <c r="V188" i="1"/>
  <c r="V185" i="1"/>
  <c r="V171" i="1"/>
  <c r="V190" i="1"/>
  <c r="T148" i="1"/>
  <c r="T143" i="1"/>
  <c r="U143" i="1"/>
  <c r="U148" i="1"/>
  <c r="V192" i="1"/>
  <c r="V180" i="1"/>
  <c r="V178" i="1"/>
  <c r="E203" i="1"/>
  <c r="T168" i="1"/>
  <c r="T203" i="1" s="1"/>
  <c r="T205" i="1" s="1"/>
  <c r="P168" i="1"/>
  <c r="P203" i="1" s="1"/>
  <c r="P205" i="1" s="1"/>
  <c r="S168" i="1"/>
  <c r="S203" i="1" s="1"/>
  <c r="S205" i="1" s="1"/>
  <c r="O168" i="1"/>
  <c r="O203" i="1" s="1"/>
  <c r="O205" i="1" s="1"/>
  <c r="Q168" i="1"/>
  <c r="Q203" i="1" s="1"/>
  <c r="Q205" i="1" s="1"/>
  <c r="N168" i="1"/>
  <c r="N203" i="1" s="1"/>
  <c r="N205" i="1" s="1"/>
  <c r="U168" i="1"/>
  <c r="U203" i="1" s="1"/>
  <c r="U205" i="1" s="1"/>
  <c r="R168" i="1"/>
  <c r="R203" i="1" s="1"/>
  <c r="R205" i="1" s="1"/>
  <c r="M168" i="1"/>
  <c r="Q103" i="1" l="1"/>
  <c r="O103" i="1"/>
  <c r="T103" i="1"/>
  <c r="M203" i="1"/>
  <c r="V168" i="1"/>
  <c r="U145" i="1"/>
  <c r="U144" i="1"/>
  <c r="V98" i="1"/>
  <c r="R145" i="1"/>
  <c r="R144" i="1"/>
  <c r="V97" i="1"/>
  <c r="N145" i="1"/>
  <c r="N144" i="1"/>
  <c r="T145" i="1"/>
  <c r="T144" i="1"/>
  <c r="R157" i="1"/>
  <c r="N157" i="1"/>
  <c r="U157" i="1"/>
  <c r="Q157" i="1"/>
  <c r="M157" i="1"/>
  <c r="P157" i="1"/>
  <c r="O157" i="1"/>
  <c r="S157" i="1"/>
  <c r="T157" i="1"/>
  <c r="R103" i="1"/>
  <c r="S103" i="1"/>
  <c r="M143" i="1"/>
  <c r="V141" i="1"/>
  <c r="M148" i="1"/>
  <c r="O145" i="1"/>
  <c r="O144" i="1"/>
  <c r="T158" i="1"/>
  <c r="P158" i="1"/>
  <c r="S158" i="1"/>
  <c r="O158" i="1"/>
  <c r="R158" i="1"/>
  <c r="Q158" i="1"/>
  <c r="M158" i="1"/>
  <c r="U158" i="1"/>
  <c r="N158" i="1"/>
  <c r="V96" i="1"/>
  <c r="M103" i="1"/>
  <c r="Q145" i="1"/>
  <c r="Q144" i="1"/>
  <c r="N103" i="1"/>
  <c r="U103" i="1"/>
  <c r="P103" i="1"/>
  <c r="P145" i="1"/>
  <c r="P144" i="1"/>
  <c r="S145" i="1"/>
  <c r="S144" i="1"/>
  <c r="O164" i="1" l="1"/>
  <c r="U164" i="1"/>
  <c r="V158" i="1"/>
  <c r="M164" i="1"/>
  <c r="V157" i="1"/>
  <c r="R164" i="1"/>
  <c r="V148" i="1"/>
  <c r="S164" i="1"/>
  <c r="Q164" i="1"/>
  <c r="V103" i="1"/>
  <c r="V203" i="1"/>
  <c r="M205" i="1"/>
  <c r="V205" i="1" s="1"/>
  <c r="V143" i="1"/>
  <c r="M145" i="1"/>
  <c r="M144" i="1"/>
  <c r="V144" i="1" s="1"/>
  <c r="T164" i="1"/>
  <c r="P164" i="1"/>
  <c r="N164" i="1"/>
  <c r="V164" i="1" l="1"/>
  <c r="V145" i="1"/>
</calcChain>
</file>

<file path=xl/sharedStrings.xml><?xml version="1.0" encoding="utf-8"?>
<sst xmlns="http://schemas.openxmlformats.org/spreadsheetml/2006/main" count="496" uniqueCount="195">
  <si>
    <t>Verteilung der gemeinschaftlichen Bundesabgaben 2015</t>
  </si>
  <si>
    <t>in 1000.- Euro</t>
  </si>
  <si>
    <t>Aufkommen</t>
  </si>
  <si>
    <t>FlAF (§ 39/5a)</t>
  </si>
  <si>
    <t>verbleibt als</t>
  </si>
  <si>
    <t>Vorwegabz.</t>
  </si>
  <si>
    <t>EA zur Verteilung</t>
  </si>
  <si>
    <t>Übersicht über diverse Abzüge</t>
  </si>
  <si>
    <t>BeihilfenG</t>
  </si>
  <si>
    <t>fixe Vorwegabzüge</t>
  </si>
  <si>
    <t>veranl. Eink.st.</t>
  </si>
  <si>
    <t>Länder</t>
  </si>
  <si>
    <t>Lohnsteuer</t>
  </si>
  <si>
    <t>Gemeinden</t>
  </si>
  <si>
    <t>Kest I</t>
  </si>
  <si>
    <t>Kest II</t>
  </si>
  <si>
    <t>aufkommensabhängig</t>
  </si>
  <si>
    <t>Steuerabkommen</t>
  </si>
  <si>
    <t>Gmde-KA-Btrg (USt)</t>
  </si>
  <si>
    <t>Körperschaftsteuer</t>
  </si>
  <si>
    <t>BZ Spielbankgmden -u Ldr (USt)</t>
  </si>
  <si>
    <t>Umsatzsteuer</t>
  </si>
  <si>
    <t>EU-Länder-Beitrag (Eigenm)</t>
  </si>
  <si>
    <t>Biersteuer</t>
  </si>
  <si>
    <t>FlaF (vESt, LSt, KeSt I, KöSt)</t>
  </si>
  <si>
    <t>KatF (-"- + 10 Mio. Euro)</t>
  </si>
  <si>
    <t>Schaumweinst.</t>
  </si>
  <si>
    <t>Gmden-EU-Btrg (-"-)</t>
  </si>
  <si>
    <t>Alkoholsteuer</t>
  </si>
  <si>
    <t>Abg.v.alkoh.Getränken</t>
  </si>
  <si>
    <t>Mineralölsteuer</t>
  </si>
  <si>
    <t>Erbschafts- u Schenk.st.</t>
  </si>
  <si>
    <t>Stiftungseingangssteuer</t>
  </si>
  <si>
    <t>Werbeabgabe</t>
  </si>
  <si>
    <t>Wohnbaufdgbtrg</t>
  </si>
  <si>
    <t>Grunderwerbsteuer</t>
  </si>
  <si>
    <t>Bodenwertabgabe</t>
  </si>
  <si>
    <t>Kraftfahrzeugsteuer</t>
  </si>
  <si>
    <t>Motorbez. Vers.steuer</t>
  </si>
  <si>
    <t>Tabaksteuer</t>
  </si>
  <si>
    <t xml:space="preserve">Kapitalverkehrsteuern </t>
  </si>
  <si>
    <t>Stabilitätsabgabe</t>
  </si>
  <si>
    <t>Flugabgabe</t>
  </si>
  <si>
    <t>Energieabgaben</t>
  </si>
  <si>
    <t xml:space="preserve">Normverbrauchsabgabe </t>
  </si>
  <si>
    <t>Versicherungsteuer</t>
  </si>
  <si>
    <t>Konzessionsabgabe</t>
  </si>
  <si>
    <t>Kunstf.btrg (abz. Einh.verg)</t>
  </si>
  <si>
    <t>Spielbankabg. &lt;= 725.000</t>
  </si>
  <si>
    <t>Spielbankabg. &gt; 725.000</t>
  </si>
  <si>
    <t>Summe</t>
  </si>
  <si>
    <t>davon Abg. m einh Schl</t>
  </si>
  <si>
    <t>vertikale Verteilung</t>
  </si>
  <si>
    <t>EU-Btrg.</t>
  </si>
  <si>
    <t>Ldr-EU-Btrg, Kons.btrg</t>
  </si>
  <si>
    <t>Gmde-KA-Btrg</t>
  </si>
  <si>
    <t>USt-Erhöhung</t>
  </si>
  <si>
    <t>Siedlungswasserwirtschaft</t>
  </si>
  <si>
    <t>Bund</t>
  </si>
  <si>
    <t>EU</t>
  </si>
  <si>
    <t>+Lohnsteuer</t>
  </si>
  <si>
    <t>vor BZ-Abzug</t>
  </si>
  <si>
    <t>fix</t>
  </si>
  <si>
    <t>vESt</t>
  </si>
  <si>
    <t xml:space="preserve">  vESt</t>
  </si>
  <si>
    <t>LSt</t>
  </si>
  <si>
    <t xml:space="preserve">  LSt</t>
  </si>
  <si>
    <t xml:space="preserve">  Kest I</t>
  </si>
  <si>
    <t xml:space="preserve">  Kest II</t>
  </si>
  <si>
    <t>Steuerabk.</t>
  </si>
  <si>
    <t xml:space="preserve">  Steuerabk.</t>
  </si>
  <si>
    <t>Köst</t>
  </si>
  <si>
    <t xml:space="preserve">  Köst</t>
  </si>
  <si>
    <t>USt</t>
  </si>
  <si>
    <t xml:space="preserve">  USt</t>
  </si>
  <si>
    <t>USt-Selbstträgerschaft</t>
  </si>
  <si>
    <t>USt-Selbsttr.</t>
  </si>
  <si>
    <t xml:space="preserve">  USt-Selbsttr.</t>
  </si>
  <si>
    <t>USt-Landespflegegeld</t>
  </si>
  <si>
    <t>USt-Landespfl.gld</t>
  </si>
  <si>
    <t xml:space="preserve">  USt-Landespfgld</t>
  </si>
  <si>
    <t>USt-SWW Ldr</t>
  </si>
  <si>
    <t xml:space="preserve">  USt SWW Ldr</t>
  </si>
  <si>
    <t>BierSt</t>
  </si>
  <si>
    <t xml:space="preserve">  BierSt</t>
  </si>
  <si>
    <t>Schaumw.St</t>
  </si>
  <si>
    <t xml:space="preserve">  Schaumw.St</t>
  </si>
  <si>
    <t>Alk.St.</t>
  </si>
  <si>
    <t xml:space="preserve">  Alk.St.</t>
  </si>
  <si>
    <t>AlkoholAbg</t>
  </si>
  <si>
    <t xml:space="preserve">  AlkoholAbg</t>
  </si>
  <si>
    <t>MinSt</t>
  </si>
  <si>
    <t xml:space="preserve">  MinSt</t>
  </si>
  <si>
    <t>ErbSchSt</t>
  </si>
  <si>
    <t xml:space="preserve">  ErbSchSt</t>
  </si>
  <si>
    <t xml:space="preserve">  Stiftungseingsst</t>
  </si>
  <si>
    <t xml:space="preserve">  Werbeabgabe</t>
  </si>
  <si>
    <t>Wohnbaufdrbtrg</t>
  </si>
  <si>
    <t xml:space="preserve">  Wohnbaufdrbtrg</t>
  </si>
  <si>
    <t>GrErwSt</t>
  </si>
  <si>
    <t xml:space="preserve">  GrErwSt</t>
  </si>
  <si>
    <t>BodWAbg</t>
  </si>
  <si>
    <t xml:space="preserve">  BodWAbg</t>
  </si>
  <si>
    <t>KfzSt</t>
  </si>
  <si>
    <t xml:space="preserve">  KfzSt</t>
  </si>
  <si>
    <t>Motorbez VersSt</t>
  </si>
  <si>
    <t xml:space="preserve">  Mot.bez.VersSt</t>
  </si>
  <si>
    <t xml:space="preserve">  Tabaksteuer</t>
  </si>
  <si>
    <t xml:space="preserve">  Kapitalverkehrsteuern </t>
  </si>
  <si>
    <t xml:space="preserve">  Stabilitätsabgabe</t>
  </si>
  <si>
    <t xml:space="preserve">  Flugabgabe</t>
  </si>
  <si>
    <t xml:space="preserve">  Energieabgaben</t>
  </si>
  <si>
    <t xml:space="preserve">  Normverbrauchsabgabe </t>
  </si>
  <si>
    <t xml:space="preserve">  Versicherungsteuer</t>
  </si>
  <si>
    <t xml:space="preserve">  Konzessionsabgabe</t>
  </si>
  <si>
    <t>Kunstf.btrg.</t>
  </si>
  <si>
    <t>KstFdrgBtrg.</t>
  </si>
  <si>
    <t xml:space="preserve">  KstFdrgBtrg.</t>
  </si>
  <si>
    <t>Spielbkabg &lt;= 725T E</t>
  </si>
  <si>
    <t>Spielbankabg bis 725.000 Euro</t>
  </si>
  <si>
    <t xml:space="preserve">  SpbkA bis 725T</t>
  </si>
  <si>
    <t>Spielbkabg &gt; 725T E</t>
  </si>
  <si>
    <t>Spielbankabg &gt; 725.000 Euro</t>
  </si>
  <si>
    <t xml:space="preserve">  SpbkA &gt; 725T</t>
  </si>
  <si>
    <t xml:space="preserve">  Summe</t>
  </si>
  <si>
    <t>horizontale Verteilung, Gmde-EA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</si>
  <si>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</si>
  <si>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</si>
  <si>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</si>
  <si>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</si>
  <si>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</si>
  <si>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</si>
  <si>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</si>
  <si>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</si>
  <si>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</si>
  <si>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in 1.000.- Euro</t>
  </si>
  <si>
    <t>Abgaben mit einh. Schl</t>
  </si>
  <si>
    <t>Volkszahl</t>
  </si>
  <si>
    <t>aBS</t>
  </si>
  <si>
    <t>Fixschlüssel</t>
  </si>
  <si>
    <t>des Aufk. an USt fix</t>
  </si>
  <si>
    <t>davon GetrStA</t>
  </si>
  <si>
    <t>USt-Landespfl.gd</t>
  </si>
  <si>
    <t>alle Abgaben</t>
  </si>
  <si>
    <t>Steuerabkomen</t>
  </si>
  <si>
    <t>Kunstförderungsbeitrag</t>
  </si>
  <si>
    <t xml:space="preserve">zur Gänze </t>
  </si>
  <si>
    <t>Volkszl</t>
  </si>
  <si>
    <t>Abg.v.alkoh.Getr.</t>
  </si>
  <si>
    <t>Anz.-und Ank.abg.ausgl</t>
  </si>
  <si>
    <t>Aufk. Grd.erw.st.</t>
  </si>
  <si>
    <t>Aufk. Bod.wert.abg.</t>
  </si>
  <si>
    <t>Aufk. Spbg.abg. &lt;= 725.000</t>
  </si>
  <si>
    <t>Aufk. Spbg.abg. &gt; 725.000</t>
  </si>
  <si>
    <t>Summe ungek. EA</t>
  </si>
  <si>
    <t>ungek. EA</t>
  </si>
  <si>
    <t>Summe netto</t>
  </si>
  <si>
    <t>EA Bmsgrdlage</t>
  </si>
  <si>
    <t>Abzg Gmde-BZ</t>
  </si>
  <si>
    <t>EA nach Abzgn</t>
  </si>
  <si>
    <t>horizontale Verteilung, Länder-EA</t>
  </si>
  <si>
    <t>Umschichtg</t>
  </si>
  <si>
    <t>Abgaben mit einheitlichem Schlüssel (ohne Erbschafts- und Schenkungssteuer)</t>
  </si>
  <si>
    <t>(ohne Erb.u.Sch.St)</t>
  </si>
  <si>
    <t>davon nach KA-Schl</t>
  </si>
  <si>
    <t>davon KA-Schl</t>
  </si>
  <si>
    <t>USt L-PflG netto</t>
  </si>
  <si>
    <t>USt-Ldr-SWW</t>
  </si>
  <si>
    <t>USt L-PflgG brutto</t>
  </si>
  <si>
    <t>Aufk. Erb.u.Sch.St</t>
  </si>
  <si>
    <t>Volksz.</t>
  </si>
  <si>
    <t>Gmde zu USt-Landespfl.gd</t>
  </si>
  <si>
    <t>Netto-EA</t>
  </si>
  <si>
    <t>Schlüssel</t>
  </si>
  <si>
    <t>(Aufk. in 1000.-)</t>
  </si>
  <si>
    <t>Bev.Statistik 31.10.2013</t>
  </si>
  <si>
    <t xml:space="preserve">        Bod.wert.abg.</t>
  </si>
  <si>
    <t xml:space="preserve">        Erb.u.SchSt</t>
  </si>
  <si>
    <t xml:space="preserve">            SpbkA bis 725T</t>
  </si>
  <si>
    <t xml:space="preserve">            SpbkA &gt; 725T</t>
  </si>
  <si>
    <t>USt-KA (fix)</t>
  </si>
  <si>
    <t>Getränkest.ausgl (fix)</t>
  </si>
  <si>
    <t>Gmde-Werbest.ausgl (fix)</t>
  </si>
  <si>
    <t>Ldr-Werbeabg. (fix)</t>
  </si>
  <si>
    <t>G-einh.Abg-Fixschlüssel</t>
  </si>
  <si>
    <t>L-einh.Abg-Fixschlüssel</t>
  </si>
  <si>
    <t>G USt-Selbstträgerschaft</t>
  </si>
  <si>
    <t>L USt-Selbstträgerschaft</t>
  </si>
  <si>
    <t>G USt-Landespflegegeld</t>
  </si>
  <si>
    <t>L USt-Landespflegegeld</t>
  </si>
  <si>
    <t>Erfolg</t>
  </si>
  <si>
    <t>WrbAbg Vz.</t>
  </si>
  <si>
    <t>WrbAbg Ausgl</t>
  </si>
  <si>
    <t>§ 21 Abs. 9a</t>
  </si>
  <si>
    <t>EA inkl. § 20  Abs. 9 FAG 2008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</si>
</sst>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0.000%"/>
    <numFmt numFmtId="165" formatCode="0.000"/>
    <numFmt numFmtId="166" formatCode="0.0000000"/>
    <numFmt numFmtId="167" formatCode="#,##0.000000"/>
    <numFmt numFmtId="168" formatCode="0.0"/>
    <numFmt numFmtId="169" formatCode="0.0%"/>
    <numFmt numFmtId="170" formatCode="#,##0.0"/>
    <numFmt numFmtId="171" formatCode="00.00"/>
    <numFmt numFmtId="172" formatCode="&quot;davon&quot;\ 0.0%"/>
    <numFmt numFmtId="173" formatCode="#,##0.000"/>
    <numFmt numFmtId="174" formatCode="_-* #,##0.00\ [$€-1]_-;\-* #,##0.00\ [$€-1]_-;_-* &quot;-&quot;??\ [$€-1]_-"/>
  </numFmts>
  <fonts count="13" x14ac:knownFonts="1">
    <font>
      <sz val="10"/>
      <name val="Arial"/>
      <family val="2"/>
    </font>
    <font>
      <sz val="10"/>
      <name val="Helv"/>
    </font>
    <font>
      <b/>
      <sz val="8"/>
      <name val="Helv"/>
    </font>
    <font>
      <sz val="8"/>
      <name val="Helv"/>
    </font>
    <font>
      <sz val="10"/>
      <name val="Arial"/>
      <family val="2"/>
    </font>
    <font>
      <i/>
      <sz val="8"/>
      <name val="Helv"/>
    </font>
    <font>
      <i/>
      <sz val="10"/>
      <name val="Helv"/>
    </font>
    <font>
      <sz val="8"/>
      <color indexed="8"/>
      <name val="Helv"/>
    </font>
    <font>
      <i/>
      <sz val="8"/>
      <color indexed="8"/>
      <name val="Helv"/>
    </font>
    <font>
      <b/>
      <i/>
      <sz val="8"/>
      <name val="Helv"/>
    </font>
    <font>
      <sz val="7"/>
      <name val="Helv"/>
    </font>
    <font>
      <sz val="8"/>
      <name val="Arial"/>
      <family val="2"/>
    </font>
    <font>
      <i/>
      <sz val="7"/>
      <name val="Helv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9" fontId="4" fillId="0" borderId="0" applyFont="0" applyFill="0" applyBorder="0" applyAlignment="0" applyProtection="0"/>
    <xf numFmtId="0" fontId="1" fillId="0" borderId="0"/>
    <xf numFmtId="4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</cellStyleXfs>
  <cellXfs count="118">
    <xf numFmtId="0" fontId="0" fillId="0" borderId="0" xfId="0"/>
    <xf numFmtId="0" fontId="2" fillId="0" borderId="0" xfId="2" applyFont="1"/>
    <xf numFmtId="0" fontId="3" fillId="0" borderId="0" xfId="2" applyFont="1"/>
    <xf numFmtId="0" fontId="5" fillId="0" borderId="0" xfId="2" applyFont="1"/>
    <xf numFmtId="0" fontId="6" fillId="0" borderId="0" xfId="2" applyFont="1"/>
    <xf numFmtId="0" fontId="7" fillId="0" borderId="0" xfId="2" applyFont="1"/>
    <xf numFmtId="3" fontId="7" fillId="0" borderId="0" xfId="2" applyNumberFormat="1" applyFont="1"/>
    <xf numFmtId="0" fontId="5" fillId="0" borderId="0" xfId="2" applyFont="1" applyAlignment="1">
      <alignment horizontal="right"/>
    </xf>
    <xf numFmtId="3" fontId="5" fillId="0" borderId="0" xfId="2" applyNumberFormat="1" applyFont="1"/>
    <xf numFmtId="0" fontId="5" fillId="0" borderId="0" xfId="2" applyFont="1" applyBorder="1"/>
    <xf numFmtId="3" fontId="5" fillId="0" borderId="0" xfId="2" applyNumberFormat="1" applyFont="1" applyBorder="1"/>
    <xf numFmtId="0" fontId="8" fillId="0" borderId="0" xfId="2" applyFont="1" applyAlignment="1">
      <alignment horizontal="left"/>
    </xf>
    <xf numFmtId="3" fontId="8" fillId="0" borderId="0" xfId="2" applyNumberFormat="1" applyFont="1"/>
    <xf numFmtId="3" fontId="3" fillId="0" borderId="0" xfId="3" applyNumberFormat="1" applyFont="1"/>
    <xf numFmtId="3" fontId="3" fillId="0" borderId="0" xfId="2" applyNumberFormat="1" applyFont="1"/>
    <xf numFmtId="0" fontId="3" fillId="0" borderId="0" xfId="2" applyFont="1" applyBorder="1"/>
    <xf numFmtId="2" fontId="3" fillId="0" borderId="0" xfId="2" applyNumberFormat="1" applyFont="1"/>
    <xf numFmtId="3" fontId="2" fillId="0" borderId="0" xfId="3" applyNumberFormat="1" applyFont="1"/>
    <xf numFmtId="0" fontId="9" fillId="0" borderId="0" xfId="2" applyFont="1" applyBorder="1"/>
    <xf numFmtId="3" fontId="9" fillId="0" borderId="0" xfId="3" applyNumberFormat="1" applyFont="1" applyBorder="1"/>
    <xf numFmtId="0" fontId="3" fillId="0" borderId="0" xfId="2" applyFont="1" applyAlignment="1">
      <alignment horizontal="right"/>
    </xf>
    <xf numFmtId="3" fontId="3" fillId="0" borderId="1" xfId="2" applyNumberFormat="1" applyFont="1" applyBorder="1"/>
    <xf numFmtId="0" fontId="5" fillId="0" borderId="2" xfId="2" applyFont="1" applyBorder="1" applyAlignment="1">
      <alignment horizontal="right"/>
    </xf>
    <xf numFmtId="0" fontId="5" fillId="0" borderId="2" xfId="2" applyFont="1" applyBorder="1"/>
    <xf numFmtId="0" fontId="5" fillId="0" borderId="3" xfId="2" applyFont="1" applyBorder="1"/>
    <xf numFmtId="3" fontId="10" fillId="0" borderId="0" xfId="2" applyNumberFormat="1" applyFont="1" applyAlignment="1">
      <alignment horizontal="right"/>
    </xf>
    <xf numFmtId="0" fontId="5" fillId="0" borderId="4" xfId="2" applyFont="1" applyBorder="1"/>
    <xf numFmtId="0" fontId="9" fillId="0" borderId="0" xfId="2" applyFont="1" applyBorder="1" applyAlignment="1">
      <alignment horizontal="right"/>
    </xf>
    <xf numFmtId="0" fontId="5" fillId="0" borderId="5" xfId="2" applyFont="1" applyBorder="1"/>
    <xf numFmtId="0" fontId="3" fillId="0" borderId="4" xfId="2" applyFont="1" applyBorder="1" applyAlignment="1">
      <alignment horizontal="left"/>
    </xf>
    <xf numFmtId="0" fontId="4" fillId="0" borderId="0" xfId="0" applyFont="1" applyBorder="1"/>
    <xf numFmtId="3" fontId="2" fillId="0" borderId="5" xfId="2" applyNumberFormat="1" applyFont="1" applyBorder="1"/>
    <xf numFmtId="3" fontId="3" fillId="0" borderId="4" xfId="2" applyNumberFormat="1" applyFont="1" applyBorder="1" applyAlignment="1">
      <alignment horizontal="left"/>
    </xf>
    <xf numFmtId="0" fontId="4" fillId="0" borderId="4" xfId="0" applyFont="1" applyBorder="1"/>
    <xf numFmtId="0" fontId="11" fillId="0" borderId="4" xfId="0" applyFont="1" applyBorder="1"/>
    <xf numFmtId="0" fontId="3" fillId="0" borderId="4" xfId="2" applyFont="1" applyBorder="1"/>
    <xf numFmtId="164" fontId="3" fillId="0" borderId="0" xfId="1" applyNumberFormat="1" applyFont="1" applyBorder="1" applyAlignment="1">
      <alignment horizontal="right"/>
    </xf>
    <xf numFmtId="3" fontId="3" fillId="0" borderId="5" xfId="2" applyNumberFormat="1" applyFont="1" applyBorder="1"/>
    <xf numFmtId="3" fontId="3" fillId="0" borderId="5" xfId="3" applyNumberFormat="1" applyFont="1" applyBorder="1"/>
    <xf numFmtId="3" fontId="3" fillId="0" borderId="5" xfId="2" applyNumberFormat="1" applyFont="1" applyFill="1" applyBorder="1"/>
    <xf numFmtId="0" fontId="3" fillId="0" borderId="6" xfId="2" applyFont="1" applyBorder="1" applyAlignment="1">
      <alignment horizontal="left"/>
    </xf>
    <xf numFmtId="0" fontId="4" fillId="0" borderId="7" xfId="0" applyFont="1" applyBorder="1"/>
    <xf numFmtId="164" fontId="3" fillId="0" borderId="7" xfId="1" applyNumberFormat="1" applyFont="1" applyBorder="1" applyAlignment="1">
      <alignment horizontal="right"/>
    </xf>
    <xf numFmtId="3" fontId="3" fillId="0" borderId="8" xfId="2" applyNumberFormat="1" applyFont="1" applyBorder="1"/>
    <xf numFmtId="3" fontId="5" fillId="0" borderId="0" xfId="2" applyNumberFormat="1" applyFont="1" applyBorder="1" applyAlignment="1">
      <alignment horizontal="right"/>
    </xf>
    <xf numFmtId="3" fontId="3" fillId="0" borderId="0" xfId="2" applyNumberFormat="1" applyFont="1" applyBorder="1"/>
    <xf numFmtId="0" fontId="3" fillId="0" borderId="0" xfId="2" applyFont="1" applyBorder="1" applyAlignment="1">
      <alignment horizontal="right"/>
    </xf>
    <xf numFmtId="3" fontId="11" fillId="0" borderId="0" xfId="0" applyNumberFormat="1" applyFont="1"/>
    <xf numFmtId="3" fontId="3" fillId="0" borderId="2" xfId="2" applyNumberFormat="1" applyFont="1" applyBorder="1"/>
    <xf numFmtId="3" fontId="3" fillId="0" borderId="3" xfId="2" applyNumberFormat="1" applyFont="1" applyBorder="1"/>
    <xf numFmtId="3" fontId="10" fillId="0" borderId="0" xfId="2" applyNumberFormat="1" applyFont="1"/>
    <xf numFmtId="0" fontId="11" fillId="0" borderId="9" xfId="0" applyFont="1" applyBorder="1"/>
    <xf numFmtId="0" fontId="3" fillId="0" borderId="10" xfId="2" applyFont="1" applyBorder="1"/>
    <xf numFmtId="0" fontId="3" fillId="0" borderId="5" xfId="2" applyFont="1" applyBorder="1"/>
    <xf numFmtId="0" fontId="3" fillId="0" borderId="10" xfId="2" applyFont="1" applyBorder="1" applyAlignment="1">
      <alignment horizontal="right"/>
    </xf>
    <xf numFmtId="0" fontId="3" fillId="0" borderId="4" xfId="2" applyFont="1" applyBorder="1" applyAlignment="1">
      <alignment horizontal="right"/>
    </xf>
    <xf numFmtId="0" fontId="3" fillId="0" borderId="5" xfId="2" applyFont="1" applyBorder="1" applyAlignment="1">
      <alignment horizontal="right"/>
    </xf>
    <xf numFmtId="3" fontId="3" fillId="0" borderId="0" xfId="2" applyNumberFormat="1" applyFont="1" applyAlignment="1">
      <alignment horizontal="right"/>
    </xf>
    <xf numFmtId="0" fontId="3" fillId="0" borderId="1" xfId="2" applyFont="1" applyBorder="1" applyAlignment="1">
      <alignment horizontal="right"/>
    </xf>
    <xf numFmtId="0" fontId="3" fillId="0" borderId="3" xfId="2" applyFont="1" applyBorder="1" applyAlignment="1">
      <alignment horizontal="right"/>
    </xf>
    <xf numFmtId="3" fontId="5" fillId="0" borderId="9" xfId="2" applyNumberFormat="1" applyFont="1" applyBorder="1"/>
    <xf numFmtId="3" fontId="5" fillId="0" borderId="1" xfId="2" applyNumberFormat="1" applyFont="1" applyFill="1" applyBorder="1"/>
    <xf numFmtId="3" fontId="5" fillId="0" borderId="3" xfId="2" applyNumberFormat="1" applyFont="1" applyFill="1" applyBorder="1"/>
    <xf numFmtId="3" fontId="3" fillId="0" borderId="4" xfId="2" quotePrefix="1" applyNumberFormat="1" applyFont="1" applyBorder="1"/>
    <xf numFmtId="3" fontId="3" fillId="0" borderId="5" xfId="2" quotePrefix="1" applyNumberFormat="1" applyFont="1" applyBorder="1"/>
    <xf numFmtId="3" fontId="2" fillId="0" borderId="0" xfId="2" applyNumberFormat="1" applyFont="1" applyBorder="1"/>
    <xf numFmtId="0" fontId="3" fillId="0" borderId="11" xfId="2" applyFont="1" applyBorder="1"/>
    <xf numFmtId="3" fontId="5" fillId="0" borderId="6" xfId="2" applyNumberFormat="1" applyFont="1" applyFill="1" applyBorder="1"/>
    <xf numFmtId="3" fontId="5" fillId="0" borderId="8" xfId="2" applyNumberFormat="1" applyFont="1" applyFill="1" applyBorder="1"/>
    <xf numFmtId="3" fontId="2" fillId="0" borderId="4" xfId="2" applyNumberFormat="1" applyFont="1" applyBorder="1"/>
    <xf numFmtId="165" fontId="3" fillId="0" borderId="0" xfId="2" applyNumberFormat="1" applyFont="1"/>
    <xf numFmtId="166" fontId="3" fillId="0" borderId="0" xfId="2" applyNumberFormat="1" applyFont="1"/>
    <xf numFmtId="3" fontId="3" fillId="0" borderId="10" xfId="2" applyNumberFormat="1" applyFont="1" applyBorder="1"/>
    <xf numFmtId="3" fontId="3" fillId="0" borderId="4" xfId="2" applyNumberFormat="1" applyFont="1" applyBorder="1"/>
    <xf numFmtId="0" fontId="0" fillId="0" borderId="0" xfId="0" applyBorder="1"/>
    <xf numFmtId="0" fontId="0" fillId="0" borderId="5" xfId="0" applyBorder="1"/>
    <xf numFmtId="3" fontId="3" fillId="0" borderId="4" xfId="2" quotePrefix="1" applyNumberFormat="1" applyFont="1" applyBorder="1" applyAlignment="1">
      <alignment horizontal="right"/>
    </xf>
    <xf numFmtId="3" fontId="3" fillId="0" borderId="5" xfId="2" quotePrefix="1" applyNumberFormat="1" applyFont="1" applyBorder="1" applyAlignment="1">
      <alignment horizontal="right"/>
    </xf>
    <xf numFmtId="3" fontId="3" fillId="0" borderId="0" xfId="2" quotePrefix="1" applyNumberFormat="1" applyFont="1" applyBorder="1" applyAlignment="1">
      <alignment horizontal="right"/>
    </xf>
    <xf numFmtId="3" fontId="10" fillId="0" borderId="10" xfId="2" applyNumberFormat="1" applyFont="1" applyBorder="1"/>
    <xf numFmtId="0" fontId="5" fillId="0" borderId="0" xfId="2" applyFont="1" applyAlignment="1">
      <alignment horizontal="center"/>
    </xf>
    <xf numFmtId="3" fontId="3" fillId="0" borderId="11" xfId="2" applyNumberFormat="1" applyFont="1" applyBorder="1"/>
    <xf numFmtId="3" fontId="3" fillId="0" borderId="6" xfId="2" applyNumberFormat="1" applyFont="1" applyBorder="1"/>
    <xf numFmtId="3" fontId="3" fillId="0" borderId="7" xfId="2" applyNumberFormat="1" applyFont="1" applyBorder="1"/>
    <xf numFmtId="3" fontId="5" fillId="0" borderId="0" xfId="2" applyNumberFormat="1" applyFont="1" applyAlignment="1">
      <alignment horizontal="right"/>
    </xf>
    <xf numFmtId="3" fontId="2" fillId="0" borderId="0" xfId="2" applyNumberFormat="1" applyFont="1"/>
    <xf numFmtId="167" fontId="5" fillId="0" borderId="0" xfId="2" applyNumberFormat="1" applyFont="1" applyAlignment="1">
      <alignment horizontal="center"/>
    </xf>
    <xf numFmtId="0" fontId="1" fillId="0" borderId="0" xfId="2"/>
    <xf numFmtId="4" fontId="3" fillId="0" borderId="0" xfId="2" applyNumberFormat="1" applyFont="1"/>
    <xf numFmtId="0" fontId="3" fillId="0" borderId="0" xfId="2" applyFont="1" applyAlignment="1">
      <alignment horizontal="center"/>
    </xf>
    <xf numFmtId="168" fontId="3" fillId="0" borderId="0" xfId="2" applyNumberFormat="1" applyFont="1" applyAlignment="1">
      <alignment horizontal="center"/>
    </xf>
    <xf numFmtId="0" fontId="3" fillId="0" borderId="0" xfId="2" applyFont="1" applyFill="1"/>
    <xf numFmtId="164" fontId="3" fillId="0" borderId="0" xfId="1" applyNumberFormat="1" applyFont="1"/>
    <xf numFmtId="0" fontId="3" fillId="0" borderId="0" xfId="2" applyFont="1" applyAlignment="1">
      <alignment horizontal="left"/>
    </xf>
    <xf numFmtId="169" fontId="3" fillId="0" borderId="0" xfId="1" applyNumberFormat="1" applyFont="1" applyAlignment="1">
      <alignment horizontal="center"/>
    </xf>
    <xf numFmtId="170" fontId="3" fillId="0" borderId="0" xfId="2" applyNumberFormat="1" applyFont="1" applyAlignment="1">
      <alignment horizontal="center"/>
    </xf>
    <xf numFmtId="0" fontId="4" fillId="0" borderId="0" xfId="0" applyFont="1"/>
    <xf numFmtId="171" fontId="3" fillId="0" borderId="0" xfId="2" applyNumberFormat="1" applyFont="1" applyAlignment="1">
      <alignment horizontal="center"/>
    </xf>
    <xf numFmtId="164" fontId="5" fillId="0" borderId="0" xfId="1" applyNumberFormat="1" applyFont="1"/>
    <xf numFmtId="170" fontId="3" fillId="0" borderId="0" xfId="2" applyNumberFormat="1" applyFont="1" applyBorder="1" applyAlignment="1">
      <alignment horizontal="center"/>
    </xf>
    <xf numFmtId="165" fontId="3" fillId="0" borderId="0" xfId="2" applyNumberFormat="1" applyFont="1" applyAlignment="1">
      <alignment horizontal="right"/>
    </xf>
    <xf numFmtId="169" fontId="3" fillId="0" borderId="0" xfId="1" applyNumberFormat="1" applyFont="1" applyBorder="1" applyAlignment="1">
      <alignment horizontal="center"/>
    </xf>
    <xf numFmtId="168" fontId="3" fillId="0" borderId="0" xfId="2" applyNumberFormat="1" applyFont="1"/>
    <xf numFmtId="2" fontId="3" fillId="0" borderId="0" xfId="2" applyNumberFormat="1" applyFont="1" applyAlignment="1">
      <alignment horizontal="center"/>
    </xf>
    <xf numFmtId="0" fontId="3" fillId="0" borderId="0" xfId="2" quotePrefix="1" applyFont="1"/>
    <xf numFmtId="172" fontId="3" fillId="0" borderId="0" xfId="1" applyNumberFormat="1" applyFont="1" applyAlignment="1">
      <alignment horizontal="left"/>
    </xf>
    <xf numFmtId="3" fontId="2" fillId="0" borderId="0" xfId="2" applyNumberFormat="1" applyFont="1" applyFill="1"/>
    <xf numFmtId="0" fontId="1" fillId="0" borderId="0" xfId="2" applyFont="1"/>
    <xf numFmtId="0" fontId="2" fillId="0" borderId="0" xfId="2" applyFont="1" applyFill="1"/>
    <xf numFmtId="0" fontId="2" fillId="0" borderId="0" xfId="2" applyFont="1" applyFill="1" applyAlignment="1">
      <alignment horizontal="center"/>
    </xf>
    <xf numFmtId="0" fontId="3" fillId="0" borderId="0" xfId="2" quotePrefix="1" applyFont="1" applyFill="1"/>
    <xf numFmtId="165" fontId="5" fillId="0" borderId="0" xfId="2" applyNumberFormat="1" applyFont="1"/>
    <xf numFmtId="164" fontId="3" fillId="0" borderId="0" xfId="1" applyNumberFormat="1" applyFont="1" applyAlignment="1">
      <alignment horizontal="right"/>
    </xf>
    <xf numFmtId="0" fontId="3" fillId="0" borderId="0" xfId="2" applyFont="1" applyProtection="1">
      <protection locked="0"/>
    </xf>
    <xf numFmtId="173" fontId="10" fillId="0" borderId="0" xfId="2" applyNumberFormat="1" applyFont="1" applyFill="1"/>
    <xf numFmtId="4" fontId="12" fillId="0" borderId="0" xfId="2" applyNumberFormat="1" applyFont="1"/>
    <xf numFmtId="167" fontId="3" fillId="0" borderId="0" xfId="2" applyNumberFormat="1" applyFont="1"/>
    <xf numFmtId="173" fontId="3" fillId="0" borderId="0" xfId="2" applyNumberFormat="1" applyFont="1"/>
  </cellXfs>
  <cellStyles count="6">
    <cellStyle name="Dezimal_EAVERT96" xfId="3"/>
    <cellStyle name="Euro" xfId="4"/>
    <cellStyle name="Prozent" xfId="1" builtinId="5"/>
    <cellStyle name="Standard" xfId="0" builtinId="0"/>
    <cellStyle name="Standard 2" xfId="5"/>
    <cellStyle name="Standard_EAVERT9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V248"/>
  <sheetViews>
    <sheetView tabSelected="1" workbookViewId="0"/>
  </sheetViews>
  <sheetFormatPr baseColWidth="10" defaultColWidth="11.44140625" defaultRowHeight="9.9" customHeight="1" x14ac:dyDescent="0.2"/>
  <cols>
    <col min="1" max="1" width="17.33203125" style="2" customWidth="1"/>
    <col min="2" max="11" width="10.44140625" style="2" customWidth="1"/>
    <col min="12" max="22" width="10.6640625" style="2" customWidth="1"/>
    <col min="23" max="16384" width="11.44140625" style="2"/>
  </cols>
  <sheetData>
    <row r="1" spans="1:13" ht="9.9" customHeight="1" x14ac:dyDescent="0.25">
      <c r="A1" s="1" t="s">
        <v>0</v>
      </c>
      <c r="G1"/>
      <c r="H1"/>
      <c r="I1"/>
    </row>
    <row r="2" spans="1:13" ht="9.9" customHeight="1" x14ac:dyDescent="0.25">
      <c r="A2" s="2" t="s">
        <v>1</v>
      </c>
      <c r="E2"/>
      <c r="G2"/>
      <c r="H2"/>
      <c r="I2"/>
    </row>
    <row r="3" spans="1:13" ht="9.9" customHeight="1" x14ac:dyDescent="0.25">
      <c r="E3"/>
      <c r="G3"/>
      <c r="H3"/>
      <c r="I3"/>
      <c r="J3" s="3"/>
      <c r="K3" s="3"/>
      <c r="L3" s="4"/>
      <c r="M3" s="3"/>
    </row>
    <row r="4" spans="1:13" ht="9.9" customHeight="1" x14ac:dyDescent="0.25">
      <c r="A4" s="5"/>
      <c r="B4" s="5"/>
      <c r="D4" s="1"/>
      <c r="E4"/>
      <c r="G4"/>
      <c r="H4" s="3"/>
      <c r="I4" s="3"/>
      <c r="J4" s="3"/>
      <c r="K4" s="3"/>
      <c r="L4" s="4"/>
      <c r="M4" s="3"/>
    </row>
    <row r="5" spans="1:13" ht="9.9" customHeight="1" x14ac:dyDescent="0.25">
      <c r="A5" s="5"/>
      <c r="B5" s="6"/>
      <c r="E5"/>
      <c r="F5"/>
      <c r="H5" s="7"/>
      <c r="I5" s="8"/>
      <c r="J5" s="9"/>
      <c r="K5" s="10"/>
      <c r="L5" s="9"/>
      <c r="M5" s="9"/>
    </row>
    <row r="6" spans="1:13" ht="9.9" customHeight="1" x14ac:dyDescent="0.25">
      <c r="A6" s="11"/>
      <c r="B6" s="12"/>
      <c r="E6"/>
      <c r="F6"/>
      <c r="G6" s="13"/>
      <c r="H6" s="14"/>
      <c r="I6" s="14"/>
      <c r="J6" s="15"/>
      <c r="K6" s="16"/>
      <c r="L6" s="9"/>
      <c r="M6" s="9"/>
    </row>
    <row r="7" spans="1:13" ht="9.9" customHeight="1" x14ac:dyDescent="0.2">
      <c r="A7" s="1"/>
      <c r="B7" s="17"/>
      <c r="H7" s="3"/>
      <c r="I7" s="3"/>
      <c r="J7" s="18"/>
      <c r="K7" s="19"/>
      <c r="L7" s="9"/>
      <c r="M7" s="9"/>
    </row>
    <row r="8" spans="1:13" ht="9.9" customHeight="1" x14ac:dyDescent="0.2">
      <c r="A8" s="14"/>
      <c r="B8" s="20" t="s">
        <v>2</v>
      </c>
      <c r="C8" s="20" t="s">
        <v>3</v>
      </c>
      <c r="D8" s="20" t="s">
        <v>4</v>
      </c>
      <c r="E8" s="20" t="s">
        <v>5</v>
      </c>
      <c r="F8" s="20" t="s">
        <v>6</v>
      </c>
      <c r="H8" s="21" t="s">
        <v>7</v>
      </c>
      <c r="I8" s="22"/>
      <c r="J8" s="23"/>
      <c r="K8" s="24"/>
    </row>
    <row r="9" spans="1:13" ht="9.9" customHeight="1" x14ac:dyDescent="0.2">
      <c r="B9" s="25" t="s">
        <v>190</v>
      </c>
      <c r="C9" s="20" t="s">
        <v>8</v>
      </c>
      <c r="D9" s="20" t="s">
        <v>2</v>
      </c>
      <c r="E9" s="20"/>
      <c r="F9" s="20"/>
      <c r="H9" s="26"/>
      <c r="I9" s="27"/>
      <c r="J9" s="9"/>
      <c r="K9" s="28"/>
    </row>
    <row r="10" spans="1:13" ht="9.9" customHeight="1" x14ac:dyDescent="0.25">
      <c r="A10"/>
      <c r="H10" s="29" t="s">
        <v>9</v>
      </c>
      <c r="I10" s="9"/>
      <c r="J10" s="9"/>
      <c r="K10" s="28"/>
    </row>
    <row r="11" spans="1:13" ht="9.9" customHeight="1" x14ac:dyDescent="0.25">
      <c r="A11" s="2" t="s">
        <v>10</v>
      </c>
      <c r="B11" s="14">
        <v>3617308.00544</v>
      </c>
      <c r="C11" s="14">
        <v>172598</v>
      </c>
      <c r="D11" s="14">
        <f t="shared" ref="D11:D38" si="0">B11-C11</f>
        <v>3444710.00544</v>
      </c>
      <c r="E11" s="14">
        <v>0</v>
      </c>
      <c r="F11" s="14">
        <f t="shared" ref="F11:F38" si="1">D11-E11</f>
        <v>3444710.00544</v>
      </c>
      <c r="H11" s="29" t="s">
        <v>11</v>
      </c>
      <c r="I11" s="30"/>
      <c r="J11" s="9"/>
      <c r="K11" s="37">
        <v>0</v>
      </c>
    </row>
    <row r="12" spans="1:13" ht="9.9" customHeight="1" x14ac:dyDescent="0.25">
      <c r="A12" s="2" t="s">
        <v>12</v>
      </c>
      <c r="B12" s="14">
        <v>27272359.427220002</v>
      </c>
      <c r="C12" s="14">
        <v>517794</v>
      </c>
      <c r="D12" s="14">
        <f t="shared" si="0"/>
        <v>26754565.427220002</v>
      </c>
      <c r="E12" s="14"/>
      <c r="F12" s="14">
        <f t="shared" si="1"/>
        <v>26754565.427220002</v>
      </c>
      <c r="H12" s="32" t="s">
        <v>13</v>
      </c>
      <c r="I12" s="30"/>
      <c r="J12" s="9"/>
      <c r="K12" s="37">
        <v>0</v>
      </c>
    </row>
    <row r="13" spans="1:13" ht="9.9" customHeight="1" x14ac:dyDescent="0.25">
      <c r="A13" s="2" t="s">
        <v>14</v>
      </c>
      <c r="B13" s="14">
        <v>2638366.1074799998</v>
      </c>
      <c r="C13" s="14"/>
      <c r="D13" s="14">
        <f t="shared" si="0"/>
        <v>2638366.1074799998</v>
      </c>
      <c r="E13" s="14"/>
      <c r="F13" s="14">
        <f t="shared" si="1"/>
        <v>2638366.1074799998</v>
      </c>
      <c r="H13" s="33"/>
      <c r="I13" s="10"/>
      <c r="J13" s="9"/>
      <c r="K13" s="28"/>
    </row>
    <row r="14" spans="1:13" ht="9.9" customHeight="1" x14ac:dyDescent="0.2">
      <c r="A14" s="2" t="s">
        <v>15</v>
      </c>
      <c r="B14" s="14">
        <v>1224728.3150999998</v>
      </c>
      <c r="C14" s="14"/>
      <c r="D14" s="14">
        <f t="shared" si="0"/>
        <v>1224728.3150999998</v>
      </c>
      <c r="E14" s="14"/>
      <c r="F14" s="14">
        <f t="shared" si="1"/>
        <v>1224728.3150999998</v>
      </c>
      <c r="H14" s="34" t="s">
        <v>16</v>
      </c>
      <c r="I14" s="10"/>
      <c r="J14" s="9"/>
      <c r="K14" s="28"/>
    </row>
    <row r="15" spans="1:13" ht="9.9" customHeight="1" x14ac:dyDescent="0.2">
      <c r="A15" s="2" t="s">
        <v>17</v>
      </c>
      <c r="B15" s="14">
        <v>3549.9551200000001</v>
      </c>
      <c r="C15" s="14"/>
      <c r="D15" s="14">
        <f t="shared" si="0"/>
        <v>3549.9551200000001</v>
      </c>
      <c r="E15" s="14"/>
      <c r="F15" s="14">
        <f t="shared" si="1"/>
        <v>3549.9551200000001</v>
      </c>
      <c r="H15" s="35" t="s">
        <v>18</v>
      </c>
      <c r="I15" s="10"/>
      <c r="J15" s="36">
        <v>6.4200000000000004E-3</v>
      </c>
      <c r="K15" s="37">
        <f>D17*J15</f>
        <v>153728.27770574222</v>
      </c>
    </row>
    <row r="16" spans="1:13" ht="9.9" customHeight="1" x14ac:dyDescent="0.2">
      <c r="A16" s="2" t="s">
        <v>19</v>
      </c>
      <c r="B16" s="14">
        <v>6320414.9068999998</v>
      </c>
      <c r="C16" s="14"/>
      <c r="D16" s="14">
        <f t="shared" si="0"/>
        <v>6320414.9068999998</v>
      </c>
      <c r="E16" s="14"/>
      <c r="F16" s="14">
        <f t="shared" si="1"/>
        <v>6320414.9068999998</v>
      </c>
      <c r="H16" s="35" t="s">
        <v>20</v>
      </c>
      <c r="I16" s="15"/>
      <c r="J16" s="15"/>
      <c r="K16" s="37">
        <v>0</v>
      </c>
    </row>
    <row r="17" spans="1:12" ht="9.9" customHeight="1" x14ac:dyDescent="0.2">
      <c r="A17" s="2" t="s">
        <v>21</v>
      </c>
      <c r="B17" s="14">
        <v>26013217.61318</v>
      </c>
      <c r="C17" s="14">
        <v>2068003.01727</v>
      </c>
      <c r="D17" s="14">
        <f t="shared" si="0"/>
        <v>23945214.595910002</v>
      </c>
      <c r="E17" s="14">
        <v>302405</v>
      </c>
      <c r="F17" s="14">
        <f t="shared" si="1"/>
        <v>23642809.595910002</v>
      </c>
      <c r="H17" s="35" t="s">
        <v>22</v>
      </c>
      <c r="I17" s="10"/>
      <c r="J17" s="36"/>
      <c r="K17" s="38">
        <v>592998.62599999993</v>
      </c>
    </row>
    <row r="18" spans="1:12" ht="9.9" customHeight="1" x14ac:dyDescent="0.25">
      <c r="A18" s="2" t="s">
        <v>23</v>
      </c>
      <c r="B18" s="14">
        <v>188976.59795000002</v>
      </c>
      <c r="C18" s="14"/>
      <c r="D18" s="14">
        <f t="shared" si="0"/>
        <v>188976.59795000002</v>
      </c>
      <c r="E18" s="14"/>
      <c r="F18" s="14">
        <f t="shared" si="1"/>
        <v>188976.59795000002</v>
      </c>
      <c r="H18" s="29" t="s">
        <v>24</v>
      </c>
      <c r="I18" s="30"/>
      <c r="J18" s="36">
        <v>1.7500000000000002E-2</v>
      </c>
      <c r="K18" s="39">
        <v>492390.98782320018</v>
      </c>
    </row>
    <row r="19" spans="1:12" ht="9.9" customHeight="1" x14ac:dyDescent="0.25">
      <c r="A19" s="2" t="s">
        <v>26</v>
      </c>
      <c r="B19" s="14">
        <v>18507.729360000001</v>
      </c>
      <c r="C19" s="14"/>
      <c r="D19" s="14">
        <f t="shared" si="0"/>
        <v>18507.729360000001</v>
      </c>
      <c r="E19" s="14"/>
      <c r="F19" s="14">
        <f t="shared" si="1"/>
        <v>18507.729360000001</v>
      </c>
      <c r="H19" s="29" t="s">
        <v>25</v>
      </c>
      <c r="I19" s="30"/>
      <c r="J19" s="36">
        <v>1.0999999999999999E-2</v>
      </c>
      <c r="K19" s="37">
        <f>(SUM($F$11:$F$13)+$F$16)*J19+10000</f>
        <v>440738.62091744004</v>
      </c>
    </row>
    <row r="20" spans="1:12" ht="9.9" customHeight="1" x14ac:dyDescent="0.25">
      <c r="A20" s="2" t="s">
        <v>28</v>
      </c>
      <c r="B20" s="14">
        <v>120391.45597000001</v>
      </c>
      <c r="C20" s="14"/>
      <c r="D20" s="14">
        <f t="shared" si="0"/>
        <v>120391.45597000001</v>
      </c>
      <c r="E20" s="14"/>
      <c r="F20" s="14">
        <f t="shared" si="1"/>
        <v>120391.45597000001</v>
      </c>
      <c r="H20" s="40" t="s">
        <v>27</v>
      </c>
      <c r="I20" s="41"/>
      <c r="J20" s="42">
        <v>1.66E-3</v>
      </c>
      <c r="K20" s="43">
        <f>(F43-F21-F25-F26-F27-F28-F40-F41)*J20</f>
        <v>126045.34512823239</v>
      </c>
      <c r="L20" s="14"/>
    </row>
    <row r="21" spans="1:12" ht="9.9" customHeight="1" x14ac:dyDescent="0.2">
      <c r="A21" s="2" t="s">
        <v>29</v>
      </c>
      <c r="B21" s="14">
        <v>17.334470000000003</v>
      </c>
      <c r="C21" s="14"/>
      <c r="D21" s="14">
        <f t="shared" si="0"/>
        <v>17.334470000000003</v>
      </c>
      <c r="E21" s="14"/>
      <c r="F21" s="14">
        <f t="shared" si="1"/>
        <v>17.334470000000003</v>
      </c>
    </row>
    <row r="22" spans="1:12" ht="9.9" customHeight="1" x14ac:dyDescent="0.2">
      <c r="A22" s="2" t="s">
        <v>30</v>
      </c>
      <c r="B22" s="14">
        <v>4201061.1025299998</v>
      </c>
      <c r="C22" s="14"/>
      <c r="D22" s="14">
        <f t="shared" si="0"/>
        <v>4201061.1025299998</v>
      </c>
      <c r="E22" s="14"/>
      <c r="F22" s="14">
        <f t="shared" si="1"/>
        <v>4201061.1025299998</v>
      </c>
      <c r="I22" s="44"/>
    </row>
    <row r="23" spans="1:12" ht="9.9" customHeight="1" x14ac:dyDescent="0.2">
      <c r="A23" s="2" t="s">
        <v>31</v>
      </c>
      <c r="B23" s="14">
        <v>11731.630870000001</v>
      </c>
      <c r="C23" s="14"/>
      <c r="D23" s="14">
        <f t="shared" si="0"/>
        <v>11731.630870000001</v>
      </c>
      <c r="E23" s="14"/>
      <c r="F23" s="14">
        <f t="shared" si="1"/>
        <v>11731.630870000001</v>
      </c>
      <c r="I23" s="44"/>
    </row>
    <row r="24" spans="1:12" ht="9.9" customHeight="1" x14ac:dyDescent="0.2">
      <c r="A24" s="2" t="s">
        <v>32</v>
      </c>
      <c r="B24" s="14">
        <v>72489.467660000009</v>
      </c>
      <c r="C24" s="14"/>
      <c r="D24" s="14">
        <f t="shared" si="0"/>
        <v>72489.467660000009</v>
      </c>
      <c r="E24" s="14"/>
      <c r="F24" s="14">
        <f t="shared" si="1"/>
        <v>72489.467660000009</v>
      </c>
      <c r="I24" s="44"/>
    </row>
    <row r="25" spans="1:12" ht="9.9" customHeight="1" x14ac:dyDescent="0.2">
      <c r="A25" s="2" t="s">
        <v>33</v>
      </c>
      <c r="B25" s="14">
        <v>107226.91898999999</v>
      </c>
      <c r="C25" s="14"/>
      <c r="D25" s="14">
        <f t="shared" si="0"/>
        <v>107226.91898999999</v>
      </c>
      <c r="E25" s="14"/>
      <c r="F25" s="14">
        <f t="shared" si="1"/>
        <v>107226.91898999999</v>
      </c>
      <c r="I25" s="44"/>
    </row>
    <row r="26" spans="1:12" ht="9.9" customHeight="1" x14ac:dyDescent="0.2">
      <c r="A26" s="47" t="s">
        <v>34</v>
      </c>
      <c r="B26" s="14">
        <v>964999.76971999987</v>
      </c>
      <c r="C26" s="14"/>
      <c r="D26" s="14">
        <f t="shared" si="0"/>
        <v>964999.76971999987</v>
      </c>
      <c r="E26" s="14"/>
      <c r="F26" s="14">
        <f t="shared" si="1"/>
        <v>964999.76971999987</v>
      </c>
      <c r="I26" s="44"/>
    </row>
    <row r="27" spans="1:12" ht="9.9" customHeight="1" x14ac:dyDescent="0.2">
      <c r="A27" s="2" t="s">
        <v>35</v>
      </c>
      <c r="B27" s="14">
        <v>1014275.4996600001</v>
      </c>
      <c r="C27" s="14"/>
      <c r="D27" s="14">
        <f t="shared" si="0"/>
        <v>1014275.4996600001</v>
      </c>
      <c r="E27" s="14"/>
      <c r="F27" s="14">
        <f t="shared" si="1"/>
        <v>1014275.4996600001</v>
      </c>
      <c r="I27" s="44"/>
    </row>
    <row r="28" spans="1:12" ht="9.9" customHeight="1" x14ac:dyDescent="0.2">
      <c r="A28" s="2" t="s">
        <v>36</v>
      </c>
      <c r="B28" s="14">
        <v>5622.1384400000006</v>
      </c>
      <c r="C28" s="14"/>
      <c r="D28" s="14">
        <f t="shared" si="0"/>
        <v>5622.1384400000006</v>
      </c>
      <c r="E28" s="14"/>
      <c r="F28" s="14">
        <f t="shared" si="1"/>
        <v>5622.1384400000006</v>
      </c>
      <c r="I28" s="44"/>
    </row>
    <row r="29" spans="1:12" ht="9.9" customHeight="1" x14ac:dyDescent="0.2">
      <c r="A29" s="2" t="s">
        <v>37</v>
      </c>
      <c r="B29" s="14">
        <v>49046.265699999996</v>
      </c>
      <c r="C29" s="14"/>
      <c r="D29" s="14">
        <f t="shared" si="0"/>
        <v>49046.265699999996</v>
      </c>
      <c r="E29" s="14">
        <v>14500</v>
      </c>
      <c r="F29" s="14">
        <f t="shared" si="1"/>
        <v>34546.265699999996</v>
      </c>
      <c r="I29" s="44"/>
    </row>
    <row r="30" spans="1:12" ht="9.9" customHeight="1" x14ac:dyDescent="0.2">
      <c r="A30" s="2" t="s">
        <v>38</v>
      </c>
      <c r="B30" s="14">
        <v>2181479.5887500001</v>
      </c>
      <c r="C30" s="14"/>
      <c r="D30" s="14">
        <f t="shared" si="0"/>
        <v>2181479.5887500001</v>
      </c>
      <c r="E30" s="14"/>
      <c r="F30" s="14">
        <f t="shared" si="1"/>
        <v>2181479.5887500001</v>
      </c>
      <c r="I30" s="44"/>
    </row>
    <row r="31" spans="1:12" ht="9.9" customHeight="1" x14ac:dyDescent="0.2">
      <c r="A31" s="2" t="s">
        <v>39</v>
      </c>
      <c r="B31" s="14">
        <v>1776279.2996999999</v>
      </c>
      <c r="C31" s="14">
        <v>12423.759090000065</v>
      </c>
      <c r="D31" s="14">
        <f t="shared" si="0"/>
        <v>1763855.5406099998</v>
      </c>
      <c r="E31" s="14"/>
      <c r="F31" s="14">
        <f t="shared" si="1"/>
        <v>1763855.5406099998</v>
      </c>
      <c r="I31" s="44"/>
    </row>
    <row r="32" spans="1:12" ht="9.9" customHeight="1" x14ac:dyDescent="0.2">
      <c r="A32" s="2" t="s">
        <v>40</v>
      </c>
      <c r="B32" s="14">
        <v>101785.47085000001</v>
      </c>
      <c r="C32" s="14"/>
      <c r="D32" s="14">
        <f t="shared" si="0"/>
        <v>101785.47085000001</v>
      </c>
      <c r="E32" s="14"/>
      <c r="F32" s="14">
        <f t="shared" si="1"/>
        <v>101785.47085000001</v>
      </c>
      <c r="I32" s="44"/>
    </row>
    <row r="33" spans="1:21" ht="9.9" customHeight="1" x14ac:dyDescent="0.2">
      <c r="A33" s="2" t="s">
        <v>41</v>
      </c>
      <c r="B33" s="14">
        <v>378392.25374999997</v>
      </c>
      <c r="C33" s="14"/>
      <c r="D33" s="14">
        <f t="shared" si="0"/>
        <v>378392.25374999997</v>
      </c>
      <c r="E33" s="14"/>
      <c r="F33" s="14">
        <f t="shared" si="1"/>
        <v>378392.25374999997</v>
      </c>
    </row>
    <row r="34" spans="1:21" ht="9.9" customHeight="1" x14ac:dyDescent="0.2">
      <c r="A34" s="2" t="s">
        <v>42</v>
      </c>
      <c r="B34" s="14">
        <v>108845.62499</v>
      </c>
      <c r="C34" s="14"/>
      <c r="D34" s="14">
        <f t="shared" si="0"/>
        <v>108845.62499</v>
      </c>
      <c r="E34" s="14"/>
      <c r="F34" s="14">
        <f t="shared" si="1"/>
        <v>108845.62499</v>
      </c>
    </row>
    <row r="35" spans="1:21" ht="9.9" customHeight="1" x14ac:dyDescent="0.2">
      <c r="A35" s="2" t="s">
        <v>43</v>
      </c>
      <c r="B35" s="14">
        <v>931301.57276999997</v>
      </c>
      <c r="C35" s="14"/>
      <c r="D35" s="14">
        <f t="shared" si="0"/>
        <v>931301.57276999997</v>
      </c>
      <c r="E35" s="14"/>
      <c r="F35" s="14">
        <f t="shared" si="1"/>
        <v>931301.57276999997</v>
      </c>
    </row>
    <row r="36" spans="1:21" ht="9.9" customHeight="1" x14ac:dyDescent="0.2">
      <c r="A36" s="2" t="s">
        <v>44</v>
      </c>
      <c r="B36" s="14">
        <v>394514.92810999998</v>
      </c>
      <c r="C36" s="14"/>
      <c r="D36" s="14">
        <f t="shared" si="0"/>
        <v>394514.92810999998</v>
      </c>
      <c r="E36" s="14"/>
      <c r="F36" s="14">
        <f t="shared" si="1"/>
        <v>394514.92810999998</v>
      </c>
    </row>
    <row r="37" spans="1:21" ht="9.9" customHeight="1" x14ac:dyDescent="0.2">
      <c r="A37" s="2" t="s">
        <v>45</v>
      </c>
      <c r="B37" s="14">
        <v>1122103.78676</v>
      </c>
      <c r="C37" s="14"/>
      <c r="D37" s="14">
        <f t="shared" si="0"/>
        <v>1122103.78676</v>
      </c>
      <c r="E37" s="14"/>
      <c r="F37" s="14">
        <f t="shared" si="1"/>
        <v>1122103.78676</v>
      </c>
    </row>
    <row r="38" spans="1:21" ht="9.9" customHeight="1" x14ac:dyDescent="0.2">
      <c r="A38" s="2" t="s">
        <v>46</v>
      </c>
      <c r="B38" s="14">
        <v>254219.27626999997</v>
      </c>
      <c r="C38" s="14"/>
      <c r="D38" s="14">
        <f t="shared" si="0"/>
        <v>254219.27626999997</v>
      </c>
      <c r="E38" s="14"/>
      <c r="F38" s="14">
        <f t="shared" si="1"/>
        <v>254219.27626999997</v>
      </c>
    </row>
    <row r="39" spans="1:21" ht="9.9" customHeight="1" x14ac:dyDescent="0.2">
      <c r="A39" s="2" t="s">
        <v>47</v>
      </c>
      <c r="B39" s="14">
        <v>17584.194070000005</v>
      </c>
      <c r="C39" s="14"/>
      <c r="D39" s="14">
        <f>B39-C39</f>
        <v>17584.194070000005</v>
      </c>
      <c r="E39" s="14"/>
      <c r="F39" s="14">
        <f>D39-E39</f>
        <v>17584.194070000005</v>
      </c>
    </row>
    <row r="40" spans="1:21" ht="9.9" customHeight="1" x14ac:dyDescent="0.2">
      <c r="A40" s="2" t="s">
        <v>48</v>
      </c>
      <c r="B40" s="14">
        <v>7925.3948700000001</v>
      </c>
      <c r="C40" s="14"/>
      <c r="D40" s="14">
        <f>B40-C40</f>
        <v>7925.3948700000001</v>
      </c>
      <c r="E40" s="14"/>
      <c r="F40" s="14">
        <f>D40-E40</f>
        <v>7925.3948700000001</v>
      </c>
    </row>
    <row r="41" spans="1:21" ht="9.9" customHeight="1" x14ac:dyDescent="0.2">
      <c r="A41" s="2" t="s">
        <v>49</v>
      </c>
      <c r="B41" s="14">
        <v>45640.778020000005</v>
      </c>
      <c r="C41" s="14"/>
      <c r="D41" s="14">
        <f>B41-C41</f>
        <v>45640.778020000005</v>
      </c>
      <c r="F41" s="14">
        <f>D41-E41</f>
        <v>45640.778020000005</v>
      </c>
    </row>
    <row r="42" spans="1:21" ht="9.9" customHeight="1" x14ac:dyDescent="0.2">
      <c r="F42" s="14"/>
    </row>
    <row r="43" spans="1:21" ht="9.9" customHeight="1" x14ac:dyDescent="0.2">
      <c r="A43" s="2" t="s">
        <v>50</v>
      </c>
      <c r="B43" s="14">
        <f>SUM(B11:B41)</f>
        <v>81164362.410670012</v>
      </c>
      <c r="C43" s="14">
        <f>SUM(C11:C41)</f>
        <v>2770818.7763599996</v>
      </c>
      <c r="D43" s="14">
        <f>SUM(D11:D41)</f>
        <v>78393543.634309992</v>
      </c>
      <c r="E43" s="14">
        <f>SUM(E11:E41)</f>
        <v>316905</v>
      </c>
      <c r="F43" s="14">
        <f>SUM(F11:F41)</f>
        <v>78076638.634309992</v>
      </c>
    </row>
    <row r="44" spans="1:21" ht="9.9" customHeight="1" x14ac:dyDescent="0.2">
      <c r="A44" s="2" t="s">
        <v>51</v>
      </c>
      <c r="B44" s="14"/>
      <c r="C44" s="14"/>
      <c r="D44" s="14"/>
      <c r="E44" s="14"/>
      <c r="F44" s="14">
        <f>F11+F12+F13+F14+F15+F16+F17+F18+F19+F20+F22+F23+F24+F29+F30+F31+F32+F33+F34+F35+F36+F37+F38+F39</f>
        <v>75930930.800139993</v>
      </c>
    </row>
    <row r="46" spans="1:21" ht="9.9" customHeight="1" x14ac:dyDescent="0.2">
      <c r="K46" s="20"/>
      <c r="L46" s="20"/>
      <c r="M46" s="20"/>
      <c r="N46" s="20"/>
      <c r="O46" s="20"/>
      <c r="P46" s="20"/>
      <c r="Q46" s="20"/>
      <c r="R46" s="20"/>
    </row>
    <row r="47" spans="1:21" ht="9.9" customHeight="1" x14ac:dyDescent="0.2">
      <c r="A47" s="1" t="s">
        <v>52</v>
      </c>
      <c r="J47" s="50"/>
      <c r="K47" s="51" t="s">
        <v>53</v>
      </c>
      <c r="L47" s="21" t="s">
        <v>54</v>
      </c>
      <c r="M47" s="49"/>
      <c r="N47" s="21" t="s">
        <v>55</v>
      </c>
      <c r="O47" s="21" t="s">
        <v>56</v>
      </c>
      <c r="P47" s="49"/>
      <c r="Q47" s="48" t="s">
        <v>57</v>
      </c>
      <c r="R47" s="49"/>
      <c r="S47" s="14"/>
    </row>
    <row r="48" spans="1:21" ht="9.9" customHeight="1" x14ac:dyDescent="0.2">
      <c r="B48" s="20" t="s">
        <v>58</v>
      </c>
      <c r="C48" s="20" t="s">
        <v>11</v>
      </c>
      <c r="D48" s="20" t="s">
        <v>13</v>
      </c>
      <c r="E48" s="20"/>
      <c r="F48" s="20" t="s">
        <v>58</v>
      </c>
      <c r="G48" s="20" t="s">
        <v>11</v>
      </c>
      <c r="H48" s="20" t="s">
        <v>13</v>
      </c>
      <c r="I48" s="20"/>
      <c r="J48" s="20"/>
      <c r="K48" s="54" t="s">
        <v>13</v>
      </c>
      <c r="L48" s="55" t="s">
        <v>11</v>
      </c>
      <c r="M48" s="56" t="s">
        <v>13</v>
      </c>
      <c r="N48" s="55" t="s">
        <v>13</v>
      </c>
      <c r="O48" s="55" t="s">
        <v>11</v>
      </c>
      <c r="P48" s="56" t="s">
        <v>13</v>
      </c>
      <c r="Q48" s="46" t="s">
        <v>11</v>
      </c>
      <c r="R48" s="56" t="s">
        <v>13</v>
      </c>
      <c r="S48" s="57"/>
      <c r="T48" s="58" t="s">
        <v>11</v>
      </c>
      <c r="U48" s="59" t="s">
        <v>13</v>
      </c>
    </row>
    <row r="49" spans="1:21" ht="9.9" customHeight="1" x14ac:dyDescent="0.2">
      <c r="J49" s="20" t="s">
        <v>59</v>
      </c>
      <c r="K49" s="60">
        <f>K20</f>
        <v>126045.34512823239</v>
      </c>
      <c r="L49" s="61">
        <f>K17</f>
        <v>592998.62599999993</v>
      </c>
      <c r="M49" s="62">
        <v>0</v>
      </c>
      <c r="N49" s="63" t="s">
        <v>60</v>
      </c>
      <c r="O49" s="63"/>
      <c r="P49" s="64"/>
      <c r="Q49" s="65"/>
      <c r="R49" s="31"/>
      <c r="S49" s="14"/>
      <c r="T49" s="35"/>
      <c r="U49" s="56" t="s">
        <v>61</v>
      </c>
    </row>
    <row r="50" spans="1:21" ht="9.9" customHeight="1" x14ac:dyDescent="0.2">
      <c r="J50" s="20" t="s">
        <v>62</v>
      </c>
      <c r="K50" s="66"/>
      <c r="L50" s="67">
        <f>K11</f>
        <v>0</v>
      </c>
      <c r="M50" s="68">
        <f>K12</f>
        <v>0</v>
      </c>
      <c r="N50" s="69"/>
      <c r="O50" s="69"/>
      <c r="P50" s="31"/>
      <c r="Q50" s="65"/>
      <c r="R50" s="31"/>
      <c r="S50" s="14"/>
      <c r="T50" s="35"/>
      <c r="U50" s="53"/>
    </row>
    <row r="51" spans="1:21" ht="9.9" customHeight="1" x14ac:dyDescent="0.2">
      <c r="A51" s="2" t="s">
        <v>10</v>
      </c>
      <c r="B51" s="70">
        <v>67.417000000000002</v>
      </c>
      <c r="C51" s="70">
        <v>20.7</v>
      </c>
      <c r="D51" s="70">
        <v>11.883000000000001</v>
      </c>
      <c r="E51" s="71"/>
      <c r="F51" s="13">
        <f t="shared" ref="F51:H57" si="2">B51*$F11/100</f>
        <v>2322320.1443674848</v>
      </c>
      <c r="G51" s="13">
        <f t="shared" si="2"/>
        <v>713054.97112608002</v>
      </c>
      <c r="H51" s="13">
        <f t="shared" si="2"/>
        <v>409334.88994643523</v>
      </c>
      <c r="I51" s="14"/>
      <c r="J51" s="50" t="s">
        <v>63</v>
      </c>
      <c r="K51" s="72">
        <f t="shared" ref="K51:K57" si="3">-F11*$J$20</f>
        <v>-5718.2186090304003</v>
      </c>
      <c r="L51" s="73">
        <f t="shared" ref="L51:L57" si="4">-SUM(L$49:L$50)/(SUM(G$51:G$81)-G$58-G$59-G$60)*G51</f>
        <v>-25624.972994501102</v>
      </c>
      <c r="M51" s="37"/>
      <c r="N51" s="73"/>
      <c r="O51" s="73"/>
      <c r="P51" s="37"/>
      <c r="Q51" s="45">
        <v>-8902.4823300000007</v>
      </c>
      <c r="R51" s="37">
        <v>-7563.3352800000002</v>
      </c>
      <c r="S51" s="50" t="s">
        <v>64</v>
      </c>
      <c r="T51" s="73">
        <f>G51+L51+O51+Q51</f>
        <v>678527.51580157888</v>
      </c>
      <c r="U51" s="37">
        <f>H51+K51+M51+N51+P51+R51</f>
        <v>396053.33605740481</v>
      </c>
    </row>
    <row r="52" spans="1:21" ht="9.9" customHeight="1" x14ac:dyDescent="0.2">
      <c r="A52" s="2" t="s">
        <v>12</v>
      </c>
      <c r="B52" s="70">
        <v>67.417000000000002</v>
      </c>
      <c r="C52" s="70">
        <v>20.7</v>
      </c>
      <c r="D52" s="70">
        <v>11.883000000000001</v>
      </c>
      <c r="E52" s="71"/>
      <c r="F52" s="13">
        <f t="shared" si="2"/>
        <v>18037125.374068908</v>
      </c>
      <c r="G52" s="13">
        <f t="shared" si="2"/>
        <v>5538195.0434345398</v>
      </c>
      <c r="H52" s="13">
        <f t="shared" si="2"/>
        <v>3179245.0097165531</v>
      </c>
      <c r="I52" s="14"/>
      <c r="J52" s="50" t="s">
        <v>65</v>
      </c>
      <c r="K52" s="72">
        <f t="shared" si="3"/>
        <v>-44412.578609185206</v>
      </c>
      <c r="L52" s="73">
        <f t="shared" si="4"/>
        <v>-199025.46672127023</v>
      </c>
      <c r="M52" s="37"/>
      <c r="N52" s="73">
        <v>0</v>
      </c>
      <c r="O52" s="73"/>
      <c r="P52" s="37"/>
      <c r="Q52" s="45">
        <v>-21659.564579999998</v>
      </c>
      <c r="R52" s="37">
        <v>-16983.09952</v>
      </c>
      <c r="S52" s="50" t="s">
        <v>66</v>
      </c>
      <c r="T52" s="73">
        <f t="shared" ref="T52:T84" si="5">G52+L52+O52+Q52</f>
        <v>5317510.0121332696</v>
      </c>
      <c r="U52" s="37">
        <f t="shared" ref="U52:U84" si="6">H52+K52+M52+N52+P52+R52</f>
        <v>3117849.3315873677</v>
      </c>
    </row>
    <row r="53" spans="1:21" ht="9.9" customHeight="1" x14ac:dyDescent="0.2">
      <c r="A53" s="2" t="s">
        <v>14</v>
      </c>
      <c r="B53" s="70">
        <v>67.417000000000002</v>
      </c>
      <c r="C53" s="70">
        <v>20.7</v>
      </c>
      <c r="D53" s="70">
        <v>11.883000000000001</v>
      </c>
      <c r="E53" s="71"/>
      <c r="F53" s="13">
        <f t="shared" si="2"/>
        <v>1778707.2786797914</v>
      </c>
      <c r="G53" s="13">
        <f t="shared" si="2"/>
        <v>546141.78424835997</v>
      </c>
      <c r="H53" s="13">
        <f t="shared" si="2"/>
        <v>313517.04455184838</v>
      </c>
      <c r="I53" s="14"/>
      <c r="J53" s="50" t="s">
        <v>14</v>
      </c>
      <c r="K53" s="72">
        <f t="shared" si="3"/>
        <v>-4379.6877384167992</v>
      </c>
      <c r="L53" s="73">
        <f t="shared" si="4"/>
        <v>-19626.63334417501</v>
      </c>
      <c r="M53" s="37"/>
      <c r="N53" s="73"/>
      <c r="O53" s="73"/>
      <c r="P53" s="37"/>
      <c r="Q53" s="45">
        <v>-344.66358000000002</v>
      </c>
      <c r="R53" s="37">
        <v>-1723.82502</v>
      </c>
      <c r="S53" s="50" t="s">
        <v>67</v>
      </c>
      <c r="T53" s="73">
        <f t="shared" si="5"/>
        <v>526170.48732418485</v>
      </c>
      <c r="U53" s="37">
        <f t="shared" si="6"/>
        <v>307413.53179343161</v>
      </c>
    </row>
    <row r="54" spans="1:21" ht="9.9" customHeight="1" x14ac:dyDescent="0.2">
      <c r="A54" s="2" t="s">
        <v>15</v>
      </c>
      <c r="B54" s="70">
        <v>67.417000000000002</v>
      </c>
      <c r="C54" s="70">
        <v>20.7</v>
      </c>
      <c r="D54" s="70">
        <v>11.883000000000001</v>
      </c>
      <c r="E54" s="71"/>
      <c r="F54" s="13">
        <f t="shared" si="2"/>
        <v>825675.08819096687</v>
      </c>
      <c r="G54" s="13">
        <f t="shared" si="2"/>
        <v>253518.76122569994</v>
      </c>
      <c r="H54" s="13">
        <f t="shared" si="2"/>
        <v>145534.46568333299</v>
      </c>
      <c r="I54" s="14"/>
      <c r="J54" s="50" t="s">
        <v>15</v>
      </c>
      <c r="K54" s="72">
        <f t="shared" si="3"/>
        <v>-2033.0490030659996</v>
      </c>
      <c r="L54" s="73">
        <f t="shared" si="4"/>
        <v>-9110.6740336563198</v>
      </c>
      <c r="M54" s="37"/>
      <c r="N54" s="73"/>
      <c r="O54" s="73"/>
      <c r="P54" s="37"/>
      <c r="Q54" s="45"/>
      <c r="R54" s="37"/>
      <c r="S54" s="50" t="s">
        <v>68</v>
      </c>
      <c r="T54" s="73">
        <f t="shared" si="5"/>
        <v>244408.08719204363</v>
      </c>
      <c r="U54" s="37">
        <f t="shared" si="6"/>
        <v>143501.41668026699</v>
      </c>
    </row>
    <row r="55" spans="1:21" ht="9.9" customHeight="1" x14ac:dyDescent="0.2">
      <c r="A55" s="2" t="s">
        <v>17</v>
      </c>
      <c r="B55" s="70">
        <v>67.417000000000002</v>
      </c>
      <c r="C55" s="70">
        <v>20.7</v>
      </c>
      <c r="D55" s="70">
        <v>11.883000000000001</v>
      </c>
      <c r="E55" s="71"/>
      <c r="F55" s="13">
        <f t="shared" si="2"/>
        <v>2393.2732432503999</v>
      </c>
      <c r="G55" s="13">
        <f t="shared" si="2"/>
        <v>734.84070984000005</v>
      </c>
      <c r="H55" s="13">
        <f t="shared" si="2"/>
        <v>421.84116690960008</v>
      </c>
      <c r="I55" s="14"/>
      <c r="J55" s="50" t="s">
        <v>69</v>
      </c>
      <c r="K55" s="72">
        <f t="shared" si="3"/>
        <v>-5.8929254992000004</v>
      </c>
      <c r="L55" s="73">
        <f t="shared" si="4"/>
        <v>-26.407884535427375</v>
      </c>
      <c r="M55" s="37"/>
      <c r="N55" s="73"/>
      <c r="O55" s="73"/>
      <c r="P55" s="37"/>
      <c r="Q55" s="45"/>
      <c r="R55" s="37"/>
      <c r="S55" s="50" t="s">
        <v>70</v>
      </c>
      <c r="T55" s="73">
        <f>G55+L55+O55+Q55</f>
        <v>708.4328253045727</v>
      </c>
      <c r="U55" s="37">
        <f>H55+K55+M55+N55+P55+R55</f>
        <v>415.9482414104001</v>
      </c>
    </row>
    <row r="56" spans="1:21" ht="9.9" customHeight="1" x14ac:dyDescent="0.2">
      <c r="A56" s="2" t="s">
        <v>19</v>
      </c>
      <c r="B56" s="70">
        <v>67.417000000000002</v>
      </c>
      <c r="C56" s="70">
        <v>20.7</v>
      </c>
      <c r="D56" s="70">
        <v>11.883000000000001</v>
      </c>
      <c r="E56" s="71"/>
      <c r="F56" s="13">
        <f t="shared" si="2"/>
        <v>4261034.117784773</v>
      </c>
      <c r="G56" s="13">
        <f t="shared" si="2"/>
        <v>1308325.8857282999</v>
      </c>
      <c r="H56" s="13">
        <f t="shared" si="2"/>
        <v>751054.90338692709</v>
      </c>
      <c r="I56" s="14"/>
      <c r="J56" s="50" t="s">
        <v>71</v>
      </c>
      <c r="K56" s="72">
        <f t="shared" si="3"/>
        <v>-10491.888745454</v>
      </c>
      <c r="L56" s="73">
        <f t="shared" si="4"/>
        <v>-47017.154142897765</v>
      </c>
      <c r="M56" s="37"/>
      <c r="N56" s="73"/>
      <c r="O56" s="73"/>
      <c r="P56" s="37"/>
      <c r="Q56" s="45"/>
      <c r="R56" s="37"/>
      <c r="S56" s="50" t="s">
        <v>72</v>
      </c>
      <c r="T56" s="73">
        <f t="shared" si="5"/>
        <v>1261308.731585402</v>
      </c>
      <c r="U56" s="37">
        <f t="shared" si="6"/>
        <v>740563.01464147307</v>
      </c>
    </row>
    <row r="57" spans="1:21" ht="9.9" customHeight="1" x14ac:dyDescent="0.2">
      <c r="A57" s="2" t="s">
        <v>21</v>
      </c>
      <c r="B57" s="70">
        <v>67.417000000000002</v>
      </c>
      <c r="C57" s="70">
        <v>20.7</v>
      </c>
      <c r="D57" s="70">
        <v>11.883000000000001</v>
      </c>
      <c r="E57" s="71"/>
      <c r="F57" s="13">
        <f t="shared" si="2"/>
        <v>15939272.945274645</v>
      </c>
      <c r="G57" s="13">
        <f t="shared" si="2"/>
        <v>4894061.58635337</v>
      </c>
      <c r="H57" s="13">
        <f t="shared" si="2"/>
        <v>2809475.0642819856</v>
      </c>
      <c r="I57" s="14"/>
      <c r="J57" s="50" t="s">
        <v>73</v>
      </c>
      <c r="K57" s="72">
        <f t="shared" si="3"/>
        <v>-39247.063929210606</v>
      </c>
      <c r="L57" s="73">
        <f t="shared" si="4"/>
        <v>-175877.31810589356</v>
      </c>
      <c r="M57" s="37"/>
      <c r="N57" s="73">
        <f>-K15</f>
        <v>-153728.27770574222</v>
      </c>
      <c r="O57" s="73">
        <v>10000</v>
      </c>
      <c r="P57" s="37">
        <v>0</v>
      </c>
      <c r="Q57" s="45"/>
      <c r="R57" s="37">
        <v>-11617.77297</v>
      </c>
      <c r="S57" s="50" t="s">
        <v>74</v>
      </c>
      <c r="T57" s="73">
        <f t="shared" si="5"/>
        <v>4728184.2682474768</v>
      </c>
      <c r="U57" s="37">
        <f t="shared" si="6"/>
        <v>2604881.9496770333</v>
      </c>
    </row>
    <row r="58" spans="1:21" ht="9.9" customHeight="1" x14ac:dyDescent="0.2">
      <c r="A58" s="2" t="s">
        <v>75</v>
      </c>
      <c r="B58" s="70"/>
      <c r="C58" s="70"/>
      <c r="D58" s="70"/>
      <c r="E58" s="71"/>
      <c r="F58" s="13">
        <f>-G58-H58</f>
        <v>-111350.738</v>
      </c>
      <c r="G58" s="13">
        <v>79005</v>
      </c>
      <c r="H58" s="13">
        <v>32345.738000000001</v>
      </c>
      <c r="I58" s="14"/>
      <c r="J58" s="50" t="s">
        <v>76</v>
      </c>
      <c r="K58" s="72"/>
      <c r="L58" s="73"/>
      <c r="M58" s="37"/>
      <c r="N58" s="73"/>
      <c r="O58" s="73"/>
      <c r="P58" s="37"/>
      <c r="Q58" s="45"/>
      <c r="R58" s="37"/>
      <c r="S58" s="50" t="s">
        <v>77</v>
      </c>
      <c r="T58" s="73">
        <f>G58+L58+O58+Q58</f>
        <v>79005</v>
      </c>
      <c r="U58" s="37">
        <f>H58+K58+M58+N58+P58+R58</f>
        <v>32345.738000000001</v>
      </c>
    </row>
    <row r="59" spans="1:21" ht="9.9" customHeight="1" x14ac:dyDescent="0.2">
      <c r="A59" s="2" t="s">
        <v>78</v>
      </c>
      <c r="B59" s="70"/>
      <c r="C59" s="70"/>
      <c r="D59" s="70"/>
      <c r="E59" s="71"/>
      <c r="F59" s="13">
        <f>-G59-H59</f>
        <v>371814</v>
      </c>
      <c r="G59" s="13">
        <v>-244655.85499999998</v>
      </c>
      <c r="H59" s="13">
        <v>-127158.145</v>
      </c>
      <c r="I59" s="14"/>
      <c r="J59" s="50" t="s">
        <v>79</v>
      </c>
      <c r="K59" s="72"/>
      <c r="L59" s="73"/>
      <c r="M59" s="37"/>
      <c r="N59" s="73"/>
      <c r="O59" s="73"/>
      <c r="P59" s="37"/>
      <c r="Q59" s="45"/>
      <c r="R59" s="37"/>
      <c r="S59" s="50" t="s">
        <v>80</v>
      </c>
      <c r="T59" s="73">
        <f>G59+L59+O59+Q59</f>
        <v>-244655.85499999998</v>
      </c>
      <c r="U59" s="37">
        <f>H59+K59+M59+N59+P59+R59</f>
        <v>-127158.145</v>
      </c>
    </row>
    <row r="60" spans="1:21" ht="9.9" customHeight="1" x14ac:dyDescent="0.2">
      <c r="A60" s="2" t="s">
        <v>81</v>
      </c>
      <c r="B60" s="70"/>
      <c r="C60" s="70"/>
      <c r="D60" s="70"/>
      <c r="E60" s="71"/>
      <c r="F60" s="13"/>
      <c r="G60" s="13"/>
      <c r="H60" s="13"/>
      <c r="I60" s="14"/>
      <c r="J60" s="50" t="s">
        <v>81</v>
      </c>
      <c r="K60" s="72"/>
      <c r="L60" s="73"/>
      <c r="M60" s="37"/>
      <c r="N60" s="73"/>
      <c r="O60" s="73"/>
      <c r="P60" s="37"/>
      <c r="Q60" s="45">
        <v>-17616.14402</v>
      </c>
      <c r="R60" s="37"/>
      <c r="S60" s="50" t="s">
        <v>82</v>
      </c>
      <c r="T60" s="73">
        <f>G60+L60+O60+Q60</f>
        <v>-17616.14402</v>
      </c>
      <c r="U60" s="37">
        <f>H60+K60+M60+N60+P60+R60</f>
        <v>0</v>
      </c>
    </row>
    <row r="61" spans="1:21" ht="9.9" customHeight="1" x14ac:dyDescent="0.25">
      <c r="A61" s="2" t="s">
        <v>23</v>
      </c>
      <c r="B61" s="70">
        <v>67.417000000000002</v>
      </c>
      <c r="C61" s="70">
        <v>20.7</v>
      </c>
      <c r="D61" s="70">
        <v>11.883000000000001</v>
      </c>
      <c r="E61" s="71"/>
      <c r="F61" s="13">
        <f t="shared" ref="F61:F84" si="7">B61*$F18/100</f>
        <v>127402.35303995151</v>
      </c>
      <c r="G61" s="13">
        <f t="shared" ref="G61:G84" si="8">C61*$F18/100</f>
        <v>39118.155775650004</v>
      </c>
      <c r="H61" s="13">
        <f t="shared" ref="H61:H84" si="9">D61*$F18/100</f>
        <v>22456.089134398502</v>
      </c>
      <c r="I61" s="14"/>
      <c r="J61" s="50" t="s">
        <v>83</v>
      </c>
      <c r="K61" s="72">
        <f>-F18*$J$20</f>
        <v>-313.70115259700003</v>
      </c>
      <c r="L61" s="73">
        <f t="shared" ref="L61:L81" si="10">-SUM(L$49:L$50)/(SUM(G$51:G$81)-G$58-G$59-G$60)*G61</f>
        <v>-1405.7845831474856</v>
      </c>
      <c r="M61" s="37"/>
      <c r="N61" s="73"/>
      <c r="O61" s="73"/>
      <c r="P61" s="37"/>
      <c r="Q61" s="74"/>
      <c r="R61" s="75"/>
      <c r="S61" s="50" t="s">
        <v>84</v>
      </c>
      <c r="T61" s="73">
        <f t="shared" si="5"/>
        <v>37712.37119250252</v>
      </c>
      <c r="U61" s="37">
        <f t="shared" si="6"/>
        <v>22142.387981801501</v>
      </c>
    </row>
    <row r="62" spans="1:21" ht="9.9" customHeight="1" x14ac:dyDescent="0.2">
      <c r="A62" s="2" t="s">
        <v>26</v>
      </c>
      <c r="B62" s="70">
        <v>67.417000000000002</v>
      </c>
      <c r="C62" s="70">
        <v>20.7</v>
      </c>
      <c r="D62" s="70">
        <v>11.883000000000001</v>
      </c>
      <c r="E62" s="71"/>
      <c r="F62" s="13">
        <f t="shared" si="7"/>
        <v>12477.355902631201</v>
      </c>
      <c r="G62" s="13">
        <f t="shared" si="8"/>
        <v>3831.0999775199998</v>
      </c>
      <c r="H62" s="13">
        <f t="shared" si="9"/>
        <v>2199.2734798488004</v>
      </c>
      <c r="I62" s="14"/>
      <c r="J62" s="50" t="s">
        <v>85</v>
      </c>
      <c r="K62" s="72">
        <f>-F19*$J$20</f>
        <v>-30.722830737600002</v>
      </c>
      <c r="L62" s="73">
        <f t="shared" si="10"/>
        <v>-137.67779124819447</v>
      </c>
      <c r="M62" s="37"/>
      <c r="N62" s="73"/>
      <c r="O62" s="73"/>
      <c r="P62" s="37"/>
      <c r="Q62" s="45"/>
      <c r="R62" s="37"/>
      <c r="S62" s="50" t="s">
        <v>86</v>
      </c>
      <c r="T62" s="73">
        <f t="shared" si="5"/>
        <v>3693.4221862718055</v>
      </c>
      <c r="U62" s="37">
        <f t="shared" si="6"/>
        <v>2168.5506491112005</v>
      </c>
    </row>
    <row r="63" spans="1:21" ht="9.9" customHeight="1" x14ac:dyDescent="0.2">
      <c r="A63" s="2" t="s">
        <v>28</v>
      </c>
      <c r="B63" s="70">
        <v>67.417000000000002</v>
      </c>
      <c r="C63" s="70">
        <v>20.7</v>
      </c>
      <c r="D63" s="70">
        <v>11.883000000000001</v>
      </c>
      <c r="E63" s="71"/>
      <c r="F63" s="13">
        <f t="shared" si="7"/>
        <v>81164.307871294906</v>
      </c>
      <c r="G63" s="13">
        <f t="shared" si="8"/>
        <v>24921.031385790004</v>
      </c>
      <c r="H63" s="13">
        <f t="shared" si="9"/>
        <v>14306.116712915104</v>
      </c>
      <c r="I63" s="14"/>
      <c r="J63" s="50" t="s">
        <v>87</v>
      </c>
      <c r="K63" s="72">
        <f>-F20*$J$20</f>
        <v>-199.84981691020002</v>
      </c>
      <c r="L63" s="73">
        <f t="shared" si="10"/>
        <v>-895.58418651437739</v>
      </c>
      <c r="M63" s="37"/>
      <c r="N63" s="73"/>
      <c r="O63" s="73"/>
      <c r="P63" s="37"/>
      <c r="Q63" s="45"/>
      <c r="R63" s="37"/>
      <c r="S63" s="50" t="s">
        <v>88</v>
      </c>
      <c r="T63" s="73">
        <f t="shared" si="5"/>
        <v>24025.447199275626</v>
      </c>
      <c r="U63" s="37">
        <f t="shared" si="6"/>
        <v>14106.266896004903</v>
      </c>
    </row>
    <row r="64" spans="1:21" ht="9.9" customHeight="1" x14ac:dyDescent="0.2">
      <c r="A64" s="2" t="s">
        <v>29</v>
      </c>
      <c r="B64" s="70">
        <v>40</v>
      </c>
      <c r="C64" s="70">
        <v>30</v>
      </c>
      <c r="D64" s="70">
        <v>30</v>
      </c>
      <c r="E64" s="71"/>
      <c r="F64" s="13">
        <f t="shared" si="7"/>
        <v>6.9337880000000016</v>
      </c>
      <c r="G64" s="13">
        <f t="shared" si="8"/>
        <v>5.2003410000000008</v>
      </c>
      <c r="H64" s="13">
        <f t="shared" si="9"/>
        <v>5.2003410000000008</v>
      </c>
      <c r="I64" s="14"/>
      <c r="J64" s="50" t="s">
        <v>89</v>
      </c>
      <c r="K64" s="72"/>
      <c r="L64" s="73">
        <f t="shared" si="10"/>
        <v>-0.18688404552702365</v>
      </c>
      <c r="M64" s="37"/>
      <c r="N64" s="73"/>
      <c r="O64" s="73"/>
      <c r="P64" s="37"/>
      <c r="Q64" s="45"/>
      <c r="R64" s="37"/>
      <c r="S64" s="50" t="s">
        <v>90</v>
      </c>
      <c r="T64" s="73">
        <f t="shared" si="5"/>
        <v>5.0134569544729768</v>
      </c>
      <c r="U64" s="37">
        <f t="shared" si="6"/>
        <v>5.2003410000000008</v>
      </c>
    </row>
    <row r="65" spans="1:21" ht="9.9" customHeight="1" x14ac:dyDescent="0.2">
      <c r="A65" s="2" t="s">
        <v>30</v>
      </c>
      <c r="B65" s="70">
        <v>67.417000000000002</v>
      </c>
      <c r="C65" s="70">
        <v>20.7</v>
      </c>
      <c r="D65" s="70">
        <v>11.883000000000001</v>
      </c>
      <c r="E65" s="71"/>
      <c r="F65" s="13">
        <f t="shared" si="7"/>
        <v>2832229.36349265</v>
      </c>
      <c r="G65" s="13">
        <f t="shared" si="8"/>
        <v>869619.6482237099</v>
      </c>
      <c r="H65" s="13">
        <f t="shared" si="9"/>
        <v>499212.09081363992</v>
      </c>
      <c r="I65" s="14"/>
      <c r="J65" s="50" t="s">
        <v>91</v>
      </c>
      <c r="K65" s="72">
        <f>-F22*$J$20</f>
        <v>-6973.7614301998001</v>
      </c>
      <c r="L65" s="73">
        <f t="shared" si="10"/>
        <v>-31251.41946073038</v>
      </c>
      <c r="M65" s="37"/>
      <c r="N65" s="73"/>
      <c r="O65" s="73"/>
      <c r="P65" s="37"/>
      <c r="Q65" s="45"/>
      <c r="R65" s="37"/>
      <c r="S65" s="50" t="s">
        <v>92</v>
      </c>
      <c r="T65" s="73">
        <f t="shared" si="5"/>
        <v>838368.2287629795</v>
      </c>
      <c r="U65" s="37">
        <f t="shared" si="6"/>
        <v>492238.32938344014</v>
      </c>
    </row>
    <row r="66" spans="1:21" ht="9.9" customHeight="1" x14ac:dyDescent="0.2">
      <c r="A66" s="2" t="s">
        <v>31</v>
      </c>
      <c r="B66" s="70">
        <v>67.417000000000002</v>
      </c>
      <c r="C66" s="70">
        <v>20.7</v>
      </c>
      <c r="D66" s="70">
        <v>11.883000000000001</v>
      </c>
      <c r="E66" s="71"/>
      <c r="F66" s="13">
        <f t="shared" si="7"/>
        <v>7909.1135836279009</v>
      </c>
      <c r="G66" s="13">
        <f t="shared" si="8"/>
        <v>2428.4475900900002</v>
      </c>
      <c r="H66" s="13">
        <f t="shared" si="9"/>
        <v>1394.0696962821003</v>
      </c>
      <c r="I66" s="14"/>
      <c r="J66" s="50" t="s">
        <v>93</v>
      </c>
      <c r="K66" s="72">
        <f>-F23*$J$20</f>
        <v>-19.474507244200002</v>
      </c>
      <c r="L66" s="73">
        <f t="shared" si="10"/>
        <v>-87.270836659821043</v>
      </c>
      <c r="M66" s="37"/>
      <c r="N66" s="73"/>
      <c r="O66" s="73"/>
      <c r="P66" s="37"/>
      <c r="Q66" s="45"/>
      <c r="R66" s="37"/>
      <c r="S66" s="50" t="s">
        <v>94</v>
      </c>
      <c r="T66" s="73">
        <f t="shared" si="5"/>
        <v>2341.1767534301789</v>
      </c>
      <c r="U66" s="37">
        <f t="shared" si="6"/>
        <v>1374.5951890379004</v>
      </c>
    </row>
    <row r="67" spans="1:21" ht="9.9" customHeight="1" x14ac:dyDescent="0.2">
      <c r="A67" s="2" t="s">
        <v>32</v>
      </c>
      <c r="B67" s="70">
        <v>67.417000000000002</v>
      </c>
      <c r="C67" s="70">
        <v>20.7</v>
      </c>
      <c r="D67" s="70">
        <v>11.883000000000001</v>
      </c>
      <c r="E67" s="71"/>
      <c r="F67" s="13">
        <f t="shared" si="7"/>
        <v>48870.224412342206</v>
      </c>
      <c r="G67" s="13">
        <f t="shared" si="8"/>
        <v>15005.31980562</v>
      </c>
      <c r="H67" s="13">
        <f t="shared" si="9"/>
        <v>8613.9234420378016</v>
      </c>
      <c r="I67" s="14"/>
      <c r="J67" s="50" t="s">
        <v>32</v>
      </c>
      <c r="K67" s="72">
        <f>-F24*$J$20</f>
        <v>-120.33251631560002</v>
      </c>
      <c r="L67" s="73">
        <f t="shared" si="10"/>
        <v>-539.24442064492257</v>
      </c>
      <c r="M67" s="37"/>
      <c r="N67" s="73"/>
      <c r="O67" s="73"/>
      <c r="P67" s="37"/>
      <c r="Q67" s="45"/>
      <c r="R67" s="37"/>
      <c r="S67" s="50" t="s">
        <v>95</v>
      </c>
      <c r="T67" s="73">
        <f>G67+L67+O67+Q67</f>
        <v>14466.075384975078</v>
      </c>
      <c r="U67" s="37">
        <f>H67+K67+M67+N67+P67+R67</f>
        <v>8493.5909257222011</v>
      </c>
    </row>
    <row r="68" spans="1:21" ht="9.9" customHeight="1" x14ac:dyDescent="0.2">
      <c r="A68" s="2" t="s">
        <v>33</v>
      </c>
      <c r="B68" s="70">
        <v>4</v>
      </c>
      <c r="C68" s="70">
        <v>9.0830000000000002</v>
      </c>
      <c r="D68" s="70">
        <v>86.917000000000002</v>
      </c>
      <c r="E68" s="71"/>
      <c r="F68" s="13">
        <f t="shared" si="7"/>
        <v>4289.0767595999996</v>
      </c>
      <c r="G68" s="13">
        <f t="shared" si="8"/>
        <v>9739.4210518617001</v>
      </c>
      <c r="H68" s="13">
        <f t="shared" si="9"/>
        <v>93198.421178538294</v>
      </c>
      <c r="I68" s="14"/>
      <c r="J68" s="50" t="s">
        <v>33</v>
      </c>
      <c r="K68" s="72"/>
      <c r="L68" s="73">
        <f t="shared" si="10"/>
        <v>-350.00443379827868</v>
      </c>
      <c r="M68" s="37"/>
      <c r="N68" s="73"/>
      <c r="O68" s="73"/>
      <c r="P68" s="37"/>
      <c r="Q68" s="45"/>
      <c r="R68" s="37"/>
      <c r="S68" s="50" t="s">
        <v>96</v>
      </c>
      <c r="T68" s="73">
        <f t="shared" si="5"/>
        <v>9389.416618063422</v>
      </c>
      <c r="U68" s="37">
        <f t="shared" si="6"/>
        <v>93198.421178538294</v>
      </c>
    </row>
    <row r="69" spans="1:21" ht="9.9" customHeight="1" x14ac:dyDescent="0.2">
      <c r="A69" s="2" t="s">
        <v>97</v>
      </c>
      <c r="B69" s="70">
        <v>19.450000000000003</v>
      </c>
      <c r="C69" s="70">
        <v>80.55</v>
      </c>
      <c r="D69" s="70">
        <v>0</v>
      </c>
      <c r="E69" s="71"/>
      <c r="F69" s="13">
        <f t="shared" si="7"/>
        <v>187692.45521054001</v>
      </c>
      <c r="G69" s="13">
        <f t="shared" si="8"/>
        <v>777307.31450945989</v>
      </c>
      <c r="H69" s="13">
        <f t="shared" si="9"/>
        <v>0</v>
      </c>
      <c r="I69" s="14"/>
      <c r="J69" s="50" t="s">
        <v>97</v>
      </c>
      <c r="K69" s="72"/>
      <c r="L69" s="73">
        <f t="shared" si="10"/>
        <v>-27934.001934348995</v>
      </c>
      <c r="M69" s="37"/>
      <c r="N69" s="73"/>
      <c r="O69" s="73"/>
      <c r="P69" s="37"/>
      <c r="Q69" s="45"/>
      <c r="R69" s="37"/>
      <c r="S69" s="50" t="s">
        <v>98</v>
      </c>
      <c r="T69" s="73">
        <f>G69+L69+O69+Q69</f>
        <v>749373.31257511093</v>
      </c>
      <c r="U69" s="37">
        <f>H69+K69+M69+N69+P69+R69</f>
        <v>0</v>
      </c>
    </row>
    <row r="70" spans="1:21" ht="9.9" customHeight="1" x14ac:dyDescent="0.2">
      <c r="A70" s="2" t="s">
        <v>35</v>
      </c>
      <c r="B70" s="70">
        <v>4</v>
      </c>
      <c r="C70" s="70">
        <v>0</v>
      </c>
      <c r="D70" s="70">
        <v>96</v>
      </c>
      <c r="E70" s="71"/>
      <c r="F70" s="13">
        <f t="shared" si="7"/>
        <v>40571.019986400002</v>
      </c>
      <c r="G70" s="13">
        <f t="shared" si="8"/>
        <v>0</v>
      </c>
      <c r="H70" s="13">
        <f t="shared" si="9"/>
        <v>973704.47967360006</v>
      </c>
      <c r="I70" s="14"/>
      <c r="J70" s="50" t="s">
        <v>99</v>
      </c>
      <c r="K70" s="72"/>
      <c r="L70" s="73">
        <f t="shared" si="10"/>
        <v>0</v>
      </c>
      <c r="M70" s="37"/>
      <c r="N70" s="73"/>
      <c r="O70" s="73"/>
      <c r="P70" s="37"/>
      <c r="Q70" s="45"/>
      <c r="R70" s="37"/>
      <c r="S70" s="50" t="s">
        <v>100</v>
      </c>
      <c r="T70" s="73">
        <f t="shared" si="5"/>
        <v>0</v>
      </c>
      <c r="U70" s="37">
        <f t="shared" si="6"/>
        <v>973704.47967360006</v>
      </c>
    </row>
    <row r="71" spans="1:21" ht="9.9" customHeight="1" x14ac:dyDescent="0.2">
      <c r="A71" s="2" t="s">
        <v>36</v>
      </c>
      <c r="B71" s="70">
        <v>4</v>
      </c>
      <c r="C71" s="70">
        <v>0</v>
      </c>
      <c r="D71" s="70">
        <v>96</v>
      </c>
      <c r="E71" s="71"/>
      <c r="F71" s="13">
        <f t="shared" si="7"/>
        <v>224.88553760000002</v>
      </c>
      <c r="G71" s="13">
        <f t="shared" si="8"/>
        <v>0</v>
      </c>
      <c r="H71" s="13">
        <f t="shared" si="9"/>
        <v>5397.2529023999996</v>
      </c>
      <c r="I71" s="14"/>
      <c r="J71" s="50" t="s">
        <v>101</v>
      </c>
      <c r="K71" s="72"/>
      <c r="L71" s="73">
        <f t="shared" si="10"/>
        <v>0</v>
      </c>
      <c r="M71" s="37"/>
      <c r="N71" s="73"/>
      <c r="O71" s="73"/>
      <c r="P71" s="37"/>
      <c r="Q71" s="45"/>
      <c r="R71" s="37"/>
      <c r="S71" s="50" t="s">
        <v>102</v>
      </c>
      <c r="T71" s="73">
        <f t="shared" si="5"/>
        <v>0</v>
      </c>
      <c r="U71" s="37">
        <f t="shared" si="6"/>
        <v>5397.2529023999996</v>
      </c>
    </row>
    <row r="72" spans="1:21" ht="9.9" customHeight="1" x14ac:dyDescent="0.2">
      <c r="A72" s="2" t="s">
        <v>37</v>
      </c>
      <c r="B72" s="70">
        <v>67.417000000000002</v>
      </c>
      <c r="C72" s="70">
        <v>20.7</v>
      </c>
      <c r="D72" s="70">
        <v>11.883000000000001</v>
      </c>
      <c r="E72" s="71"/>
      <c r="F72" s="13">
        <f t="shared" si="7"/>
        <v>23290.055946968998</v>
      </c>
      <c r="G72" s="13">
        <f t="shared" si="8"/>
        <v>7151.0769998999986</v>
      </c>
      <c r="H72" s="13">
        <f t="shared" si="9"/>
        <v>4105.1327531309998</v>
      </c>
      <c r="I72" s="14"/>
      <c r="J72" s="50" t="s">
        <v>103</v>
      </c>
      <c r="K72" s="72">
        <f t="shared" ref="K72:K82" si="11">-F29*$J$20</f>
        <v>-57.346801061999997</v>
      </c>
      <c r="L72" s="73">
        <f t="shared" si="10"/>
        <v>-256.98741671297381</v>
      </c>
      <c r="M72" s="37"/>
      <c r="N72" s="73"/>
      <c r="O72" s="73"/>
      <c r="P72" s="37"/>
      <c r="Q72" s="45"/>
      <c r="R72" s="37"/>
      <c r="S72" s="50" t="s">
        <v>104</v>
      </c>
      <c r="T72" s="73">
        <f t="shared" si="5"/>
        <v>6894.0895831870248</v>
      </c>
      <c r="U72" s="37">
        <f t="shared" si="6"/>
        <v>4047.7859520689999</v>
      </c>
    </row>
    <row r="73" spans="1:21" ht="9.9" customHeight="1" x14ac:dyDescent="0.2">
      <c r="A73" s="2" t="s">
        <v>38</v>
      </c>
      <c r="B73" s="70">
        <v>67.417000000000002</v>
      </c>
      <c r="C73" s="70">
        <v>20.7</v>
      </c>
      <c r="D73" s="70">
        <v>11.883000000000001</v>
      </c>
      <c r="E73" s="71"/>
      <c r="F73" s="13">
        <f t="shared" si="7"/>
        <v>1470688.0943475876</v>
      </c>
      <c r="G73" s="13">
        <f t="shared" si="8"/>
        <v>451566.27487125003</v>
      </c>
      <c r="H73" s="13">
        <f t="shared" si="9"/>
        <v>259225.21953116253</v>
      </c>
      <c r="I73" s="14"/>
      <c r="J73" s="50" t="s">
        <v>105</v>
      </c>
      <c r="K73" s="72">
        <f t="shared" si="11"/>
        <v>-3621.2561173250001</v>
      </c>
      <c r="L73" s="73">
        <f t="shared" si="10"/>
        <v>-16227.884339028375</v>
      </c>
      <c r="M73" s="37"/>
      <c r="N73" s="73"/>
      <c r="O73" s="73"/>
      <c r="P73" s="37"/>
      <c r="Q73" s="45"/>
      <c r="R73" s="37"/>
      <c r="S73" s="50" t="s">
        <v>106</v>
      </c>
      <c r="T73" s="73">
        <f t="shared" si="5"/>
        <v>435338.39053222165</v>
      </c>
      <c r="U73" s="37">
        <f t="shared" si="6"/>
        <v>255603.96341383751</v>
      </c>
    </row>
    <row r="74" spans="1:21" ht="9.9" customHeight="1" x14ac:dyDescent="0.2">
      <c r="A74" s="2" t="s">
        <v>39</v>
      </c>
      <c r="B74" s="70">
        <v>67.417000000000002</v>
      </c>
      <c r="C74" s="70">
        <v>20.7</v>
      </c>
      <c r="D74" s="70">
        <v>11.883000000000001</v>
      </c>
      <c r="E74" s="71"/>
      <c r="F74" s="13">
        <f t="shared" si="7"/>
        <v>1189138.4898130437</v>
      </c>
      <c r="G74" s="13">
        <f t="shared" si="8"/>
        <v>365118.09690626996</v>
      </c>
      <c r="H74" s="13">
        <f t="shared" si="9"/>
        <v>209598.9538906863</v>
      </c>
      <c r="I74" s="14"/>
      <c r="J74" s="50" t="s">
        <v>39</v>
      </c>
      <c r="K74" s="72">
        <f t="shared" si="11"/>
        <v>-2928.0001974125998</v>
      </c>
      <c r="L74" s="73">
        <f t="shared" si="10"/>
        <v>-13121.206291081984</v>
      </c>
      <c r="M74" s="37"/>
      <c r="N74" s="73"/>
      <c r="O74" s="73"/>
      <c r="P74" s="37"/>
      <c r="Q74" s="45"/>
      <c r="R74" s="37"/>
      <c r="S74" s="50" t="s">
        <v>107</v>
      </c>
      <c r="T74" s="73">
        <f t="shared" si="5"/>
        <v>351996.89061518799</v>
      </c>
      <c r="U74" s="37">
        <f t="shared" si="6"/>
        <v>206670.95369327371</v>
      </c>
    </row>
    <row r="75" spans="1:21" ht="9.9" customHeight="1" x14ac:dyDescent="0.2">
      <c r="A75" s="2" t="s">
        <v>40</v>
      </c>
      <c r="B75" s="70">
        <v>67.417000000000002</v>
      </c>
      <c r="C75" s="70">
        <v>20.7</v>
      </c>
      <c r="D75" s="70">
        <v>11.883000000000001</v>
      </c>
      <c r="E75" s="71"/>
      <c r="F75" s="13">
        <f t="shared" si="7"/>
        <v>68620.710882944506</v>
      </c>
      <c r="G75" s="13">
        <f t="shared" si="8"/>
        <v>21069.592465950005</v>
      </c>
      <c r="H75" s="13">
        <f t="shared" si="9"/>
        <v>12095.167501105503</v>
      </c>
      <c r="I75" s="14"/>
      <c r="J75" s="50" t="s">
        <v>40</v>
      </c>
      <c r="K75" s="72">
        <f t="shared" si="11"/>
        <v>-168.96388161100003</v>
      </c>
      <c r="L75" s="73">
        <f t="shared" si="10"/>
        <v>-757.17547707783683</v>
      </c>
      <c r="M75" s="37"/>
      <c r="N75" s="73"/>
      <c r="O75" s="73"/>
      <c r="P75" s="37"/>
      <c r="Q75" s="45"/>
      <c r="R75" s="37"/>
      <c r="S75" s="50" t="s">
        <v>108</v>
      </c>
      <c r="T75" s="73">
        <f t="shared" si="5"/>
        <v>20312.41698887217</v>
      </c>
      <c r="U75" s="37">
        <f t="shared" si="6"/>
        <v>11926.203619494503</v>
      </c>
    </row>
    <row r="76" spans="1:21" ht="9.9" customHeight="1" x14ac:dyDescent="0.2">
      <c r="A76" s="2" t="s">
        <v>41</v>
      </c>
      <c r="B76" s="70">
        <v>67.417000000000002</v>
      </c>
      <c r="C76" s="70">
        <v>20.7</v>
      </c>
      <c r="D76" s="70">
        <v>11.883000000000001</v>
      </c>
      <c r="E76" s="71"/>
      <c r="F76" s="13">
        <f t="shared" si="7"/>
        <v>255100.7057106375</v>
      </c>
      <c r="G76" s="13">
        <f t="shared" si="8"/>
        <v>78327.196526249987</v>
      </c>
      <c r="H76" s="13">
        <f t="shared" si="9"/>
        <v>44964.351513112502</v>
      </c>
      <c r="I76" s="14"/>
      <c r="J76" s="50" t="s">
        <v>41</v>
      </c>
      <c r="K76" s="72">
        <f t="shared" si="11"/>
        <v>-628.13114122499996</v>
      </c>
      <c r="L76" s="73">
        <f t="shared" si="10"/>
        <v>-2814.8352889965927</v>
      </c>
      <c r="M76" s="37"/>
      <c r="N76" s="73"/>
      <c r="O76" s="73"/>
      <c r="P76" s="37"/>
      <c r="Q76" s="45"/>
      <c r="R76" s="37"/>
      <c r="S76" s="50" t="s">
        <v>109</v>
      </c>
      <c r="T76" s="73">
        <f>G76+L76+O76+Q76</f>
        <v>75512.361237253397</v>
      </c>
      <c r="U76" s="37">
        <f>H76+K76+M76+N76+P76+R76</f>
        <v>44336.220371887503</v>
      </c>
    </row>
    <row r="77" spans="1:21" ht="9.9" customHeight="1" x14ac:dyDescent="0.2">
      <c r="A77" s="2" t="s">
        <v>42</v>
      </c>
      <c r="B77" s="70">
        <v>67.417000000000002</v>
      </c>
      <c r="C77" s="70">
        <v>20.7</v>
      </c>
      <c r="D77" s="70">
        <v>11.883000000000001</v>
      </c>
      <c r="E77" s="71"/>
      <c r="F77" s="13">
        <f t="shared" si="7"/>
        <v>73380.454999508293</v>
      </c>
      <c r="G77" s="13">
        <f t="shared" si="8"/>
        <v>22531.044372930002</v>
      </c>
      <c r="H77" s="13">
        <f t="shared" si="9"/>
        <v>12934.125617561702</v>
      </c>
      <c r="I77" s="14"/>
      <c r="J77" s="50" t="s">
        <v>42</v>
      </c>
      <c r="K77" s="72">
        <f t="shared" si="11"/>
        <v>-180.68373748339999</v>
      </c>
      <c r="L77" s="73">
        <f t="shared" si="10"/>
        <v>-809.69550311451496</v>
      </c>
      <c r="M77" s="37"/>
      <c r="N77" s="73"/>
      <c r="O77" s="73"/>
      <c r="P77" s="37"/>
      <c r="Q77" s="45"/>
      <c r="R77" s="37"/>
      <c r="S77" s="50" t="s">
        <v>110</v>
      </c>
      <c r="T77" s="73">
        <f>G77+L77+O77+Q77</f>
        <v>21721.348869815487</v>
      </c>
      <c r="U77" s="37">
        <f>H77+K77+M77+N77+P77+R77</f>
        <v>12753.441880078302</v>
      </c>
    </row>
    <row r="78" spans="1:21" ht="9.9" customHeight="1" x14ac:dyDescent="0.2">
      <c r="A78" s="2" t="s">
        <v>43</v>
      </c>
      <c r="B78" s="70">
        <v>67.417000000000002</v>
      </c>
      <c r="C78" s="70">
        <v>20.7</v>
      </c>
      <c r="D78" s="70">
        <v>11.883000000000001</v>
      </c>
      <c r="E78" s="71"/>
      <c r="F78" s="13">
        <f t="shared" si="7"/>
        <v>627855.58131435094</v>
      </c>
      <c r="G78" s="13">
        <f t="shared" si="8"/>
        <v>192779.42556338999</v>
      </c>
      <c r="H78" s="13">
        <f t="shared" si="9"/>
        <v>110666.56589225911</v>
      </c>
      <c r="I78" s="14"/>
      <c r="J78" s="50" t="s">
        <v>43</v>
      </c>
      <c r="K78" s="72">
        <f t="shared" si="11"/>
        <v>-1545.9606107981999</v>
      </c>
      <c r="L78" s="73">
        <f t="shared" si="10"/>
        <v>-6927.8916408870182</v>
      </c>
      <c r="M78" s="37"/>
      <c r="N78" s="73"/>
      <c r="O78" s="73"/>
      <c r="P78" s="37"/>
      <c r="Q78" s="45"/>
      <c r="R78" s="37"/>
      <c r="S78" s="50" t="s">
        <v>111</v>
      </c>
      <c r="T78" s="73">
        <f t="shared" si="5"/>
        <v>185851.53392250297</v>
      </c>
      <c r="U78" s="37">
        <f t="shared" si="6"/>
        <v>109120.60528146091</v>
      </c>
    </row>
    <row r="79" spans="1:21" ht="9.9" customHeight="1" x14ac:dyDescent="0.2">
      <c r="A79" s="2" t="s">
        <v>44</v>
      </c>
      <c r="B79" s="70">
        <v>67.417000000000002</v>
      </c>
      <c r="C79" s="70">
        <v>20.7</v>
      </c>
      <c r="D79" s="70">
        <v>11.883000000000001</v>
      </c>
      <c r="E79" s="71"/>
      <c r="F79" s="13">
        <f t="shared" si="7"/>
        <v>265970.1290839187</v>
      </c>
      <c r="G79" s="13">
        <f t="shared" si="8"/>
        <v>81664.590118769993</v>
      </c>
      <c r="H79" s="13">
        <f t="shared" si="9"/>
        <v>46880.208907311295</v>
      </c>
      <c r="I79" s="14"/>
      <c r="J79" s="50" t="s">
        <v>44</v>
      </c>
      <c r="K79" s="72">
        <f t="shared" si="11"/>
        <v>-654.89478066259994</v>
      </c>
      <c r="L79" s="73">
        <f t="shared" si="10"/>
        <v>-2934.7708117029124</v>
      </c>
      <c r="M79" s="37"/>
      <c r="N79" s="73"/>
      <c r="O79" s="73"/>
      <c r="P79" s="37"/>
      <c r="Q79" s="45"/>
      <c r="R79" s="37"/>
      <c r="S79" s="50" t="s">
        <v>112</v>
      </c>
      <c r="T79" s="73">
        <f t="shared" si="5"/>
        <v>78729.819307067082</v>
      </c>
      <c r="U79" s="37">
        <f t="shared" si="6"/>
        <v>46225.314126648693</v>
      </c>
    </row>
    <row r="80" spans="1:21" ht="9.9" customHeight="1" x14ac:dyDescent="0.2">
      <c r="A80" s="2" t="s">
        <v>45</v>
      </c>
      <c r="B80" s="70">
        <v>67.417000000000002</v>
      </c>
      <c r="C80" s="70">
        <v>20.7</v>
      </c>
      <c r="D80" s="70">
        <v>11.883000000000001</v>
      </c>
      <c r="E80" s="71"/>
      <c r="F80" s="13">
        <f t="shared" si="7"/>
        <v>756488.70991998923</v>
      </c>
      <c r="G80" s="13">
        <f t="shared" si="8"/>
        <v>232275.48385932</v>
      </c>
      <c r="H80" s="13">
        <f t="shared" si="9"/>
        <v>133339.59298069082</v>
      </c>
      <c r="I80" s="14"/>
      <c r="J80" s="50" t="s">
        <v>45</v>
      </c>
      <c r="K80" s="72">
        <f t="shared" si="11"/>
        <v>-1862.6922860216</v>
      </c>
      <c r="L80" s="73">
        <f t="shared" si="10"/>
        <v>-8347.2568626512384</v>
      </c>
      <c r="M80" s="37"/>
      <c r="N80" s="73"/>
      <c r="O80" s="73"/>
      <c r="P80" s="37"/>
      <c r="Q80" s="45"/>
      <c r="R80" s="37"/>
      <c r="S80" s="50" t="s">
        <v>113</v>
      </c>
      <c r="T80" s="73">
        <f t="shared" si="5"/>
        <v>223928.22699666876</v>
      </c>
      <c r="U80" s="37">
        <f t="shared" si="6"/>
        <v>131476.90069466922</v>
      </c>
    </row>
    <row r="81" spans="1:22" ht="9.9" customHeight="1" x14ac:dyDescent="0.2">
      <c r="A81" s="2" t="s">
        <v>46</v>
      </c>
      <c r="B81" s="70">
        <v>67.417000000000002</v>
      </c>
      <c r="C81" s="70">
        <v>20.7</v>
      </c>
      <c r="D81" s="70">
        <v>11.883000000000001</v>
      </c>
      <c r="E81" s="71"/>
      <c r="F81" s="13">
        <f t="shared" si="7"/>
        <v>171387.00948294587</v>
      </c>
      <c r="G81" s="13">
        <f t="shared" si="8"/>
        <v>52623.390187889992</v>
      </c>
      <c r="H81" s="13">
        <f t="shared" si="9"/>
        <v>30208.876599164098</v>
      </c>
      <c r="I81" s="14"/>
      <c r="J81" s="50" t="s">
        <v>46</v>
      </c>
      <c r="K81" s="72">
        <f t="shared" si="11"/>
        <v>-422.00399860819994</v>
      </c>
      <c r="L81" s="73">
        <f t="shared" si="10"/>
        <v>-1891.1206106791769</v>
      </c>
      <c r="M81" s="37"/>
      <c r="N81" s="73"/>
      <c r="O81" s="73"/>
      <c r="P81" s="37"/>
      <c r="Q81" s="45"/>
      <c r="R81" s="37"/>
      <c r="S81" s="50" t="s">
        <v>114</v>
      </c>
      <c r="T81" s="73">
        <f t="shared" si="5"/>
        <v>50732.269577210813</v>
      </c>
      <c r="U81" s="37">
        <f t="shared" si="6"/>
        <v>29786.872600555896</v>
      </c>
    </row>
    <row r="82" spans="1:22" ht="9.9" customHeight="1" x14ac:dyDescent="0.2">
      <c r="A82" s="2" t="s">
        <v>115</v>
      </c>
      <c r="B82" s="70">
        <v>67.417000000000002</v>
      </c>
      <c r="C82" s="70">
        <v>20.7</v>
      </c>
      <c r="D82" s="70">
        <v>11.883000000000001</v>
      </c>
      <c r="E82" s="71"/>
      <c r="F82" s="13">
        <f t="shared" si="7"/>
        <v>11854.736116171904</v>
      </c>
      <c r="G82" s="13">
        <f t="shared" si="8"/>
        <v>3639.9281724900006</v>
      </c>
      <c r="H82" s="13">
        <f t="shared" si="9"/>
        <v>2089.5297813381007</v>
      </c>
      <c r="I82" s="14"/>
      <c r="J82" s="50" t="s">
        <v>116</v>
      </c>
      <c r="K82" s="72">
        <f t="shared" si="11"/>
        <v>-29.189762156200008</v>
      </c>
      <c r="L82" s="76"/>
      <c r="M82" s="77"/>
      <c r="N82" s="76"/>
      <c r="O82" s="76"/>
      <c r="P82" s="77"/>
      <c r="Q82" s="78"/>
      <c r="R82" s="77"/>
      <c r="S82" s="50" t="s">
        <v>117</v>
      </c>
      <c r="T82" s="73">
        <f t="shared" si="5"/>
        <v>3639.9281724900006</v>
      </c>
      <c r="U82" s="37">
        <f t="shared" si="6"/>
        <v>2060.3400191819005</v>
      </c>
    </row>
    <row r="83" spans="1:22" ht="9.9" customHeight="1" x14ac:dyDescent="0.2">
      <c r="A83" s="2" t="s">
        <v>118</v>
      </c>
      <c r="B83" s="70">
        <v>49</v>
      </c>
      <c r="C83" s="70">
        <v>7</v>
      </c>
      <c r="D83" s="70">
        <v>44</v>
      </c>
      <c r="E83" s="71"/>
      <c r="F83" s="13">
        <f t="shared" si="7"/>
        <v>3883.4434863000001</v>
      </c>
      <c r="G83" s="13">
        <f t="shared" si="8"/>
        <v>554.77764089999994</v>
      </c>
      <c r="H83" s="13">
        <f t="shared" si="9"/>
        <v>3487.1737427999997</v>
      </c>
      <c r="I83" s="14"/>
      <c r="J83" s="50" t="s">
        <v>119</v>
      </c>
      <c r="K83" s="79"/>
      <c r="L83" s="76"/>
      <c r="M83" s="77"/>
      <c r="N83" s="76"/>
      <c r="O83" s="76"/>
      <c r="P83" s="77"/>
      <c r="Q83" s="78"/>
      <c r="R83" s="77"/>
      <c r="S83" s="50" t="s">
        <v>120</v>
      </c>
      <c r="T83" s="73">
        <f t="shared" si="5"/>
        <v>554.77764089999994</v>
      </c>
      <c r="U83" s="37">
        <f t="shared" si="6"/>
        <v>3487.1737427999997</v>
      </c>
    </row>
    <row r="84" spans="1:22" ht="9.9" customHeight="1" x14ac:dyDescent="0.2">
      <c r="A84" s="2" t="s">
        <v>121</v>
      </c>
      <c r="B84" s="70">
        <v>61</v>
      </c>
      <c r="C84" s="70">
        <v>20</v>
      </c>
      <c r="D84" s="70">
        <v>19</v>
      </c>
      <c r="E84" s="71"/>
      <c r="F84" s="13">
        <f t="shared" si="7"/>
        <v>27840.874592200005</v>
      </c>
      <c r="G84" s="13">
        <f t="shared" si="8"/>
        <v>9128.1556040000014</v>
      </c>
      <c r="H84" s="13">
        <f t="shared" si="9"/>
        <v>8671.7478238000003</v>
      </c>
      <c r="I84" s="14"/>
      <c r="J84" s="50" t="s">
        <v>122</v>
      </c>
      <c r="K84" s="79"/>
      <c r="L84" s="76"/>
      <c r="M84" s="77"/>
      <c r="N84" s="76"/>
      <c r="O84" s="76"/>
      <c r="P84" s="77"/>
      <c r="Q84" s="78"/>
      <c r="R84" s="77"/>
      <c r="S84" s="50" t="s">
        <v>123</v>
      </c>
      <c r="T84" s="73">
        <f t="shared" si="5"/>
        <v>9128.1556040000014</v>
      </c>
      <c r="U84" s="37">
        <f t="shared" si="6"/>
        <v>8671.7478238000003</v>
      </c>
    </row>
    <row r="85" spans="1:22" ht="9.9" customHeight="1" x14ac:dyDescent="0.2">
      <c r="F85" s="13"/>
      <c r="G85" s="13"/>
      <c r="H85" s="13"/>
      <c r="K85" s="52"/>
      <c r="L85" s="73"/>
      <c r="M85" s="37"/>
      <c r="N85" s="73"/>
      <c r="O85" s="73"/>
      <c r="P85" s="37"/>
      <c r="Q85" s="45"/>
      <c r="R85" s="37"/>
      <c r="S85" s="50"/>
      <c r="T85" s="73"/>
      <c r="U85" s="37"/>
      <c r="V85" s="80"/>
    </row>
    <row r="86" spans="1:22" ht="9.9" customHeight="1" x14ac:dyDescent="0.2">
      <c r="A86" s="2" t="s">
        <v>50</v>
      </c>
      <c r="F86" s="13">
        <f>SUM(F51:F84)</f>
        <v>51715327.568891026</v>
      </c>
      <c r="G86" s="13">
        <f>SUM(G51:G84)</f>
        <v>16348786.689776197</v>
      </c>
      <c r="H86" s="13">
        <f>SUM(H51:H84)</f>
        <v>10012524.375642776</v>
      </c>
      <c r="I86" s="13"/>
      <c r="J86" s="2" t="s">
        <v>50</v>
      </c>
      <c r="K86" s="81">
        <f>SUM(K51:K84)</f>
        <v>-126045.34512823239</v>
      </c>
      <c r="L86" s="82">
        <f>SUM(L51:L82)</f>
        <v>-592998.62599999993</v>
      </c>
      <c r="M86" s="43">
        <f>SUM(M51:M82)</f>
        <v>0</v>
      </c>
      <c r="N86" s="82">
        <f>SUM(N51:N82)</f>
        <v>-153728.27770574222</v>
      </c>
      <c r="O86" s="82">
        <f>SUM(O51:O84)</f>
        <v>10000</v>
      </c>
      <c r="P86" s="43">
        <f>SUM(P51:P84)</f>
        <v>0</v>
      </c>
      <c r="Q86" s="83">
        <f>SUM(Q51:Q84)</f>
        <v>-48522.854509999997</v>
      </c>
      <c r="R86" s="82">
        <f>SUM(R51:R84)</f>
        <v>-37888.032789999997</v>
      </c>
      <c r="S86" s="14" t="s">
        <v>124</v>
      </c>
      <c r="T86" s="82">
        <f>SUM(T51:T84)</f>
        <v>15717265.209266195</v>
      </c>
      <c r="U86" s="43">
        <f>SUM(U51:U84)</f>
        <v>9694862.7200188022</v>
      </c>
      <c r="V86" s="84"/>
    </row>
    <row r="87" spans="1:22" ht="9.9" customHeight="1" x14ac:dyDescent="0.2">
      <c r="F87" s="13"/>
      <c r="G87" s="13"/>
      <c r="H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84"/>
    </row>
    <row r="88" spans="1:22" ht="9.9" customHeight="1" x14ac:dyDescent="0.2">
      <c r="F88" s="13"/>
      <c r="G88" s="13"/>
      <c r="H88" s="13"/>
      <c r="K88" s="14"/>
      <c r="L88" s="14"/>
      <c r="M88" s="14"/>
      <c r="N88" s="14"/>
      <c r="O88" s="14"/>
      <c r="P88" s="14"/>
      <c r="Q88" s="14"/>
      <c r="R88" s="57"/>
      <c r="S88" s="57"/>
      <c r="T88" s="8"/>
      <c r="U88" s="57"/>
      <c r="V88" s="57"/>
    </row>
    <row r="89" spans="1:22" ht="9.9" customHeight="1" x14ac:dyDescent="0.25">
      <c r="A89"/>
      <c r="B89"/>
      <c r="F89" s="13"/>
      <c r="G89" s="13"/>
      <c r="H89" s="13"/>
      <c r="K89" s="14"/>
      <c r="L89" s="14"/>
      <c r="M89" s="14"/>
      <c r="N89" s="14"/>
      <c r="O89" s="14"/>
      <c r="P89" s="14"/>
      <c r="Q89" s="14"/>
      <c r="R89" s="86"/>
      <c r="S89" s="8"/>
      <c r="T89" s="8"/>
      <c r="U89" s="14"/>
      <c r="V89" s="14"/>
    </row>
    <row r="90" spans="1:22" ht="9.9" customHeight="1" x14ac:dyDescent="0.25">
      <c r="A90"/>
      <c r="B90"/>
      <c r="F90" s="88"/>
      <c r="G90" s="14"/>
      <c r="H90" s="14"/>
      <c r="I90" s="14"/>
      <c r="P90" s="14"/>
      <c r="R90" s="89"/>
      <c r="S90" s="17"/>
    </row>
    <row r="91" spans="1:22" ht="9.9" customHeight="1" x14ac:dyDescent="0.25">
      <c r="A91"/>
      <c r="B91"/>
      <c r="G91" s="14"/>
      <c r="H91" s="14"/>
      <c r="I91" s="14"/>
      <c r="Q91" s="14"/>
      <c r="R91" s="89"/>
      <c r="S91" s="13"/>
    </row>
    <row r="92" spans="1:22" ht="9.9" customHeight="1" x14ac:dyDescent="0.2">
      <c r="H92" s="14"/>
      <c r="I92" s="14"/>
      <c r="J92" s="14"/>
      <c r="L92" s="1" t="s">
        <v>125</v>
      </c>
    </row>
    <row r="93" spans="1:22" ht="9.9" customHeight="1" x14ac:dyDescent="0.2">
      <c r="H93" s="14"/>
      <c r="I93" s="14"/>
      <c r="J93" s="14"/>
    </row>
    <row r="94" spans="1:22" ht="9.9" customHeight="1" x14ac:dyDescent="0.2">
      <c r="A94" s="1" t="s">
        <v>125</v>
      </c>
      <c r="H94" s="14"/>
      <c r="I94" s="14"/>
      <c r="J94" s="14"/>
      <c r="M94" s="20" t="s">
        <v>126</v>
      </c>
      <c r="N94" s="20" t="s">
        <v>127</v>
      </c>
      <c r="O94" s="20" t="s">
        <v>128</v>
      </c>
      <c r="P94" s="20" t="s">
        <v>129</v>
      </c>
      <c r="Q94" s="20" t="s">
        <v>130</v>
      </c>
      <c r="R94" s="20" t="s">
        <v>131</v>
      </c>
      <c r="S94" s="20" t="s">
        <v>132</v>
      </c>
      <c r="T94" s="20" t="s">
        <v>133</v>
      </c>
      <c r="U94" s="20" t="s">
        <v>134</v>
      </c>
      <c r="V94" s="57" t="s">
        <v>50</v>
      </c>
    </row>
    <row r="95" spans="1:22" ht="9.9" customHeight="1" x14ac:dyDescent="0.2">
      <c r="E95" s="89" t="s">
        <v>135</v>
      </c>
      <c r="F95" s="90"/>
      <c r="G95" s="89"/>
      <c r="I95" s="89"/>
      <c r="J95" s="89"/>
      <c r="L95" s="91" t="s">
        <v>136</v>
      </c>
    </row>
    <row r="96" spans="1:22" ht="9.9" customHeight="1" x14ac:dyDescent="0.25">
      <c r="A96" s="2" t="s">
        <v>136</v>
      </c>
      <c r="B96" s="92">
        <v>0.17235</v>
      </c>
      <c r="C96" s="93" t="s">
        <v>137</v>
      </c>
      <c r="D96" s="93"/>
      <c r="E96" s="14">
        <f>(U86-U58-U59-U60-U64-U68-U69-U70-U71-U83-U84)*B96</f>
        <v>1500343.0902313213</v>
      </c>
      <c r="F96" s="94"/>
      <c r="G96"/>
      <c r="J96" s="95"/>
      <c r="L96" s="91" t="s">
        <v>137</v>
      </c>
      <c r="M96" s="14">
        <f t="shared" ref="M96:U97" si="12">$E96/100*B232</f>
        <v>50743.042026108968</v>
      </c>
      <c r="N96" s="14">
        <f t="shared" si="12"/>
        <v>98137.399840726968</v>
      </c>
      <c r="O96" s="14">
        <f t="shared" si="12"/>
        <v>286909.03575760085</v>
      </c>
      <c r="P96" s="14">
        <f t="shared" si="12"/>
        <v>251519.35163120652</v>
      </c>
      <c r="Q96" s="14">
        <f t="shared" si="12"/>
        <v>94264.816270229843</v>
      </c>
      <c r="R96" s="14">
        <f t="shared" si="12"/>
        <v>214457.17881661031</v>
      </c>
      <c r="S96" s="14">
        <f t="shared" si="12"/>
        <v>127168.44966473663</v>
      </c>
      <c r="T96" s="14">
        <f t="shared" si="12"/>
        <v>66168.947983960883</v>
      </c>
      <c r="U96" s="14">
        <f t="shared" si="12"/>
        <v>310974.86824014044</v>
      </c>
      <c r="V96" s="14">
        <f t="shared" ref="V96:V101" si="13">SUM(M96:U96)</f>
        <v>1500343.0902313213</v>
      </c>
    </row>
    <row r="97" spans="1:22" ht="9.9" customHeight="1" x14ac:dyDescent="0.25">
      <c r="B97" s="92">
        <v>0.58514999999999995</v>
      </c>
      <c r="C97" s="93" t="s">
        <v>138</v>
      </c>
      <c r="D97" s="96"/>
      <c r="E97" s="14">
        <f>(U86-U58-U59-U60-U64-U68-U69-U70-U71-U83-U84)*B97</f>
        <v>5093854.129671352</v>
      </c>
      <c r="F97" s="94"/>
      <c r="G97" s="97"/>
      <c r="J97" s="95"/>
      <c r="L97" s="91" t="s">
        <v>138</v>
      </c>
      <c r="M97" s="14">
        <f t="shared" si="12"/>
        <v>150021.62917136005</v>
      </c>
      <c r="N97" s="14">
        <f t="shared" si="12"/>
        <v>326732.51992753218</v>
      </c>
      <c r="O97" s="14">
        <f t="shared" si="12"/>
        <v>874792.71373271209</v>
      </c>
      <c r="P97" s="14">
        <f t="shared" si="12"/>
        <v>805460.92473365506</v>
      </c>
      <c r="Q97" s="14">
        <f t="shared" si="12"/>
        <v>312621.90473755344</v>
      </c>
      <c r="R97" s="14">
        <f t="shared" si="12"/>
        <v>696501.95471363002</v>
      </c>
      <c r="S97" s="14">
        <f t="shared" si="12"/>
        <v>401574.28065498959</v>
      </c>
      <c r="T97" s="14">
        <f t="shared" si="12"/>
        <v>212252.02709571904</v>
      </c>
      <c r="U97" s="14">
        <f t="shared" si="12"/>
        <v>1313896.1749042002</v>
      </c>
      <c r="V97" s="14">
        <f t="shared" si="13"/>
        <v>5093854.129671352</v>
      </c>
    </row>
    <row r="98" spans="1:22" ht="9.9" customHeight="1" x14ac:dyDescent="0.2">
      <c r="B98" s="92">
        <v>0.24249999999999999</v>
      </c>
      <c r="C98" s="93" t="s">
        <v>139</v>
      </c>
      <c r="D98" s="93"/>
      <c r="E98" s="14">
        <f>(U86-U58-U59-U64-U68-U69-U70-U71-U83-U84)*B98-E99</f>
        <v>1658927.97988321</v>
      </c>
      <c r="F98" s="94"/>
      <c r="G98" s="97"/>
      <c r="J98" s="95"/>
      <c r="L98" s="91" t="s">
        <v>139</v>
      </c>
      <c r="M98" s="14">
        <f t="shared" ref="M98:U98" si="14">$E98/100*B243</f>
        <v>20902.49254652845</v>
      </c>
      <c r="N98" s="14">
        <f t="shared" si="14"/>
        <v>87773.879415620628</v>
      </c>
      <c r="O98" s="14">
        <f t="shared" si="14"/>
        <v>224768.15199437615</v>
      </c>
      <c r="P98" s="14">
        <f t="shared" si="14"/>
        <v>273706.52740093088</v>
      </c>
      <c r="Q98" s="14">
        <f t="shared" si="14"/>
        <v>136878.14762016365</v>
      </c>
      <c r="R98" s="14">
        <f t="shared" si="14"/>
        <v>154910.6947614942</v>
      </c>
      <c r="S98" s="14">
        <f t="shared" si="14"/>
        <v>148291.57212176017</v>
      </c>
      <c r="T98" s="14">
        <f t="shared" si="14"/>
        <v>99220.482476814796</v>
      </c>
      <c r="U98" s="14">
        <f t="shared" si="14"/>
        <v>512476.03154552128</v>
      </c>
      <c r="V98" s="14">
        <f t="shared" si="13"/>
        <v>1658927.9798832103</v>
      </c>
    </row>
    <row r="99" spans="1:22" ht="9.9" customHeight="1" x14ac:dyDescent="0.2">
      <c r="B99" s="98">
        <v>1.8880000000000001E-2</v>
      </c>
      <c r="C99" s="2" t="s">
        <v>140</v>
      </c>
      <c r="D99" s="93"/>
      <c r="E99" s="14">
        <f>D17*B99</f>
        <v>452085.65157078084</v>
      </c>
      <c r="F99" s="94"/>
      <c r="G99" s="97"/>
      <c r="J99" s="95"/>
      <c r="L99" s="91" t="s">
        <v>141</v>
      </c>
      <c r="M99" s="14">
        <f t="shared" ref="M99:U99" si="15">$E99/100*B240</f>
        <v>11324.74557184806</v>
      </c>
      <c r="N99" s="14">
        <f t="shared" si="15"/>
        <v>38409.19695745354</v>
      </c>
      <c r="O99" s="14">
        <f t="shared" si="15"/>
        <v>68649.20619102307</v>
      </c>
      <c r="P99" s="14">
        <f t="shared" si="15"/>
        <v>65945.733994629802</v>
      </c>
      <c r="Q99" s="14">
        <f t="shared" si="15"/>
        <v>42613.593517061803</v>
      </c>
      <c r="R99" s="14">
        <f t="shared" si="15"/>
        <v>59159.92836455239</v>
      </c>
      <c r="S99" s="14">
        <f t="shared" si="15"/>
        <v>65606.66975595172</v>
      </c>
      <c r="T99" s="14">
        <f t="shared" si="15"/>
        <v>21749.840697070267</v>
      </c>
      <c r="U99" s="14">
        <f t="shared" si="15"/>
        <v>78626.736521190192</v>
      </c>
      <c r="V99" s="14">
        <f t="shared" si="13"/>
        <v>452085.6515707809</v>
      </c>
    </row>
    <row r="100" spans="1:22" ht="9.9" customHeight="1" x14ac:dyDescent="0.2">
      <c r="B100" s="98"/>
      <c r="C100" s="2" t="s">
        <v>75</v>
      </c>
      <c r="D100" s="93"/>
      <c r="E100" s="14">
        <f>U58</f>
        <v>32345.738000000001</v>
      </c>
      <c r="F100" s="94"/>
      <c r="G100" s="97"/>
      <c r="J100" s="95"/>
      <c r="L100" s="91" t="s">
        <v>76</v>
      </c>
      <c r="M100" s="14">
        <f>B225</f>
        <v>671.29899999999998</v>
      </c>
      <c r="N100" s="14">
        <f t="shared" ref="N100:U100" si="16">C225</f>
        <v>3004.4290000000001</v>
      </c>
      <c r="O100" s="14">
        <f t="shared" si="16"/>
        <v>6184.1880000000001</v>
      </c>
      <c r="P100" s="14">
        <f t="shared" si="16"/>
        <v>7013.6</v>
      </c>
      <c r="Q100" s="14">
        <f t="shared" si="16"/>
        <v>4155.6000000000004</v>
      </c>
      <c r="R100" s="14">
        <f t="shared" si="16"/>
        <v>5338.1880000000001</v>
      </c>
      <c r="S100" s="14">
        <f t="shared" si="16"/>
        <v>3010.0160000000001</v>
      </c>
      <c r="T100" s="14">
        <f t="shared" si="16"/>
        <v>2968.4180000000001</v>
      </c>
      <c r="U100" s="14">
        <f t="shared" si="16"/>
        <v>0</v>
      </c>
      <c r="V100" s="14">
        <f t="shared" si="13"/>
        <v>32345.738000000005</v>
      </c>
    </row>
    <row r="101" spans="1:22" ht="9.9" customHeight="1" x14ac:dyDescent="0.2">
      <c r="B101" s="98"/>
      <c r="C101" s="2" t="s">
        <v>78</v>
      </c>
      <c r="D101" s="93"/>
      <c r="E101" s="14">
        <f>U59</f>
        <v>-127158.145</v>
      </c>
      <c r="F101" s="94"/>
      <c r="G101" s="97"/>
      <c r="J101" s="95"/>
      <c r="L101" s="91" t="s">
        <v>142</v>
      </c>
      <c r="M101" s="14">
        <f>-B227</f>
        <v>-6376</v>
      </c>
      <c r="N101" s="14">
        <f t="shared" ref="N101:U101" si="17">-C227</f>
        <v>-12324.5</v>
      </c>
      <c r="O101" s="14">
        <f t="shared" si="17"/>
        <v>-35492</v>
      </c>
      <c r="P101" s="14">
        <f t="shared" si="17"/>
        <v>-19788.580000000002</v>
      </c>
      <c r="Q101" s="14">
        <f t="shared" si="17"/>
        <v>-9267.5</v>
      </c>
      <c r="R101" s="14">
        <f t="shared" si="17"/>
        <v>-27473.764999999999</v>
      </c>
      <c r="S101" s="14">
        <f t="shared" si="17"/>
        <v>-10549</v>
      </c>
      <c r="T101" s="14">
        <f t="shared" si="17"/>
        <v>-5886.8</v>
      </c>
      <c r="U101" s="14">
        <f t="shared" si="17"/>
        <v>0</v>
      </c>
      <c r="V101" s="14">
        <f t="shared" si="13"/>
        <v>-127158.145</v>
      </c>
    </row>
    <row r="102" spans="1:22" ht="9.9" customHeight="1" x14ac:dyDescent="0.2">
      <c r="B102" s="92"/>
      <c r="C102" s="93"/>
      <c r="D102" s="93"/>
      <c r="E102" s="14"/>
      <c r="F102" s="94"/>
      <c r="G102" s="97"/>
      <c r="J102" s="95"/>
      <c r="M102" s="14"/>
      <c r="N102" s="14"/>
      <c r="O102" s="14"/>
      <c r="P102" s="14"/>
      <c r="Q102" s="14"/>
      <c r="R102" s="14"/>
      <c r="S102" s="14"/>
      <c r="T102" s="14"/>
      <c r="U102" s="14"/>
      <c r="V102" s="14"/>
    </row>
    <row r="103" spans="1:22" ht="9.9" customHeight="1" x14ac:dyDescent="0.2">
      <c r="A103" s="70"/>
      <c r="B103" s="92"/>
      <c r="C103" s="93"/>
      <c r="D103" s="93"/>
      <c r="E103" s="14"/>
      <c r="F103" s="94"/>
      <c r="G103" s="97"/>
      <c r="J103" s="95"/>
      <c r="L103" s="70" t="s">
        <v>50</v>
      </c>
      <c r="M103" s="14">
        <f>SUM(M96:M102)</f>
        <v>227287.20831584555</v>
      </c>
      <c r="N103" s="14">
        <f t="shared" ref="N103:U103" si="18">SUM(N96:N102)</f>
        <v>541732.92514133337</v>
      </c>
      <c r="O103" s="14">
        <f t="shared" si="18"/>
        <v>1425811.2956757124</v>
      </c>
      <c r="P103" s="14">
        <f t="shared" si="18"/>
        <v>1383857.5577604221</v>
      </c>
      <c r="Q103" s="14">
        <f t="shared" si="18"/>
        <v>581266.56214500871</v>
      </c>
      <c r="R103" s="14">
        <f t="shared" si="18"/>
        <v>1102894.179656287</v>
      </c>
      <c r="S103" s="14">
        <f t="shared" si="18"/>
        <v>735101.98819743807</v>
      </c>
      <c r="T103" s="14">
        <f t="shared" si="18"/>
        <v>396472.91625356505</v>
      </c>
      <c r="U103" s="14">
        <f t="shared" si="18"/>
        <v>2215973.8112110519</v>
      </c>
      <c r="V103" s="14">
        <f>SUM(M103:U103)</f>
        <v>8610398.444356665</v>
      </c>
    </row>
    <row r="104" spans="1:22" ht="9.9" customHeight="1" x14ac:dyDescent="0.2">
      <c r="A104" s="70"/>
      <c r="B104" s="92"/>
      <c r="C104" s="93"/>
      <c r="D104" s="93"/>
      <c r="E104" s="14"/>
      <c r="F104" s="94"/>
      <c r="G104" s="97"/>
      <c r="I104" s="94"/>
      <c r="J104" s="95"/>
      <c r="L104" s="70"/>
      <c r="M104" s="14"/>
      <c r="N104" s="14"/>
      <c r="O104" s="14"/>
      <c r="P104" s="14"/>
      <c r="Q104" s="14"/>
      <c r="R104" s="14"/>
      <c r="S104" s="14"/>
      <c r="T104" s="14"/>
      <c r="U104" s="14"/>
      <c r="V104" s="85"/>
    </row>
    <row r="105" spans="1:22" ht="9.9" customHeight="1" x14ac:dyDescent="0.2">
      <c r="A105" s="1" t="s">
        <v>143</v>
      </c>
      <c r="B105" s="92"/>
      <c r="C105" s="93"/>
      <c r="D105" s="93"/>
      <c r="E105" s="14"/>
      <c r="F105" s="94"/>
      <c r="G105" s="97"/>
      <c r="H105" s="15"/>
      <c r="I105" s="45"/>
      <c r="J105" s="99"/>
      <c r="L105" s="1" t="s">
        <v>143</v>
      </c>
      <c r="M105" s="20" t="s">
        <v>126</v>
      </c>
      <c r="N105" s="20" t="s">
        <v>127</v>
      </c>
      <c r="O105" s="20" t="s">
        <v>128</v>
      </c>
      <c r="P105" s="20" t="s">
        <v>129</v>
      </c>
      <c r="Q105" s="20" t="s">
        <v>130</v>
      </c>
      <c r="R105" s="20" t="s">
        <v>131</v>
      </c>
      <c r="S105" s="20" t="s">
        <v>132</v>
      </c>
      <c r="T105" s="20" t="s">
        <v>133</v>
      </c>
      <c r="U105" s="20" t="s">
        <v>134</v>
      </c>
      <c r="V105" s="57" t="s">
        <v>50</v>
      </c>
    </row>
    <row r="106" spans="1:22" ht="9.9" customHeight="1" x14ac:dyDescent="0.2">
      <c r="B106" s="92"/>
      <c r="C106" s="93"/>
      <c r="D106" s="93"/>
      <c r="E106" s="14"/>
      <c r="F106" s="94"/>
      <c r="G106" s="97"/>
      <c r="H106" s="15"/>
      <c r="I106" s="45"/>
      <c r="J106" s="99"/>
      <c r="M106" s="14"/>
      <c r="N106" s="14"/>
      <c r="O106" s="14"/>
      <c r="P106" s="14"/>
      <c r="Q106" s="14"/>
      <c r="R106" s="14"/>
      <c r="S106" s="14"/>
      <c r="T106" s="14"/>
      <c r="U106" s="14"/>
      <c r="V106" s="14"/>
    </row>
    <row r="107" spans="1:22" ht="9.9" customHeight="1" x14ac:dyDescent="0.2">
      <c r="A107" s="2" t="s">
        <v>10</v>
      </c>
      <c r="B107" s="92"/>
      <c r="C107" s="93"/>
      <c r="D107" s="93"/>
      <c r="E107" s="14">
        <f t="shared" ref="E107:E114" si="19">U51</f>
        <v>396053.33605740481</v>
      </c>
      <c r="F107" s="94"/>
      <c r="G107" s="97"/>
      <c r="H107" s="93"/>
      <c r="I107" s="94"/>
      <c r="J107" s="99"/>
      <c r="L107" s="2" t="s">
        <v>10</v>
      </c>
      <c r="M107" s="14">
        <f t="shared" ref="M107:U112" si="20">$E107*$B$96*B$232/100+$E107*$B$97*B$233/100+$E107*$B$98*B$243/100</f>
        <v>10344.154968436193</v>
      </c>
      <c r="N107" s="14">
        <f t="shared" si="20"/>
        <v>24411.565396596361</v>
      </c>
      <c r="O107" s="14">
        <f t="shared" si="20"/>
        <v>65865.7817998393</v>
      </c>
      <c r="P107" s="14">
        <f t="shared" si="20"/>
        <v>63934.627421750847</v>
      </c>
      <c r="Q107" s="14">
        <f t="shared" si="20"/>
        <v>26436.270435728595</v>
      </c>
      <c r="R107" s="14">
        <f t="shared" si="20"/>
        <v>50413.597170535766</v>
      </c>
      <c r="S107" s="14">
        <f t="shared" si="20"/>
        <v>32641.021703490878</v>
      </c>
      <c r="T107" s="14">
        <f t="shared" si="20"/>
        <v>18411.40256784904</v>
      </c>
      <c r="U107" s="14">
        <f t="shared" si="20"/>
        <v>103594.91459317785</v>
      </c>
      <c r="V107" s="14">
        <f>SUM(M107:U107)</f>
        <v>396053.33605740481</v>
      </c>
    </row>
    <row r="108" spans="1:22" ht="9.9" customHeight="1" x14ac:dyDescent="0.2">
      <c r="A108" s="2" t="s">
        <v>12</v>
      </c>
      <c r="B108" s="92"/>
      <c r="C108" s="93"/>
      <c r="D108" s="93"/>
      <c r="E108" s="14">
        <f t="shared" si="19"/>
        <v>3117849.3315873677</v>
      </c>
      <c r="F108" s="94"/>
      <c r="G108" s="97"/>
      <c r="I108" s="94"/>
      <c r="J108" s="99"/>
      <c r="L108" s="2" t="s">
        <v>12</v>
      </c>
      <c r="M108" s="14">
        <f t="shared" si="20"/>
        <v>81432.256006802898</v>
      </c>
      <c r="N108" s="14">
        <f t="shared" si="20"/>
        <v>192175.08331692856</v>
      </c>
      <c r="O108" s="14">
        <f t="shared" si="20"/>
        <v>518514.97023962229</v>
      </c>
      <c r="P108" s="14">
        <f t="shared" si="20"/>
        <v>503312.35019139119</v>
      </c>
      <c r="Q108" s="14">
        <f t="shared" si="20"/>
        <v>208114.16191619338</v>
      </c>
      <c r="R108" s="14">
        <f t="shared" si="20"/>
        <v>396870.78969153651</v>
      </c>
      <c r="S108" s="14">
        <f t="shared" si="20"/>
        <v>256959.80423658661</v>
      </c>
      <c r="T108" s="14">
        <f t="shared" si="20"/>
        <v>144940.02186976609</v>
      </c>
      <c r="U108" s="14">
        <f t="shared" si="20"/>
        <v>815529.89411854022</v>
      </c>
      <c r="V108" s="14">
        <f t="shared" ref="V108:V139" si="21">SUM(M108:U108)</f>
        <v>3117849.3315873677</v>
      </c>
    </row>
    <row r="109" spans="1:22" ht="9.9" customHeight="1" x14ac:dyDescent="0.2">
      <c r="A109" s="2" t="s">
        <v>14</v>
      </c>
      <c r="B109" s="92"/>
      <c r="C109" s="93"/>
      <c r="D109" s="93"/>
      <c r="E109" s="14">
        <f t="shared" si="19"/>
        <v>307413.53179343161</v>
      </c>
      <c r="F109" s="94"/>
      <c r="G109" s="97"/>
      <c r="I109" s="94"/>
      <c r="J109" s="99"/>
      <c r="L109" s="2" t="s">
        <v>14</v>
      </c>
      <c r="M109" s="14">
        <f t="shared" si="20"/>
        <v>8029.0529652416235</v>
      </c>
      <c r="N109" s="14">
        <f t="shared" si="20"/>
        <v>18948.06797962762</v>
      </c>
      <c r="O109" s="14">
        <f t="shared" si="20"/>
        <v>51124.509665762125</v>
      </c>
      <c r="P109" s="14">
        <f t="shared" si="20"/>
        <v>49625.562595359283</v>
      </c>
      <c r="Q109" s="14">
        <f t="shared" si="20"/>
        <v>20519.628348530518</v>
      </c>
      <c r="R109" s="14">
        <f t="shared" si="20"/>
        <v>39130.643642298368</v>
      </c>
      <c r="S109" s="14">
        <f t="shared" si="20"/>
        <v>25335.708223303016</v>
      </c>
      <c r="T109" s="14">
        <f t="shared" si="20"/>
        <v>14290.788066566794</v>
      </c>
      <c r="U109" s="14">
        <f t="shared" si="20"/>
        <v>80409.570306742258</v>
      </c>
      <c r="V109" s="14">
        <f t="shared" si="21"/>
        <v>307413.53179343161</v>
      </c>
    </row>
    <row r="110" spans="1:22" ht="9.9" customHeight="1" x14ac:dyDescent="0.2">
      <c r="A110" s="2" t="s">
        <v>15</v>
      </c>
      <c r="B110" s="92"/>
      <c r="C110" s="93"/>
      <c r="D110" s="93"/>
      <c r="E110" s="14">
        <f t="shared" si="19"/>
        <v>143501.41668026699</v>
      </c>
      <c r="F110" s="94"/>
      <c r="G110" s="97"/>
      <c r="I110" s="94"/>
      <c r="J110" s="99"/>
      <c r="L110" s="2" t="s">
        <v>15</v>
      </c>
      <c r="M110" s="14">
        <f t="shared" si="20"/>
        <v>3747.9822973026644</v>
      </c>
      <c r="N110" s="14">
        <f t="shared" si="20"/>
        <v>8845.0062122108102</v>
      </c>
      <c r="O110" s="14">
        <f t="shared" si="20"/>
        <v>23865.05083663862</v>
      </c>
      <c r="P110" s="14">
        <f t="shared" si="20"/>
        <v>23165.338540707278</v>
      </c>
      <c r="Q110" s="14">
        <f t="shared" si="20"/>
        <v>9578.6145801328475</v>
      </c>
      <c r="R110" s="14">
        <f t="shared" si="20"/>
        <v>18266.283743338066</v>
      </c>
      <c r="S110" s="14">
        <f t="shared" si="20"/>
        <v>11826.772886123017</v>
      </c>
      <c r="T110" s="14">
        <f t="shared" si="20"/>
        <v>6670.9761312908031</v>
      </c>
      <c r="U110" s="14">
        <f t="shared" si="20"/>
        <v>37535.391452522883</v>
      </c>
      <c r="V110" s="14">
        <f t="shared" si="21"/>
        <v>143501.41668026699</v>
      </c>
    </row>
    <row r="111" spans="1:22" ht="9.9" customHeight="1" x14ac:dyDescent="0.2">
      <c r="A111" s="2" t="s">
        <v>17</v>
      </c>
      <c r="B111" s="92"/>
      <c r="C111" s="93"/>
      <c r="D111" s="93"/>
      <c r="E111" s="14">
        <f t="shared" si="19"/>
        <v>415.9482414104001</v>
      </c>
      <c r="F111" s="94"/>
      <c r="G111" s="97"/>
      <c r="I111" s="94"/>
      <c r="J111" s="99"/>
      <c r="L111" s="2" t="s">
        <v>144</v>
      </c>
      <c r="M111" s="14">
        <f t="shared" si="20"/>
        <v>10.863771811213969</v>
      </c>
      <c r="N111" s="14">
        <f t="shared" si="20"/>
        <v>25.637828979977325</v>
      </c>
      <c r="O111" s="14">
        <f t="shared" si="20"/>
        <v>69.174410652592883</v>
      </c>
      <c r="P111" s="14">
        <f t="shared" si="20"/>
        <v>67.146248800822846</v>
      </c>
      <c r="Q111" s="14">
        <f t="shared" si="20"/>
        <v>27.764240813255661</v>
      </c>
      <c r="R111" s="14">
        <f t="shared" si="20"/>
        <v>52.946018066660884</v>
      </c>
      <c r="S111" s="14">
        <f t="shared" si="20"/>
        <v>34.280674695384604</v>
      </c>
      <c r="T111" s="14">
        <f t="shared" si="20"/>
        <v>19.336260606287983</v>
      </c>
      <c r="U111" s="14">
        <f t="shared" si="20"/>
        <v>108.79878698420391</v>
      </c>
      <c r="V111" s="14">
        <f t="shared" si="21"/>
        <v>415.94824141040004</v>
      </c>
    </row>
    <row r="112" spans="1:22" ht="9.9" customHeight="1" x14ac:dyDescent="0.2">
      <c r="A112" s="2" t="s">
        <v>19</v>
      </c>
      <c r="B112" s="92"/>
      <c r="C112" s="93"/>
      <c r="D112" s="93"/>
      <c r="E112" s="14">
        <f t="shared" si="19"/>
        <v>740563.01464147307</v>
      </c>
      <c r="F112" s="94"/>
      <c r="G112" s="97"/>
      <c r="I112" s="94"/>
      <c r="J112" s="99"/>
      <c r="L112" s="2" t="s">
        <v>19</v>
      </c>
      <c r="M112" s="14">
        <f t="shared" si="20"/>
        <v>19342.088274275637</v>
      </c>
      <c r="N112" s="14">
        <f t="shared" si="20"/>
        <v>45646.131003932656</v>
      </c>
      <c r="O112" s="14">
        <f t="shared" si="20"/>
        <v>123159.57849762061</v>
      </c>
      <c r="P112" s="14">
        <f t="shared" si="20"/>
        <v>119548.59639553327</v>
      </c>
      <c r="Q112" s="14">
        <f t="shared" si="20"/>
        <v>49432.039443603571</v>
      </c>
      <c r="R112" s="14">
        <f t="shared" si="20"/>
        <v>94266.206342777703</v>
      </c>
      <c r="S112" s="14">
        <f t="shared" si="20"/>
        <v>61034.035653751707</v>
      </c>
      <c r="T112" s="14">
        <f t="shared" si="20"/>
        <v>34426.685873055707</v>
      </c>
      <c r="U112" s="14">
        <f t="shared" si="20"/>
        <v>193707.65315692217</v>
      </c>
      <c r="V112" s="14">
        <f t="shared" si="21"/>
        <v>740563.01464147307</v>
      </c>
    </row>
    <row r="113" spans="1:22" ht="9.9" customHeight="1" x14ac:dyDescent="0.2">
      <c r="A113" s="2" t="s">
        <v>21</v>
      </c>
      <c r="B113" s="92"/>
      <c r="C113" s="93"/>
      <c r="D113" s="93"/>
      <c r="E113" s="14">
        <f t="shared" si="19"/>
        <v>2604881.9496770333</v>
      </c>
      <c r="F113" s="94"/>
      <c r="G113" s="97"/>
      <c r="I113" s="94"/>
      <c r="J113" s="99"/>
      <c r="L113" s="2" t="s">
        <v>21</v>
      </c>
      <c r="M113" s="14">
        <f t="shared" ref="M113:U113" si="22">$E113*$B$96*B$232/100+$E113*$B$97*B$233/100+($E113*$B$98-$E$99)*B$243/100+M99</f>
        <v>73662.996332625466</v>
      </c>
      <c r="N113" s="14">
        <f t="shared" si="22"/>
        <v>175046.62435681542</v>
      </c>
      <c r="O113" s="14">
        <f t="shared" si="22"/>
        <v>440601.88041254936</v>
      </c>
      <c r="P113" s="14">
        <f t="shared" si="22"/>
        <v>411860.48821380496</v>
      </c>
      <c r="Q113" s="14">
        <f t="shared" si="22"/>
        <v>179185.97085813037</v>
      </c>
      <c r="R113" s="14">
        <f t="shared" si="22"/>
        <v>348519.38328455918</v>
      </c>
      <c r="S113" s="14">
        <f t="shared" si="22"/>
        <v>239877.96037597849</v>
      </c>
      <c r="T113" s="14">
        <f t="shared" si="22"/>
        <v>115804.21293021654</v>
      </c>
      <c r="U113" s="14">
        <f t="shared" si="22"/>
        <v>620322.43291235331</v>
      </c>
      <c r="V113" s="14">
        <f t="shared" si="21"/>
        <v>2604881.9496770333</v>
      </c>
    </row>
    <row r="114" spans="1:22" ht="9.9" customHeight="1" x14ac:dyDescent="0.2">
      <c r="A114" s="2" t="s">
        <v>75</v>
      </c>
      <c r="B114" s="92"/>
      <c r="C114" s="93"/>
      <c r="D114" s="93"/>
      <c r="E114" s="14">
        <f t="shared" si="19"/>
        <v>32345.738000000001</v>
      </c>
      <c r="F114" s="94"/>
      <c r="G114" s="97"/>
      <c r="J114" s="99"/>
      <c r="L114" s="2" t="s">
        <v>75</v>
      </c>
      <c r="M114" s="14">
        <f>B225</f>
        <v>671.29899999999998</v>
      </c>
      <c r="N114" s="14">
        <f t="shared" ref="N114:U114" si="23">C225</f>
        <v>3004.4290000000001</v>
      </c>
      <c r="O114" s="14">
        <f t="shared" si="23"/>
        <v>6184.1880000000001</v>
      </c>
      <c r="P114" s="14">
        <f t="shared" si="23"/>
        <v>7013.6</v>
      </c>
      <c r="Q114" s="14">
        <f t="shared" si="23"/>
        <v>4155.6000000000004</v>
      </c>
      <c r="R114" s="14">
        <f t="shared" si="23"/>
        <v>5338.1880000000001</v>
      </c>
      <c r="S114" s="14">
        <f t="shared" si="23"/>
        <v>3010.0160000000001</v>
      </c>
      <c r="T114" s="14">
        <f t="shared" si="23"/>
        <v>2968.4180000000001</v>
      </c>
      <c r="U114" s="14">
        <f t="shared" si="23"/>
        <v>0</v>
      </c>
      <c r="V114" s="14">
        <f t="shared" si="21"/>
        <v>32345.738000000005</v>
      </c>
    </row>
    <row r="115" spans="1:22" ht="9.9" customHeight="1" x14ac:dyDescent="0.2">
      <c r="A115" s="2" t="s">
        <v>23</v>
      </c>
      <c r="B115" s="92"/>
      <c r="C115" s="93"/>
      <c r="D115" s="93"/>
      <c r="E115" s="14">
        <f>U61</f>
        <v>22142.387981801501</v>
      </c>
      <c r="F115" s="94"/>
      <c r="G115" s="97"/>
      <c r="H115" s="15"/>
      <c r="I115" s="45"/>
      <c r="J115" s="99"/>
      <c r="L115" s="2" t="s">
        <v>23</v>
      </c>
      <c r="M115" s="14">
        <f t="shared" ref="M115:M131" si="24">$E115*$B$96*B$232/100+$E115*$B$97*B$233/100+$E115*$B$98*B$243/100</f>
        <v>578.31678666076346</v>
      </c>
      <c r="N115" s="14">
        <f t="shared" ref="N115:N131" si="25">$E115*$B$96*C$232/100+$E115*$B$97*C$233/100+$E115*$B$98*C$243/100</f>
        <v>1364.7918172723357</v>
      </c>
      <c r="O115" s="14">
        <f t="shared" ref="O115:O131" si="26">$E115*$B$96*D$232/100+$E115*$B$97*D$233/100+$E115*$B$98*D$243/100</f>
        <v>3682.3971989604311</v>
      </c>
      <c r="P115" s="14">
        <f t="shared" ref="P115:P131" si="27">$E115*$B$96*E$232/100+$E115*$B$97*E$233/100+$E115*$B$98*E$243/100</f>
        <v>3574.4310095626697</v>
      </c>
      <c r="Q115" s="14">
        <f t="shared" ref="Q115:Q131" si="28">$E115*$B$96*F$232/100+$E115*$B$97*F$233/100+$E115*$B$98*F$243/100</f>
        <v>1477.9881987785793</v>
      </c>
      <c r="R115" s="14">
        <f t="shared" ref="R115:R131" si="29">$E115*$B$96*G$232/100+$E115*$B$97*G$233/100+$E115*$B$98*G$243/100</f>
        <v>2818.5027784905656</v>
      </c>
      <c r="S115" s="14">
        <f t="shared" ref="S115:S131" si="30">$E115*$B$96*H$232/100+$E115*$B$97*H$233/100+$E115*$B$98*H$243/100</f>
        <v>1824.8808957800102</v>
      </c>
      <c r="T115" s="14">
        <f t="shared" ref="T115:T131" si="31">$E115*$B$96*I$232/100+$E115*$B$97*I$233/100+$E115*$B$98*I$243/100</f>
        <v>1029.3371670712577</v>
      </c>
      <c r="U115" s="14">
        <f t="shared" ref="U115:U131" si="32">$E115*$B$96*J$232/100+$E115*$B$97*J$233/100+$E115*$B$98*J$243/100</f>
        <v>5791.7421292248882</v>
      </c>
      <c r="V115" s="14">
        <f t="shared" si="21"/>
        <v>22142.387981801498</v>
      </c>
    </row>
    <row r="116" spans="1:22" ht="9.9" customHeight="1" x14ac:dyDescent="0.2">
      <c r="A116" s="2" t="s">
        <v>26</v>
      </c>
      <c r="B116" s="92"/>
      <c r="C116" s="93"/>
      <c r="D116" s="93"/>
      <c r="E116" s="14">
        <f>U62</f>
        <v>2168.5506491112005</v>
      </c>
      <c r="F116" s="94"/>
      <c r="G116" s="97"/>
      <c r="H116" s="15"/>
      <c r="I116" s="45"/>
      <c r="J116" s="99"/>
      <c r="L116" s="2" t="s">
        <v>26</v>
      </c>
      <c r="M116" s="14">
        <f t="shared" si="24"/>
        <v>56.63839167373618</v>
      </c>
      <c r="N116" s="14">
        <f t="shared" si="25"/>
        <v>133.66309829274269</v>
      </c>
      <c r="O116" s="14">
        <f t="shared" si="26"/>
        <v>360.64153706700665</v>
      </c>
      <c r="P116" s="14">
        <f t="shared" si="27"/>
        <v>350.06769334730456</v>
      </c>
      <c r="Q116" s="14">
        <f t="shared" si="28"/>
        <v>144.74916935220355</v>
      </c>
      <c r="R116" s="14">
        <f t="shared" si="29"/>
        <v>276.03463704280017</v>
      </c>
      <c r="S116" s="14">
        <f t="shared" si="30"/>
        <v>178.72266777850948</v>
      </c>
      <c r="T116" s="14">
        <f t="shared" si="31"/>
        <v>100.80980351537725</v>
      </c>
      <c r="U116" s="14">
        <f t="shared" si="32"/>
        <v>567.22365104151982</v>
      </c>
      <c r="V116" s="14">
        <f t="shared" si="21"/>
        <v>2168.5506491112005</v>
      </c>
    </row>
    <row r="117" spans="1:22" ht="9.9" customHeight="1" x14ac:dyDescent="0.2">
      <c r="A117" s="2" t="s">
        <v>28</v>
      </c>
      <c r="B117" s="92"/>
      <c r="C117" s="93"/>
      <c r="D117" s="93"/>
      <c r="E117" s="14">
        <f>U63</f>
        <v>14106.266896004903</v>
      </c>
      <c r="F117" s="94"/>
      <c r="G117" s="97"/>
      <c r="H117" s="15"/>
      <c r="I117" s="45"/>
      <c r="J117" s="99"/>
      <c r="L117" s="2" t="s">
        <v>28</v>
      </c>
      <c r="M117" s="14">
        <f t="shared" si="24"/>
        <v>368.42868753729306</v>
      </c>
      <c r="N117" s="14">
        <f t="shared" si="25"/>
        <v>869.46889593616334</v>
      </c>
      <c r="O117" s="14">
        <f t="shared" si="26"/>
        <v>2345.9474085780371</v>
      </c>
      <c r="P117" s="14">
        <f t="shared" si="27"/>
        <v>2277.1653113335497</v>
      </c>
      <c r="Q117" s="14">
        <f t="shared" si="28"/>
        <v>941.58299539559994</v>
      </c>
      <c r="R117" s="14">
        <f t="shared" si="29"/>
        <v>1795.5855742929023</v>
      </c>
      <c r="S117" s="14">
        <f t="shared" si="30"/>
        <v>1162.5781731604789</v>
      </c>
      <c r="T117" s="14">
        <f t="shared" si="31"/>
        <v>655.76056280011926</v>
      </c>
      <c r="U117" s="14">
        <f t="shared" si="32"/>
        <v>3689.7492869707594</v>
      </c>
      <c r="V117" s="14">
        <f t="shared" si="21"/>
        <v>14106.266896004901</v>
      </c>
    </row>
    <row r="118" spans="1:22" ht="9.9" customHeight="1" x14ac:dyDescent="0.2">
      <c r="A118" s="2" t="s">
        <v>30</v>
      </c>
      <c r="B118" s="92"/>
      <c r="C118" s="93"/>
      <c r="D118" s="93"/>
      <c r="E118" s="14">
        <f>U65</f>
        <v>492238.32938344014</v>
      </c>
      <c r="F118" s="94"/>
      <c r="G118" s="97"/>
      <c r="H118" s="15"/>
      <c r="I118" s="45"/>
      <c r="J118" s="99"/>
      <c r="L118" s="2" t="s">
        <v>30</v>
      </c>
      <c r="M118" s="14">
        <f t="shared" si="24"/>
        <v>12856.322866091019</v>
      </c>
      <c r="N118" s="14">
        <f t="shared" si="25"/>
        <v>30340.126125622428</v>
      </c>
      <c r="O118" s="14">
        <f t="shared" si="26"/>
        <v>81861.859110783567</v>
      </c>
      <c r="P118" s="14">
        <f t="shared" si="27"/>
        <v>79461.707115310928</v>
      </c>
      <c r="Q118" s="14">
        <f t="shared" si="28"/>
        <v>32856.54837288316</v>
      </c>
      <c r="R118" s="14">
        <f t="shared" si="29"/>
        <v>62656.977205306088</v>
      </c>
      <c r="S118" s="14">
        <f t="shared" si="30"/>
        <v>40568.177389032651</v>
      </c>
      <c r="T118" s="14">
        <f t="shared" si="31"/>
        <v>22882.771628239509</v>
      </c>
      <c r="U118" s="14">
        <f t="shared" si="32"/>
        <v>128753.83957017076</v>
      </c>
      <c r="V118" s="14">
        <f t="shared" si="21"/>
        <v>492238.3293834402</v>
      </c>
    </row>
    <row r="119" spans="1:22" ht="9.9" customHeight="1" x14ac:dyDescent="0.2">
      <c r="A119" s="2" t="s">
        <v>31</v>
      </c>
      <c r="B119" s="92"/>
      <c r="C119" s="93"/>
      <c r="D119" s="93"/>
      <c r="E119" s="14">
        <f>U66</f>
        <v>1374.5951890379004</v>
      </c>
      <c r="F119" s="94"/>
      <c r="G119" s="97"/>
      <c r="H119" s="15"/>
      <c r="I119" s="45"/>
      <c r="J119" s="99"/>
      <c r="L119" s="2" t="s">
        <v>31</v>
      </c>
      <c r="M119" s="14">
        <f t="shared" si="24"/>
        <v>35.901794934543744</v>
      </c>
      <c r="N119" s="14">
        <f t="shared" si="25"/>
        <v>84.726013635147766</v>
      </c>
      <c r="O119" s="14">
        <f t="shared" si="26"/>
        <v>228.60251017089354</v>
      </c>
      <c r="P119" s="14">
        <f t="shared" si="27"/>
        <v>221.89998988957188</v>
      </c>
      <c r="Q119" s="14">
        <f t="shared" si="28"/>
        <v>91.753223237059984</v>
      </c>
      <c r="R119" s="14">
        <f t="shared" si="29"/>
        <v>174.97211063175823</v>
      </c>
      <c r="S119" s="14">
        <f t="shared" si="30"/>
        <v>113.28825517681528</v>
      </c>
      <c r="T119" s="14">
        <f t="shared" si="31"/>
        <v>63.901053441794787</v>
      </c>
      <c r="U119" s="14">
        <f t="shared" si="32"/>
        <v>359.55023792031517</v>
      </c>
      <c r="V119" s="14">
        <f t="shared" si="21"/>
        <v>1374.5951890379004</v>
      </c>
    </row>
    <row r="120" spans="1:22" ht="9.9" customHeight="1" x14ac:dyDescent="0.2">
      <c r="A120" s="2" t="s">
        <v>32</v>
      </c>
      <c r="B120" s="92"/>
      <c r="C120" s="93"/>
      <c r="D120" s="93"/>
      <c r="E120" s="14">
        <f>U67</f>
        <v>8493.5909257222011</v>
      </c>
      <c r="F120" s="94"/>
      <c r="G120" s="97"/>
      <c r="H120" s="15"/>
      <c r="I120" s="45"/>
      <c r="J120" s="99"/>
      <c r="L120" s="2" t="s">
        <v>32</v>
      </c>
      <c r="M120" s="14">
        <f t="shared" si="24"/>
        <v>221.83633560263561</v>
      </c>
      <c r="N120" s="14">
        <f t="shared" si="25"/>
        <v>523.52001980145508</v>
      </c>
      <c r="O120" s="14">
        <f t="shared" si="26"/>
        <v>1412.5294642881825</v>
      </c>
      <c r="P120" s="14">
        <f t="shared" si="27"/>
        <v>1371.1147511458009</v>
      </c>
      <c r="Q120" s="14">
        <f t="shared" si="28"/>
        <v>566.9409805206069</v>
      </c>
      <c r="R120" s="14">
        <f t="shared" si="29"/>
        <v>1081.1485031869895</v>
      </c>
      <c r="S120" s="14">
        <f t="shared" si="30"/>
        <v>700.00542984162075</v>
      </c>
      <c r="T120" s="14">
        <f t="shared" si="31"/>
        <v>394.84308688523492</v>
      </c>
      <c r="U120" s="14">
        <f t="shared" si="32"/>
        <v>2221.6523544496749</v>
      </c>
      <c r="V120" s="14">
        <f>SUM(M120:U120)</f>
        <v>8493.5909257222011</v>
      </c>
    </row>
    <row r="121" spans="1:22" ht="9.9" customHeight="1" x14ac:dyDescent="0.2">
      <c r="A121" s="2" t="s">
        <v>37</v>
      </c>
      <c r="B121" s="92"/>
      <c r="C121" s="93"/>
      <c r="D121" s="93"/>
      <c r="E121" s="14">
        <f t="shared" ref="E121:E131" si="33">U72</f>
        <v>4047.7859520689999</v>
      </c>
      <c r="F121" s="94"/>
      <c r="G121" s="97"/>
      <c r="H121" s="15"/>
      <c r="I121" s="45"/>
      <c r="J121" s="99"/>
      <c r="L121" s="2" t="s">
        <v>37</v>
      </c>
      <c r="M121" s="14">
        <f t="shared" si="24"/>
        <v>105.72042034558677</v>
      </c>
      <c r="N121" s="14">
        <f t="shared" si="25"/>
        <v>249.4936476586939</v>
      </c>
      <c r="O121" s="14">
        <f t="shared" si="26"/>
        <v>673.16838925146283</v>
      </c>
      <c r="P121" s="14">
        <f t="shared" si="27"/>
        <v>653.43140220644023</v>
      </c>
      <c r="Q121" s="14">
        <f t="shared" si="28"/>
        <v>270.18675100701387</v>
      </c>
      <c r="R121" s="14">
        <f t="shared" si="29"/>
        <v>515.24234703222578</v>
      </c>
      <c r="S121" s="14">
        <f t="shared" si="30"/>
        <v>333.60120237295359</v>
      </c>
      <c r="T121" s="14">
        <f t="shared" si="31"/>
        <v>188.17015257062391</v>
      </c>
      <c r="U121" s="14">
        <f t="shared" si="32"/>
        <v>1058.7716396239987</v>
      </c>
      <c r="V121" s="14">
        <f t="shared" si="21"/>
        <v>4047.785952068999</v>
      </c>
    </row>
    <row r="122" spans="1:22" ht="9.9" customHeight="1" x14ac:dyDescent="0.2">
      <c r="A122" s="2" t="s">
        <v>38</v>
      </c>
      <c r="B122" s="92"/>
      <c r="C122" s="93"/>
      <c r="D122" s="93"/>
      <c r="E122" s="14">
        <f t="shared" si="33"/>
        <v>255603.96341383751</v>
      </c>
      <c r="F122" s="94"/>
      <c r="G122" s="97"/>
      <c r="H122" s="15"/>
      <c r="I122" s="45"/>
      <c r="J122" s="99"/>
      <c r="L122" s="2" t="s">
        <v>38</v>
      </c>
      <c r="M122" s="14">
        <f t="shared" si="24"/>
        <v>6675.8862188096873</v>
      </c>
      <c r="N122" s="14">
        <f t="shared" si="25"/>
        <v>15754.678222434473</v>
      </c>
      <c r="O122" s="14">
        <f t="shared" si="26"/>
        <v>42508.302161983935</v>
      </c>
      <c r="P122" s="14">
        <f t="shared" si="27"/>
        <v>41261.978326115903</v>
      </c>
      <c r="Q122" s="14">
        <f t="shared" si="28"/>
        <v>17061.377562220259</v>
      </c>
      <c r="R122" s="14">
        <f t="shared" si="29"/>
        <v>32535.80786621591</v>
      </c>
      <c r="S122" s="14">
        <f t="shared" si="30"/>
        <v>21065.785230704583</v>
      </c>
      <c r="T122" s="14">
        <f t="shared" si="31"/>
        <v>11882.307355865367</v>
      </c>
      <c r="U122" s="14">
        <f t="shared" si="32"/>
        <v>66857.840469487404</v>
      </c>
      <c r="V122" s="14">
        <f t="shared" si="21"/>
        <v>255603.96341383754</v>
      </c>
    </row>
    <row r="123" spans="1:22" ht="9.9" customHeight="1" x14ac:dyDescent="0.2">
      <c r="A123" s="2" t="s">
        <v>39</v>
      </c>
      <c r="B123" s="92"/>
      <c r="C123" s="93"/>
      <c r="D123" s="93"/>
      <c r="E123" s="14">
        <f t="shared" si="33"/>
        <v>206670.95369327371</v>
      </c>
      <c r="F123" s="94"/>
      <c r="G123" s="97"/>
      <c r="H123" s="15"/>
      <c r="I123" s="45"/>
      <c r="J123" s="99"/>
      <c r="L123" s="2" t="s">
        <v>39</v>
      </c>
      <c r="M123" s="14">
        <f t="shared" si="24"/>
        <v>5397.8496779228281</v>
      </c>
      <c r="N123" s="14">
        <f t="shared" si="25"/>
        <v>12738.591099581176</v>
      </c>
      <c r="O123" s="14">
        <f t="shared" si="26"/>
        <v>34370.481702880614</v>
      </c>
      <c r="P123" s="14">
        <f t="shared" si="27"/>
        <v>33362.755013789851</v>
      </c>
      <c r="Q123" s="14">
        <f t="shared" si="28"/>
        <v>13795.13496195729</v>
      </c>
      <c r="R123" s="14">
        <f t="shared" si="29"/>
        <v>26307.129009596312</v>
      </c>
      <c r="S123" s="14">
        <f t="shared" si="30"/>
        <v>17032.93589731443</v>
      </c>
      <c r="T123" s="14">
        <f t="shared" si="31"/>
        <v>9607.549744200689</v>
      </c>
      <c r="U123" s="14">
        <f t="shared" si="32"/>
        <v>54058.526586030537</v>
      </c>
      <c r="V123" s="14">
        <f t="shared" si="21"/>
        <v>206670.95369327371</v>
      </c>
    </row>
    <row r="124" spans="1:22" ht="9.9" customHeight="1" x14ac:dyDescent="0.2">
      <c r="A124" s="2" t="s">
        <v>40</v>
      </c>
      <c r="B124" s="92"/>
      <c r="C124" s="93"/>
      <c r="D124" s="93"/>
      <c r="E124" s="14">
        <f t="shared" si="33"/>
        <v>11926.203619494503</v>
      </c>
      <c r="F124" s="94"/>
      <c r="G124" s="97"/>
      <c r="H124" s="15"/>
      <c r="I124" s="45"/>
      <c r="J124" s="99"/>
      <c r="L124" s="2" t="s">
        <v>40</v>
      </c>
      <c r="M124" s="14">
        <f t="shared" si="24"/>
        <v>311.48960807464272</v>
      </c>
      <c r="N124" s="14">
        <f t="shared" si="25"/>
        <v>735.09619307490493</v>
      </c>
      <c r="O124" s="14">
        <f t="shared" si="26"/>
        <v>1983.3912601817408</v>
      </c>
      <c r="P124" s="14">
        <f t="shared" si="27"/>
        <v>1925.239142179071</v>
      </c>
      <c r="Q124" s="14">
        <f t="shared" si="28"/>
        <v>796.06536658694858</v>
      </c>
      <c r="R124" s="14">
        <f t="shared" si="29"/>
        <v>1518.0854958379546</v>
      </c>
      <c r="S124" s="14">
        <f t="shared" si="30"/>
        <v>982.90668388095082</v>
      </c>
      <c r="T124" s="14">
        <f t="shared" si="31"/>
        <v>554.41556970706961</v>
      </c>
      <c r="U124" s="14">
        <f t="shared" si="32"/>
        <v>3119.5142999712198</v>
      </c>
      <c r="V124" s="14">
        <f t="shared" si="21"/>
        <v>11926.203619494503</v>
      </c>
    </row>
    <row r="125" spans="1:22" ht="9.9" customHeight="1" x14ac:dyDescent="0.2">
      <c r="A125" s="2" t="s">
        <v>41</v>
      </c>
      <c r="B125" s="92"/>
      <c r="C125" s="93"/>
      <c r="D125" s="93"/>
      <c r="E125" s="14">
        <f t="shared" si="33"/>
        <v>44336.220371887503</v>
      </c>
      <c r="F125" s="94"/>
      <c r="G125" s="97"/>
      <c r="H125" s="15"/>
      <c r="I125" s="45"/>
      <c r="J125" s="99"/>
      <c r="L125" s="2" t="s">
        <v>41</v>
      </c>
      <c r="M125" s="14">
        <f t="shared" si="24"/>
        <v>1157.9772027853051</v>
      </c>
      <c r="N125" s="14">
        <f t="shared" si="25"/>
        <v>2732.7545169051837</v>
      </c>
      <c r="O125" s="14">
        <f t="shared" si="26"/>
        <v>7373.3498773535557</v>
      </c>
      <c r="P125" s="14">
        <f t="shared" si="27"/>
        <v>7157.1666558425641</v>
      </c>
      <c r="Q125" s="14">
        <f t="shared" si="28"/>
        <v>2959.4102741742672</v>
      </c>
      <c r="R125" s="14">
        <f t="shared" si="29"/>
        <v>5643.5539115581914</v>
      </c>
      <c r="S125" s="14">
        <f t="shared" si="30"/>
        <v>3654.0016196196793</v>
      </c>
      <c r="T125" s="14">
        <f t="shared" si="31"/>
        <v>2061.0658395902906</v>
      </c>
      <c r="U125" s="14">
        <f t="shared" si="32"/>
        <v>11596.940474058467</v>
      </c>
      <c r="V125" s="14">
        <f>SUM(M125:U125)</f>
        <v>44336.22037188751</v>
      </c>
    </row>
    <row r="126" spans="1:22" ht="9.9" customHeight="1" x14ac:dyDescent="0.2">
      <c r="A126" s="2" t="s">
        <v>42</v>
      </c>
      <c r="B126" s="92"/>
      <c r="C126" s="93"/>
      <c r="D126" s="93"/>
      <c r="E126" s="14">
        <f t="shared" si="33"/>
        <v>12753.441880078302</v>
      </c>
      <c r="F126" s="94"/>
      <c r="G126" s="97"/>
      <c r="H126" s="15"/>
      <c r="I126" s="45"/>
      <c r="J126" s="99"/>
      <c r="L126" s="2" t="s">
        <v>42</v>
      </c>
      <c r="M126" s="14">
        <f t="shared" si="24"/>
        <v>333.09548784952773</v>
      </c>
      <c r="N126" s="14">
        <f t="shared" si="25"/>
        <v>786.08473188595303</v>
      </c>
      <c r="O126" s="14">
        <f t="shared" si="26"/>
        <v>2120.9653942882487</v>
      </c>
      <c r="P126" s="14">
        <f t="shared" si="27"/>
        <v>2058.7796660538065</v>
      </c>
      <c r="Q126" s="14">
        <f t="shared" si="28"/>
        <v>851.2829152870188</v>
      </c>
      <c r="R126" s="14">
        <f t="shared" si="29"/>
        <v>1623.3845872388197</v>
      </c>
      <c r="S126" s="14">
        <f t="shared" si="30"/>
        <v>1051.0841225220943</v>
      </c>
      <c r="T126" s="14">
        <f t="shared" si="31"/>
        <v>592.87154330585781</v>
      </c>
      <c r="U126" s="14">
        <f t="shared" si="32"/>
        <v>3335.8934316469758</v>
      </c>
      <c r="V126" s="14">
        <f>SUM(M126:U126)</f>
        <v>12753.441880078302</v>
      </c>
    </row>
    <row r="127" spans="1:22" ht="9.9" customHeight="1" x14ac:dyDescent="0.2">
      <c r="A127" s="2" t="s">
        <v>43</v>
      </c>
      <c r="B127" s="92"/>
      <c r="C127" s="93"/>
      <c r="D127" s="93"/>
      <c r="E127" s="14">
        <f t="shared" si="33"/>
        <v>109120.60528146091</v>
      </c>
      <c r="F127" s="94"/>
      <c r="G127" s="97"/>
      <c r="H127" s="15"/>
      <c r="I127" s="45"/>
      <c r="J127" s="99"/>
      <c r="L127" s="2" t="s">
        <v>43</v>
      </c>
      <c r="M127" s="14">
        <f t="shared" si="24"/>
        <v>2850.0213191421867</v>
      </c>
      <c r="N127" s="14">
        <f t="shared" si="25"/>
        <v>6725.8738897693911</v>
      </c>
      <c r="O127" s="14">
        <f t="shared" si="26"/>
        <v>18147.33856021188</v>
      </c>
      <c r="P127" s="14">
        <f t="shared" si="27"/>
        <v>17615.266954082515</v>
      </c>
      <c r="Q127" s="14">
        <f t="shared" si="28"/>
        <v>7283.7205716983881</v>
      </c>
      <c r="R127" s="14">
        <f t="shared" si="29"/>
        <v>13889.953036192221</v>
      </c>
      <c r="S127" s="14">
        <f t="shared" si="30"/>
        <v>8993.2534863788424</v>
      </c>
      <c r="T127" s="14">
        <f t="shared" si="31"/>
        <v>5072.7091767082929</v>
      </c>
      <c r="U127" s="14">
        <f t="shared" si="32"/>
        <v>28542.468287277192</v>
      </c>
      <c r="V127" s="14">
        <f t="shared" si="21"/>
        <v>109120.60528146091</v>
      </c>
    </row>
    <row r="128" spans="1:22" ht="9.9" customHeight="1" x14ac:dyDescent="0.2">
      <c r="A128" s="2" t="s">
        <v>44</v>
      </c>
      <c r="B128" s="92"/>
      <c r="C128" s="93"/>
      <c r="D128" s="93"/>
      <c r="E128" s="14">
        <f t="shared" si="33"/>
        <v>46225.314126648693</v>
      </c>
      <c r="F128" s="94"/>
      <c r="G128" s="97"/>
      <c r="H128" s="15"/>
      <c r="I128" s="45"/>
      <c r="J128" s="99"/>
      <c r="L128" s="2" t="s">
        <v>44</v>
      </c>
      <c r="M128" s="14">
        <f t="shared" si="24"/>
        <v>1207.3167153461145</v>
      </c>
      <c r="N128" s="14">
        <f t="shared" si="25"/>
        <v>2849.1927123101837</v>
      </c>
      <c r="O128" s="14">
        <f t="shared" si="26"/>
        <v>7687.5162426445804</v>
      </c>
      <c r="P128" s="14">
        <f t="shared" si="27"/>
        <v>7462.1218080393046</v>
      </c>
      <c r="Q128" s="14">
        <f t="shared" si="28"/>
        <v>3085.5059002746721</v>
      </c>
      <c r="R128" s="14">
        <f t="shared" si="29"/>
        <v>5884.016503081727</v>
      </c>
      <c r="S128" s="14">
        <f t="shared" si="30"/>
        <v>3809.692645638841</v>
      </c>
      <c r="T128" s="14">
        <f t="shared" si="31"/>
        <v>2148.8844802651829</v>
      </c>
      <c r="U128" s="14">
        <f t="shared" si="32"/>
        <v>12091.067119048084</v>
      </c>
      <c r="V128" s="14">
        <f t="shared" si="21"/>
        <v>46225.314126648685</v>
      </c>
    </row>
    <row r="129" spans="1:22" ht="9.9" customHeight="1" x14ac:dyDescent="0.2">
      <c r="A129" s="2" t="s">
        <v>45</v>
      </c>
      <c r="B129" s="92"/>
      <c r="C129" s="93"/>
      <c r="D129" s="93"/>
      <c r="E129" s="14">
        <f t="shared" si="33"/>
        <v>131476.90069466922</v>
      </c>
      <c r="F129" s="94"/>
      <c r="G129" s="97"/>
      <c r="H129" s="15"/>
      <c r="I129" s="45"/>
      <c r="J129" s="99"/>
      <c r="L129" s="2" t="s">
        <v>45</v>
      </c>
      <c r="M129" s="14">
        <f t="shared" si="24"/>
        <v>3433.92495842588</v>
      </c>
      <c r="N129" s="14">
        <f t="shared" si="25"/>
        <v>8103.8503333917724</v>
      </c>
      <c r="O129" s="14">
        <f t="shared" si="26"/>
        <v>21865.309705708547</v>
      </c>
      <c r="P129" s="14">
        <f t="shared" si="27"/>
        <v>21224.228898457855</v>
      </c>
      <c r="Q129" s="14">
        <f t="shared" si="28"/>
        <v>8775.9869350322169</v>
      </c>
      <c r="R129" s="14">
        <f t="shared" si="29"/>
        <v>16735.684074356286</v>
      </c>
      <c r="S129" s="14">
        <f t="shared" si="30"/>
        <v>10835.763717592796</v>
      </c>
      <c r="T129" s="14">
        <f t="shared" si="31"/>
        <v>6111.9902969629538</v>
      </c>
      <c r="U129" s="14">
        <f t="shared" si="32"/>
        <v>34390.161774740918</v>
      </c>
      <c r="V129" s="14">
        <f t="shared" si="21"/>
        <v>131476.90069466922</v>
      </c>
    </row>
    <row r="130" spans="1:22" ht="9.9" customHeight="1" x14ac:dyDescent="0.2">
      <c r="A130" s="2" t="s">
        <v>46</v>
      </c>
      <c r="B130" s="92"/>
      <c r="C130" s="93"/>
      <c r="D130" s="93"/>
      <c r="E130" s="14">
        <f t="shared" si="33"/>
        <v>29786.872600555896</v>
      </c>
      <c r="F130" s="94"/>
      <c r="G130" s="97"/>
      <c r="H130" s="15"/>
      <c r="I130" s="45"/>
      <c r="J130" s="99"/>
      <c r="L130" s="2" t="s">
        <v>46</v>
      </c>
      <c r="M130" s="14">
        <f t="shared" si="24"/>
        <v>777.97609097921247</v>
      </c>
      <c r="N130" s="14">
        <f t="shared" si="25"/>
        <v>1835.9754160564896</v>
      </c>
      <c r="O130" s="14">
        <f t="shared" si="26"/>
        <v>4953.7157564138261</v>
      </c>
      <c r="P130" s="14">
        <f t="shared" si="27"/>
        <v>4808.4750926063916</v>
      </c>
      <c r="Q130" s="14">
        <f t="shared" si="28"/>
        <v>1988.2519545012865</v>
      </c>
      <c r="R130" s="14">
        <f t="shared" si="29"/>
        <v>3791.5686084180325</v>
      </c>
      <c r="S130" s="14">
        <f t="shared" si="30"/>
        <v>2454.9066161456076</v>
      </c>
      <c r="T130" s="14">
        <f t="shared" si="31"/>
        <v>1384.7076965577639</v>
      </c>
      <c r="U130" s="14">
        <f t="shared" si="32"/>
        <v>7791.2953688772841</v>
      </c>
      <c r="V130" s="14">
        <f t="shared" si="21"/>
        <v>29786.872600555893</v>
      </c>
    </row>
    <row r="131" spans="1:22" ht="9.9" customHeight="1" x14ac:dyDescent="0.2">
      <c r="A131" s="2" t="s">
        <v>145</v>
      </c>
      <c r="B131" s="92"/>
      <c r="C131" s="93"/>
      <c r="D131" s="93"/>
      <c r="E131" s="14">
        <f t="shared" si="33"/>
        <v>2060.3400191819005</v>
      </c>
      <c r="F131" s="94"/>
      <c r="G131" s="97"/>
      <c r="H131" s="15"/>
      <c r="I131" s="45"/>
      <c r="J131" s="99"/>
      <c r="L131" s="2" t="s">
        <v>145</v>
      </c>
      <c r="M131" s="14">
        <f t="shared" si="24"/>
        <v>53.812137168816335</v>
      </c>
      <c r="N131" s="14">
        <f t="shared" si="25"/>
        <v>126.99331261331311</v>
      </c>
      <c r="O131" s="14">
        <f t="shared" si="26"/>
        <v>342.64553226043847</v>
      </c>
      <c r="P131" s="14">
        <f t="shared" si="27"/>
        <v>332.59932311092814</v>
      </c>
      <c r="Q131" s="14">
        <f t="shared" si="28"/>
        <v>137.52618896953894</v>
      </c>
      <c r="R131" s="14">
        <f t="shared" si="29"/>
        <v>262.2605146957157</v>
      </c>
      <c r="S131" s="14">
        <f t="shared" si="30"/>
        <v>169.80441056792318</v>
      </c>
      <c r="T131" s="14">
        <f t="shared" si="31"/>
        <v>95.779396526304168</v>
      </c>
      <c r="U131" s="14">
        <f t="shared" si="32"/>
        <v>538.91920326892239</v>
      </c>
      <c r="V131" s="14">
        <f t="shared" si="21"/>
        <v>2060.3400191819005</v>
      </c>
    </row>
    <row r="132" spans="1:22" ht="9.9" customHeight="1" x14ac:dyDescent="0.2">
      <c r="A132" s="2" t="s">
        <v>148</v>
      </c>
      <c r="B132" s="100" t="s">
        <v>146</v>
      </c>
      <c r="C132" s="93" t="s">
        <v>147</v>
      </c>
      <c r="D132" s="93"/>
      <c r="E132" s="14">
        <f>U64</f>
        <v>5.2003410000000008</v>
      </c>
      <c r="F132" s="94"/>
      <c r="G132" s="97"/>
      <c r="H132" s="15"/>
      <c r="I132" s="45"/>
      <c r="J132" s="90"/>
      <c r="L132" s="2" t="s">
        <v>148</v>
      </c>
      <c r="M132" s="14">
        <f t="shared" ref="M132:U132" si="34">$E132/100*B232</f>
        <v>0.17588051935001922</v>
      </c>
      <c r="N132" s="14">
        <f t="shared" si="34"/>
        <v>0.34015416030372164</v>
      </c>
      <c r="O132" s="14">
        <f t="shared" si="34"/>
        <v>0.99445575591025603</v>
      </c>
      <c r="P132" s="14">
        <f t="shared" si="34"/>
        <v>0.87179152894923273</v>
      </c>
      <c r="Q132" s="14">
        <f t="shared" si="34"/>
        <v>0.32673139370539805</v>
      </c>
      <c r="R132" s="14">
        <f t="shared" si="34"/>
        <v>0.74333028692284109</v>
      </c>
      <c r="S132" s="14">
        <f t="shared" si="34"/>
        <v>0.44077871721727646</v>
      </c>
      <c r="T132" s="14">
        <f t="shared" si="34"/>
        <v>0.22934827065108557</v>
      </c>
      <c r="U132" s="14">
        <f t="shared" si="34"/>
        <v>1.0778703669901701</v>
      </c>
      <c r="V132" s="14">
        <f t="shared" si="21"/>
        <v>5.2003410000000017</v>
      </c>
    </row>
    <row r="133" spans="1:22" ht="9.9" customHeight="1" x14ac:dyDescent="0.2">
      <c r="A133" s="2" t="s">
        <v>33</v>
      </c>
      <c r="B133" s="92">
        <v>0.4</v>
      </c>
      <c r="C133" s="93" t="s">
        <v>137</v>
      </c>
      <c r="D133" s="93"/>
      <c r="E133" s="14">
        <f>$U$68*B133</f>
        <v>37279.368471415321</v>
      </c>
      <c r="F133" s="94"/>
      <c r="G133" s="97"/>
      <c r="H133" s="15"/>
      <c r="I133" s="101"/>
      <c r="J133" s="102"/>
      <c r="L133" s="2" t="s">
        <v>191</v>
      </c>
      <c r="M133" s="14">
        <f t="shared" ref="M133:U133" si="35">$E133/100*B232</f>
        <v>1260.8239897716819</v>
      </c>
      <c r="N133" s="14">
        <f t="shared" si="35"/>
        <v>2438.4424558019005</v>
      </c>
      <c r="O133" s="14">
        <f t="shared" si="35"/>
        <v>7128.8945384732042</v>
      </c>
      <c r="P133" s="14">
        <f t="shared" si="35"/>
        <v>6249.5589496836801</v>
      </c>
      <c r="Q133" s="14">
        <f t="shared" si="35"/>
        <v>2342.2194846689094</v>
      </c>
      <c r="R133" s="14">
        <f t="shared" si="35"/>
        <v>5328.6666513137234</v>
      </c>
      <c r="S133" s="14">
        <f t="shared" si="35"/>
        <v>3159.7836014024124</v>
      </c>
      <c r="T133" s="14">
        <f t="shared" si="35"/>
        <v>1644.1150089741625</v>
      </c>
      <c r="U133" s="14">
        <f t="shared" si="35"/>
        <v>7726.8637913256462</v>
      </c>
      <c r="V133" s="14">
        <f t="shared" si="21"/>
        <v>37279.368471415321</v>
      </c>
    </row>
    <row r="134" spans="1:22" ht="9.9" customHeight="1" x14ac:dyDescent="0.2">
      <c r="B134" s="92">
        <v>0.6</v>
      </c>
      <c r="C134" s="93" t="s">
        <v>149</v>
      </c>
      <c r="D134" s="93"/>
      <c r="E134" s="14">
        <f>$U$68*B134</f>
        <v>55919.052707122974</v>
      </c>
      <c r="F134" s="94"/>
      <c r="G134" s="97"/>
      <c r="H134" s="15"/>
      <c r="I134" s="101"/>
      <c r="J134" s="102"/>
      <c r="L134" s="2" t="s">
        <v>192</v>
      </c>
      <c r="M134" s="14">
        <f t="shared" ref="M134:U134" si="36">$E134/100*B241</f>
        <v>65.984482194405118</v>
      </c>
      <c r="N134" s="14">
        <f t="shared" si="36"/>
        <v>569.81514708558313</v>
      </c>
      <c r="O134" s="14">
        <f t="shared" si="36"/>
        <v>8092.0461172477653</v>
      </c>
      <c r="P134" s="14">
        <f t="shared" si="36"/>
        <v>4053.0129402122739</v>
      </c>
      <c r="Q134" s="14">
        <f t="shared" si="36"/>
        <v>2760.7236321506616</v>
      </c>
      <c r="R134" s="14">
        <f t="shared" si="36"/>
        <v>1386.7925071366499</v>
      </c>
      <c r="S134" s="14">
        <f t="shared" si="36"/>
        <v>602.24819765571442</v>
      </c>
      <c r="T134" s="14">
        <f t="shared" si="36"/>
        <v>445.67485007577017</v>
      </c>
      <c r="U134" s="14">
        <f t="shared" si="36"/>
        <v>37942.754833364153</v>
      </c>
      <c r="V134" s="14">
        <f t="shared" si="21"/>
        <v>55919.052707122974</v>
      </c>
    </row>
    <row r="135" spans="1:22" ht="9.9" customHeight="1" x14ac:dyDescent="0.2">
      <c r="A135" s="2" t="s">
        <v>97</v>
      </c>
      <c r="B135" s="92"/>
      <c r="C135" s="93"/>
      <c r="D135" s="93"/>
      <c r="E135" s="14">
        <f>U69</f>
        <v>0</v>
      </c>
      <c r="F135" s="94"/>
      <c r="G135" s="97"/>
      <c r="H135" s="15"/>
      <c r="I135" s="101"/>
      <c r="J135" s="102"/>
      <c r="L135" s="2" t="s">
        <v>97</v>
      </c>
      <c r="M135" s="14">
        <f t="shared" ref="M135:U135" si="37">$E$135*B232/100</f>
        <v>0</v>
      </c>
      <c r="N135" s="14">
        <f t="shared" si="37"/>
        <v>0</v>
      </c>
      <c r="O135" s="14">
        <f t="shared" si="37"/>
        <v>0</v>
      </c>
      <c r="P135" s="14">
        <f t="shared" si="37"/>
        <v>0</v>
      </c>
      <c r="Q135" s="14">
        <f t="shared" si="37"/>
        <v>0</v>
      </c>
      <c r="R135" s="14">
        <f t="shared" si="37"/>
        <v>0</v>
      </c>
      <c r="S135" s="14">
        <f t="shared" si="37"/>
        <v>0</v>
      </c>
      <c r="T135" s="14">
        <f t="shared" si="37"/>
        <v>0</v>
      </c>
      <c r="U135" s="14">
        <f t="shared" si="37"/>
        <v>0</v>
      </c>
      <c r="V135" s="14">
        <f t="shared" si="21"/>
        <v>0</v>
      </c>
    </row>
    <row r="136" spans="1:22" ht="9.9" customHeight="1" x14ac:dyDescent="0.2">
      <c r="A136" s="2" t="s">
        <v>35</v>
      </c>
      <c r="B136" s="100" t="s">
        <v>146</v>
      </c>
      <c r="C136" s="93" t="s">
        <v>150</v>
      </c>
      <c r="D136" s="93"/>
      <c r="E136" s="14">
        <f>U70</f>
        <v>973704.47967360006</v>
      </c>
      <c r="F136" s="94"/>
      <c r="G136" s="97"/>
      <c r="H136" s="15"/>
      <c r="I136" s="101"/>
      <c r="J136" s="102"/>
      <c r="L136" s="2" t="s">
        <v>35</v>
      </c>
      <c r="M136" s="14">
        <f t="shared" ref="M136:U137" si="38">$E136/100*B234</f>
        <v>19535.643705600007</v>
      </c>
      <c r="N136" s="14">
        <f t="shared" si="38"/>
        <v>47892.403756800013</v>
      </c>
      <c r="O136" s="14">
        <f t="shared" si="38"/>
        <v>150889.73928000001</v>
      </c>
      <c r="P136" s="14">
        <f t="shared" si="38"/>
        <v>122464.24831680003</v>
      </c>
      <c r="Q136" s="14">
        <f t="shared" si="38"/>
        <v>78815.865465600014</v>
      </c>
      <c r="R136" s="14">
        <f t="shared" si="38"/>
        <v>104022.51125760004</v>
      </c>
      <c r="S136" s="14">
        <f t="shared" si="38"/>
        <v>109898.01569280002</v>
      </c>
      <c r="T136" s="14">
        <f t="shared" si="38"/>
        <v>53676.724963200009</v>
      </c>
      <c r="U136" s="14">
        <f t="shared" si="38"/>
        <v>286509.32723520009</v>
      </c>
      <c r="V136" s="14">
        <f t="shared" si="21"/>
        <v>973704.47967360029</v>
      </c>
    </row>
    <row r="137" spans="1:22" ht="9.9" customHeight="1" x14ac:dyDescent="0.2">
      <c r="A137" s="2" t="s">
        <v>36</v>
      </c>
      <c r="B137" s="100" t="s">
        <v>146</v>
      </c>
      <c r="C137" s="93" t="s">
        <v>151</v>
      </c>
      <c r="D137" s="93"/>
      <c r="E137" s="14">
        <f>U71</f>
        <v>5397.2529023999996</v>
      </c>
      <c r="F137" s="94"/>
      <c r="G137" s="97"/>
      <c r="H137" s="15"/>
      <c r="I137" s="15"/>
      <c r="J137" s="102"/>
      <c r="L137" s="2" t="s">
        <v>36</v>
      </c>
      <c r="M137" s="14">
        <f t="shared" si="38"/>
        <v>137.98096319999996</v>
      </c>
      <c r="N137" s="14">
        <f t="shared" si="38"/>
        <v>501.79480320000005</v>
      </c>
      <c r="O137" s="14">
        <f t="shared" si="38"/>
        <v>926.31344639999986</v>
      </c>
      <c r="P137" s="14">
        <f t="shared" si="38"/>
        <v>1000.5400607999999</v>
      </c>
      <c r="Q137" s="14">
        <f t="shared" si="38"/>
        <v>446.84565119999991</v>
      </c>
      <c r="R137" s="14">
        <f t="shared" si="38"/>
        <v>721.53010559999962</v>
      </c>
      <c r="S137" s="14">
        <f t="shared" si="38"/>
        <v>600.78257279999968</v>
      </c>
      <c r="T137" s="14">
        <f t="shared" si="38"/>
        <v>128.36771519999999</v>
      </c>
      <c r="U137" s="14">
        <f t="shared" si="38"/>
        <v>933.09758400000021</v>
      </c>
      <c r="V137" s="14">
        <f t="shared" si="21"/>
        <v>5397.2529023999996</v>
      </c>
    </row>
    <row r="138" spans="1:22" ht="9.9" customHeight="1" x14ac:dyDescent="0.2">
      <c r="A138" s="2" t="s">
        <v>118</v>
      </c>
      <c r="B138" s="100" t="s">
        <v>146</v>
      </c>
      <c r="C138" s="93" t="s">
        <v>152</v>
      </c>
      <c r="D138" s="93"/>
      <c r="E138" s="14">
        <f>U83</f>
        <v>3487.1737427999997</v>
      </c>
      <c r="F138" s="94"/>
      <c r="G138" s="103"/>
      <c r="J138" s="102"/>
      <c r="L138" s="2" t="s">
        <v>118</v>
      </c>
      <c r="M138" s="14">
        <f t="shared" ref="M138:U139" si="39">$E138/100*B237</f>
        <v>0</v>
      </c>
      <c r="N138" s="14">
        <f t="shared" si="39"/>
        <v>318.99999999999994</v>
      </c>
      <c r="O138" s="14">
        <f t="shared" si="39"/>
        <v>318.99999999999994</v>
      </c>
      <c r="P138" s="14">
        <f t="shared" si="39"/>
        <v>318.99999999999994</v>
      </c>
      <c r="Q138" s="14">
        <f t="shared" si="39"/>
        <v>380.94884960000002</v>
      </c>
      <c r="R138" s="14">
        <f t="shared" si="39"/>
        <v>318.99999999999994</v>
      </c>
      <c r="S138" s="14">
        <f t="shared" si="39"/>
        <v>956.99999999999989</v>
      </c>
      <c r="T138" s="14">
        <f t="shared" si="39"/>
        <v>554.2248932</v>
      </c>
      <c r="U138" s="14">
        <f t="shared" si="39"/>
        <v>318.99999999999994</v>
      </c>
      <c r="V138" s="14">
        <f t="shared" si="21"/>
        <v>3487.1737427999997</v>
      </c>
    </row>
    <row r="139" spans="1:22" ht="9.9" customHeight="1" x14ac:dyDescent="0.2">
      <c r="A139" s="2" t="s">
        <v>121</v>
      </c>
      <c r="B139" s="100" t="s">
        <v>146</v>
      </c>
      <c r="C139" s="93" t="s">
        <v>153</v>
      </c>
      <c r="D139" s="93"/>
      <c r="E139" s="14">
        <f>U84</f>
        <v>8671.7478238000003</v>
      </c>
      <c r="F139" s="94"/>
      <c r="G139" s="103"/>
      <c r="J139" s="102"/>
      <c r="L139" s="2" t="s">
        <v>121</v>
      </c>
      <c r="M139" s="14">
        <f t="shared" si="39"/>
        <v>0</v>
      </c>
      <c r="N139" s="14">
        <f t="shared" si="39"/>
        <v>616.26529830000004</v>
      </c>
      <c r="O139" s="14">
        <f t="shared" si="39"/>
        <v>699.94568920000006</v>
      </c>
      <c r="P139" s="14">
        <f t="shared" si="39"/>
        <v>465.66665090000015</v>
      </c>
      <c r="Q139" s="14">
        <f t="shared" si="39"/>
        <v>604.6852315000001</v>
      </c>
      <c r="R139" s="14">
        <f t="shared" si="39"/>
        <v>30.395550200000002</v>
      </c>
      <c r="S139" s="14">
        <f t="shared" si="39"/>
        <v>1206.0993963999999</v>
      </c>
      <c r="T139" s="14">
        <f t="shared" si="39"/>
        <v>2465.2665167</v>
      </c>
      <c r="U139" s="14">
        <f t="shared" si="39"/>
        <v>2583.4234906000006</v>
      </c>
      <c r="V139" s="14">
        <f t="shared" si="21"/>
        <v>8671.7478238000003</v>
      </c>
    </row>
    <row r="140" spans="1:22" ht="9.9" customHeight="1" x14ac:dyDescent="0.2">
      <c r="E140" s="14"/>
      <c r="F140" s="90"/>
      <c r="J140" s="102"/>
      <c r="M140" s="14"/>
      <c r="N140" s="14"/>
      <c r="O140" s="14"/>
      <c r="P140" s="14"/>
      <c r="Q140" s="14"/>
      <c r="R140" s="14"/>
      <c r="S140" s="14"/>
      <c r="T140" s="14"/>
      <c r="U140" s="14"/>
      <c r="V140" s="14"/>
    </row>
    <row r="141" spans="1:22" ht="9.9" customHeight="1" x14ac:dyDescent="0.2">
      <c r="A141" s="2" t="s">
        <v>154</v>
      </c>
      <c r="E141" s="14">
        <f>SUM(E107:E139)</f>
        <v>9822020.865018798</v>
      </c>
      <c r="F141" s="94"/>
      <c r="J141" s="102"/>
      <c r="L141" s="2" t="s">
        <v>155</v>
      </c>
      <c r="M141" s="85">
        <f t="shared" ref="M141:U141" si="40">SUM(M107:M139)</f>
        <v>254663.81733713095</v>
      </c>
      <c r="N141" s="85">
        <f t="shared" si="40"/>
        <v>606395.486756681</v>
      </c>
      <c r="O141" s="85">
        <f t="shared" si="40"/>
        <v>1629360.2292027888</v>
      </c>
      <c r="P141" s="85">
        <f t="shared" si="40"/>
        <v>1538199.0364703471</v>
      </c>
      <c r="Q141" s="85">
        <f t="shared" si="40"/>
        <v>675885.67719112197</v>
      </c>
      <c r="R141" s="85">
        <f t="shared" si="40"/>
        <v>1242177.5840584233</v>
      </c>
      <c r="S141" s="85">
        <f t="shared" si="40"/>
        <v>862075.35843721323</v>
      </c>
      <c r="T141" s="85">
        <f t="shared" si="40"/>
        <v>461274.3195491854</v>
      </c>
      <c r="U141" s="85">
        <f t="shared" si="40"/>
        <v>2551989.3560159076</v>
      </c>
      <c r="V141" s="85">
        <f>SUM(M141:U141)</f>
        <v>9822020.8650187999</v>
      </c>
    </row>
    <row r="142" spans="1:22" ht="9.9" customHeight="1" x14ac:dyDescent="0.2">
      <c r="A142" s="2" t="s">
        <v>142</v>
      </c>
      <c r="E142" s="14">
        <f>U59</f>
        <v>-127158.145</v>
      </c>
      <c r="F142" s="90"/>
      <c r="J142" s="102"/>
      <c r="L142" s="104"/>
      <c r="M142" s="104"/>
      <c r="N142" s="104"/>
      <c r="O142" s="104"/>
      <c r="P142" s="104"/>
      <c r="Q142" s="104"/>
      <c r="R142" s="104"/>
      <c r="S142" s="104"/>
      <c r="T142" s="104"/>
      <c r="U142" s="14"/>
      <c r="V142" s="14"/>
    </row>
    <row r="143" spans="1:22" ht="9.9" customHeight="1" x14ac:dyDescent="0.2">
      <c r="A143" s="2" t="s">
        <v>156</v>
      </c>
      <c r="E143" s="14">
        <f>E141+E142</f>
        <v>9694862.7200187985</v>
      </c>
      <c r="F143" s="94"/>
      <c r="J143" s="102"/>
      <c r="L143" s="2" t="s">
        <v>157</v>
      </c>
      <c r="M143" s="14">
        <f t="shared" ref="M143:U143" si="41">M141-M114-M133-M134-M138-M139</f>
        <v>252665.70986516486</v>
      </c>
      <c r="N143" s="14">
        <f t="shared" si="41"/>
        <v>599447.53485549358</v>
      </c>
      <c r="O143" s="14">
        <f t="shared" si="41"/>
        <v>1606936.1548578679</v>
      </c>
      <c r="P143" s="14">
        <f t="shared" si="41"/>
        <v>1520098.1979295509</v>
      </c>
      <c r="Q143" s="14">
        <f t="shared" si="41"/>
        <v>665641.49999320239</v>
      </c>
      <c r="R143" s="14">
        <f t="shared" si="41"/>
        <v>1229774.5413497728</v>
      </c>
      <c r="S143" s="14">
        <f t="shared" si="41"/>
        <v>853140.21124175517</v>
      </c>
      <c r="T143" s="14">
        <f t="shared" si="41"/>
        <v>453196.62028023548</v>
      </c>
      <c r="U143" s="14">
        <f t="shared" si="41"/>
        <v>2503417.3139006179</v>
      </c>
      <c r="V143" s="14">
        <f>SUM(M143:U143)</f>
        <v>9684317.7842736617</v>
      </c>
    </row>
    <row r="144" spans="1:22" ht="9.9" customHeight="1" x14ac:dyDescent="0.2">
      <c r="F144" s="102"/>
      <c r="I144" s="102"/>
      <c r="L144" s="105">
        <v>7.5999999999999998E-2</v>
      </c>
      <c r="M144" s="14">
        <f>M$143*$L144</f>
        <v>19202.593949752529</v>
      </c>
      <c r="N144" s="14">
        <f t="shared" ref="N144:U145" si="42">N$143*$L144</f>
        <v>45558.01264901751</v>
      </c>
      <c r="O144" s="14">
        <f t="shared" si="42"/>
        <v>122127.14776919795</v>
      </c>
      <c r="P144" s="14">
        <f t="shared" si="42"/>
        <v>115527.46304264586</v>
      </c>
      <c r="Q144" s="14">
        <f t="shared" si="42"/>
        <v>50588.753999483379</v>
      </c>
      <c r="R144" s="14">
        <f t="shared" si="42"/>
        <v>93462.865142582727</v>
      </c>
      <c r="S144" s="14">
        <f t="shared" si="42"/>
        <v>64838.656054373394</v>
      </c>
      <c r="T144" s="14">
        <f t="shared" si="42"/>
        <v>34442.943141297896</v>
      </c>
      <c r="U144" s="14">
        <f t="shared" si="42"/>
        <v>190259.71585644694</v>
      </c>
      <c r="V144" s="14">
        <f>SUM(M144:U144)</f>
        <v>736008.15160479816</v>
      </c>
    </row>
    <row r="145" spans="1:22" ht="9.9" customHeight="1" x14ac:dyDescent="0.2">
      <c r="F145" s="102"/>
      <c r="I145" s="102"/>
      <c r="L145" s="105">
        <v>0.127</v>
      </c>
      <c r="M145" s="14">
        <f>M$143*$L145</f>
        <v>32088.545152875937</v>
      </c>
      <c r="N145" s="14">
        <f t="shared" si="42"/>
        <v>76129.83692664768</v>
      </c>
      <c r="O145" s="14">
        <f t="shared" si="42"/>
        <v>204080.89166694923</v>
      </c>
      <c r="P145" s="14">
        <f t="shared" si="42"/>
        <v>193052.47113705295</v>
      </c>
      <c r="Q145" s="14">
        <f t="shared" si="42"/>
        <v>84536.470499136703</v>
      </c>
      <c r="R145" s="14">
        <f t="shared" si="42"/>
        <v>156181.36675142116</v>
      </c>
      <c r="S145" s="14">
        <f t="shared" si="42"/>
        <v>108348.80682770291</v>
      </c>
      <c r="T145" s="14">
        <f t="shared" si="42"/>
        <v>57555.970775589907</v>
      </c>
      <c r="U145" s="14">
        <f t="shared" si="42"/>
        <v>317933.9988653785</v>
      </c>
      <c r="V145" s="14">
        <f>SUM(M145:U145)</f>
        <v>1229908.358602755</v>
      </c>
    </row>
    <row r="146" spans="1:22" ht="9.9" customHeight="1" x14ac:dyDescent="0.2">
      <c r="F146" s="102"/>
      <c r="I146" s="102"/>
      <c r="L146" s="105" t="s">
        <v>158</v>
      </c>
      <c r="M146" s="14">
        <v>-71.15951489253797</v>
      </c>
      <c r="N146" s="14">
        <v>-168.36275162587313</v>
      </c>
      <c r="O146" s="14">
        <v>-447.20506279582963</v>
      </c>
      <c r="P146" s="14">
        <v>-423.38614896177262</v>
      </c>
      <c r="Q146" s="14">
        <v>-184.60407009434198</v>
      </c>
      <c r="R146" s="14">
        <v>-345.04066297753633</v>
      </c>
      <c r="S146" s="14">
        <v>-233.7771096381617</v>
      </c>
      <c r="T146" s="14">
        <v>-126.46467901394679</v>
      </c>
      <c r="U146" s="85">
        <v>0</v>
      </c>
      <c r="V146" s="14">
        <v>-2000</v>
      </c>
    </row>
    <row r="147" spans="1:22" ht="9.9" customHeight="1" x14ac:dyDescent="0.2">
      <c r="F147" s="102"/>
      <c r="J147" s="102"/>
      <c r="L147" s="91" t="s">
        <v>142</v>
      </c>
      <c r="M147" s="14">
        <f>-B227</f>
        <v>-6376</v>
      </c>
      <c r="N147" s="14">
        <f t="shared" ref="N147:U147" si="43">-C227</f>
        <v>-12324.5</v>
      </c>
      <c r="O147" s="14">
        <f t="shared" si="43"/>
        <v>-35492</v>
      </c>
      <c r="P147" s="14">
        <f t="shared" si="43"/>
        <v>-19788.580000000002</v>
      </c>
      <c r="Q147" s="14">
        <f t="shared" si="43"/>
        <v>-9267.5</v>
      </c>
      <c r="R147" s="14">
        <f t="shared" si="43"/>
        <v>-27473.764999999999</v>
      </c>
      <c r="S147" s="14">
        <f t="shared" si="43"/>
        <v>-10549</v>
      </c>
      <c r="T147" s="14">
        <f t="shared" si="43"/>
        <v>-5886.8</v>
      </c>
      <c r="U147" s="14">
        <f t="shared" si="43"/>
        <v>0</v>
      </c>
      <c r="V147" s="14">
        <f>SUM(M147:U147)</f>
        <v>-127158.145</v>
      </c>
    </row>
    <row r="148" spans="1:22" ht="9.9" customHeight="1" x14ac:dyDescent="0.2">
      <c r="F148" s="102"/>
      <c r="J148" s="102"/>
      <c r="L148" s="2" t="s">
        <v>159</v>
      </c>
      <c r="M148" s="106">
        <f t="shared" ref="M148:U148" si="44">M141+M146+M147</f>
        <v>248216.65782223843</v>
      </c>
      <c r="N148" s="106">
        <f t="shared" si="44"/>
        <v>593902.62400505517</v>
      </c>
      <c r="O148" s="106">
        <f t="shared" si="44"/>
        <v>1593421.0241399929</v>
      </c>
      <c r="P148" s="106">
        <f t="shared" si="44"/>
        <v>1517987.0703213853</v>
      </c>
      <c r="Q148" s="106">
        <f t="shared" si="44"/>
        <v>666433.57312102767</v>
      </c>
      <c r="R148" s="106">
        <f t="shared" si="44"/>
        <v>1214358.7783954458</v>
      </c>
      <c r="S148" s="106">
        <f t="shared" si="44"/>
        <v>851292.58132757503</v>
      </c>
      <c r="T148" s="106">
        <f t="shared" si="44"/>
        <v>455261.05487017147</v>
      </c>
      <c r="U148" s="106">
        <f t="shared" si="44"/>
        <v>2551989.3560159076</v>
      </c>
      <c r="V148" s="85">
        <f>SUM(M148:U148)</f>
        <v>9692862.7200188003</v>
      </c>
    </row>
    <row r="149" spans="1:22" ht="9.9" customHeight="1" x14ac:dyDescent="0.2">
      <c r="F149" s="102"/>
      <c r="J149" s="102"/>
      <c r="K149" s="85"/>
      <c r="L149" s="91" t="s">
        <v>193</v>
      </c>
      <c r="M149" s="14"/>
      <c r="N149" s="14"/>
      <c r="O149" s="14"/>
      <c r="P149" s="14"/>
      <c r="Q149" s="14"/>
      <c r="R149" s="14">
        <v>-15242.485293956001</v>
      </c>
      <c r="S149" s="14"/>
      <c r="T149" s="14"/>
      <c r="U149" s="14"/>
      <c r="V149" s="14"/>
    </row>
    <row r="150" spans="1:22" ht="9.9" customHeight="1" x14ac:dyDescent="0.2">
      <c r="F150" s="102"/>
      <c r="J150" s="102"/>
      <c r="K150" s="85"/>
      <c r="L150" s="2" t="s">
        <v>194</v>
      </c>
      <c r="M150" s="106"/>
      <c r="N150" s="106"/>
      <c r="O150" s="106"/>
      <c r="P150" s="106"/>
      <c r="Q150" s="106"/>
      <c r="R150" s="106">
        <f>R148+R149</f>
        <v>1199116.2931014898</v>
      </c>
      <c r="S150" s="106"/>
      <c r="T150" s="106"/>
      <c r="U150" s="106"/>
      <c r="V150" s="85"/>
    </row>
    <row r="151" spans="1:22" ht="9.9" customHeight="1" x14ac:dyDescent="0.2">
      <c r="F151" s="102"/>
      <c r="J151" s="102"/>
      <c r="L151" s="85"/>
      <c r="M151" s="85"/>
      <c r="N151" s="85"/>
      <c r="O151" s="85"/>
      <c r="P151" s="85"/>
      <c r="Q151" s="85"/>
      <c r="R151" s="85"/>
      <c r="S151" s="85"/>
      <c r="T151" s="85"/>
    </row>
    <row r="152" spans="1:22" ht="9.9" customHeight="1" x14ac:dyDescent="0.2">
      <c r="E152" s="102"/>
      <c r="J152" s="102"/>
      <c r="L152" s="85"/>
      <c r="M152" s="85"/>
      <c r="N152" s="85"/>
      <c r="O152" s="85"/>
      <c r="P152" s="85"/>
      <c r="Q152" s="85"/>
      <c r="R152" s="85"/>
      <c r="S152" s="85"/>
      <c r="T152" s="85"/>
    </row>
    <row r="153" spans="1:22" ht="9.9" customHeight="1" x14ac:dyDescent="0.2">
      <c r="F153" s="102"/>
      <c r="J153" s="102"/>
      <c r="L153" s="1" t="s">
        <v>160</v>
      </c>
      <c r="M153" s="14"/>
      <c r="N153" s="14"/>
      <c r="O153" s="14"/>
      <c r="P153" s="14"/>
      <c r="Q153" s="14"/>
      <c r="R153" s="14"/>
      <c r="S153" s="14"/>
      <c r="T153" s="14"/>
      <c r="U153" s="14"/>
    </row>
    <row r="154" spans="1:22" ht="9.9" customHeight="1" x14ac:dyDescent="0.25">
      <c r="F154" s="102"/>
      <c r="G154" s="89"/>
      <c r="H154" s="107"/>
      <c r="I154" s="107"/>
      <c r="J154" s="87"/>
      <c r="L154" s="14"/>
      <c r="M154" s="14"/>
      <c r="N154" s="14"/>
      <c r="O154" s="14"/>
      <c r="P154" s="14"/>
      <c r="Q154" s="14"/>
      <c r="R154" s="14"/>
      <c r="S154" s="14"/>
      <c r="T154" s="14"/>
      <c r="U154" s="14"/>
    </row>
    <row r="155" spans="1:22" ht="9.9" customHeight="1" x14ac:dyDescent="0.2">
      <c r="A155" s="1" t="s">
        <v>160</v>
      </c>
      <c r="F155" s="102"/>
      <c r="G155" s="16"/>
      <c r="H155" s="89"/>
      <c r="I155" s="89"/>
      <c r="J155" s="90"/>
      <c r="M155" s="20" t="s">
        <v>126</v>
      </c>
      <c r="N155" s="20" t="s">
        <v>127</v>
      </c>
      <c r="O155" s="20" t="s">
        <v>128</v>
      </c>
      <c r="P155" s="20" t="s">
        <v>129</v>
      </c>
      <c r="Q155" s="20" t="s">
        <v>130</v>
      </c>
      <c r="R155" s="20" t="s">
        <v>131</v>
      </c>
      <c r="S155" s="20" t="s">
        <v>132</v>
      </c>
      <c r="T155" s="20" t="s">
        <v>133</v>
      </c>
      <c r="U155" s="20" t="s">
        <v>134</v>
      </c>
      <c r="V155" s="57" t="s">
        <v>50</v>
      </c>
    </row>
    <row r="156" spans="1:22" ht="9.9" customHeight="1" x14ac:dyDescent="0.2">
      <c r="D156" s="108" t="s">
        <v>161</v>
      </c>
      <c r="E156" s="109" t="s">
        <v>135</v>
      </c>
      <c r="F156" s="90"/>
      <c r="G156" s="16"/>
      <c r="I156" s="14"/>
      <c r="J156" s="95"/>
      <c r="L156" s="91" t="s">
        <v>162</v>
      </c>
    </row>
    <row r="157" spans="1:22" ht="9.9" customHeight="1" x14ac:dyDescent="0.2">
      <c r="A157" s="2" t="s">
        <v>136</v>
      </c>
      <c r="B157" s="92">
        <v>0.77017000000000002</v>
      </c>
      <c r="C157" s="93" t="s">
        <v>137</v>
      </c>
      <c r="D157" s="106">
        <v>-1780500</v>
      </c>
      <c r="E157" s="106">
        <f>(T86-T58-T59-T60-T64-T66-T68-T69-T70-T71-T83-T84)*B157+D157</f>
        <v>9871972.1297015175</v>
      </c>
      <c r="F157" s="94"/>
      <c r="G157" s="16"/>
      <c r="J157" s="95"/>
      <c r="L157" s="91" t="s">
        <v>137</v>
      </c>
      <c r="M157" s="14">
        <f t="shared" ref="M157:U157" si="45">$E157/100*B232</f>
        <v>333879.56389414042</v>
      </c>
      <c r="N157" s="14">
        <f t="shared" si="45"/>
        <v>645725.42268292827</v>
      </c>
      <c r="O157" s="14">
        <f t="shared" si="45"/>
        <v>1887806.8777734577</v>
      </c>
      <c r="P157" s="14">
        <f t="shared" si="45"/>
        <v>1654949.4882540775</v>
      </c>
      <c r="Q157" s="14">
        <f t="shared" si="45"/>
        <v>620244.55945450941</v>
      </c>
      <c r="R157" s="14">
        <f t="shared" si="45"/>
        <v>1411087.4413168903</v>
      </c>
      <c r="S157" s="14">
        <f t="shared" si="45"/>
        <v>836744.20806915138</v>
      </c>
      <c r="T157" s="14">
        <f t="shared" si="45"/>
        <v>435379.09069092909</v>
      </c>
      <c r="U157" s="14">
        <f t="shared" si="45"/>
        <v>2046155.4775654336</v>
      </c>
      <c r="V157" s="14">
        <f t="shared" ref="V157:V162" si="46">SUM(M157:U157)</f>
        <v>9871972.1297015175</v>
      </c>
    </row>
    <row r="158" spans="1:22" ht="9.9" customHeight="1" x14ac:dyDescent="0.2">
      <c r="A158" s="104" t="s">
        <v>163</v>
      </c>
      <c r="B158" s="92">
        <v>0.22983000000000001</v>
      </c>
      <c r="C158" s="93" t="s">
        <v>139</v>
      </c>
      <c r="D158" s="106">
        <v>1780500</v>
      </c>
      <c r="E158" s="106">
        <f>(T86-T58-T59-T60-T64-T66-T68-T69-T70-T71-T83-T84)*B158-E159+D158</f>
        <v>5030528.1394210355</v>
      </c>
      <c r="F158" s="94"/>
      <c r="G158" s="16"/>
      <c r="J158" s="95"/>
      <c r="L158" s="110" t="s">
        <v>139</v>
      </c>
      <c r="M158" s="14">
        <f t="shared" ref="M158:U158" si="47">$E158/100*B244</f>
        <v>163492.16453118366</v>
      </c>
      <c r="N158" s="14">
        <f t="shared" si="47"/>
        <v>346150.6412735614</v>
      </c>
      <c r="O158" s="14">
        <f t="shared" si="47"/>
        <v>900363.9263935769</v>
      </c>
      <c r="P158" s="14">
        <f t="shared" si="47"/>
        <v>796282.29918895557</v>
      </c>
      <c r="Q158" s="14">
        <f t="shared" si="47"/>
        <v>350929.64300601144</v>
      </c>
      <c r="R158" s="14">
        <f t="shared" si="47"/>
        <v>691395.7874820272</v>
      </c>
      <c r="S158" s="14">
        <f t="shared" si="47"/>
        <v>443340.44492717588</v>
      </c>
      <c r="T158" s="14">
        <f t="shared" si="47"/>
        <v>247652.90030369756</v>
      </c>
      <c r="U158" s="14">
        <f t="shared" si="47"/>
        <v>1090920.3323148456</v>
      </c>
      <c r="V158" s="14">
        <f t="shared" si="46"/>
        <v>5030528.1394210346</v>
      </c>
    </row>
    <row r="159" spans="1:22" ht="9.9" customHeight="1" x14ac:dyDescent="0.2">
      <c r="A159" s="2" t="s">
        <v>164</v>
      </c>
      <c r="B159" s="98">
        <v>9.4900000000000002E-3</v>
      </c>
      <c r="C159" s="2" t="s">
        <v>140</v>
      </c>
      <c r="E159" s="14">
        <f>D17*B159</f>
        <v>227240.08651518592</v>
      </c>
      <c r="F159" s="94"/>
      <c r="G159" s="16"/>
      <c r="J159" s="95"/>
      <c r="L159" s="91" t="s">
        <v>165</v>
      </c>
      <c r="M159" s="14">
        <f t="shared" ref="M159:U159" si="48">$E159/100*B239</f>
        <v>5844.6150251705812</v>
      </c>
      <c r="N159" s="14">
        <f t="shared" si="48"/>
        <v>15672.748766952373</v>
      </c>
      <c r="O159" s="14">
        <f t="shared" si="48"/>
        <v>32838.464902309519</v>
      </c>
      <c r="P159" s="14">
        <f t="shared" si="48"/>
        <v>31113.712645659252</v>
      </c>
      <c r="Q159" s="14">
        <f t="shared" si="48"/>
        <v>14609.2651620613</v>
      </c>
      <c r="R159" s="14">
        <f t="shared" si="48"/>
        <v>29277.612746616553</v>
      </c>
      <c r="S159" s="14">
        <f t="shared" si="48"/>
        <v>18138.303705642138</v>
      </c>
      <c r="T159" s="14">
        <f t="shared" si="48"/>
        <v>8446.5140157694586</v>
      </c>
      <c r="U159" s="14">
        <f t="shared" si="48"/>
        <v>71298.849545004719</v>
      </c>
      <c r="V159" s="14">
        <f t="shared" si="46"/>
        <v>227240.08651518592</v>
      </c>
    </row>
    <row r="160" spans="1:22" ht="9.9" customHeight="1" x14ac:dyDescent="0.2">
      <c r="B160" s="98"/>
      <c r="C160" s="2" t="s">
        <v>75</v>
      </c>
      <c r="E160" s="14">
        <f>T58</f>
        <v>79005</v>
      </c>
      <c r="F160" s="94"/>
      <c r="G160" s="16"/>
      <c r="J160" s="95"/>
      <c r="L160" s="91" t="s">
        <v>75</v>
      </c>
      <c r="M160" s="14">
        <f>B226</f>
        <v>841</v>
      </c>
      <c r="N160" s="14">
        <f t="shared" ref="N160:U160" si="49">C226</f>
        <v>2231</v>
      </c>
      <c r="O160" s="14">
        <f t="shared" si="49"/>
        <v>26585</v>
      </c>
      <c r="P160" s="14">
        <f t="shared" si="49"/>
        <v>2045</v>
      </c>
      <c r="Q160" s="14">
        <f t="shared" si="49"/>
        <v>1832</v>
      </c>
      <c r="R160" s="14">
        <f t="shared" si="49"/>
        <v>3085</v>
      </c>
      <c r="S160" s="14">
        <f t="shared" si="49"/>
        <v>1825</v>
      </c>
      <c r="T160" s="14">
        <f t="shared" si="49"/>
        <v>1449</v>
      </c>
      <c r="U160" s="14">
        <f t="shared" si="49"/>
        <v>39112</v>
      </c>
      <c r="V160" s="14">
        <f t="shared" si="46"/>
        <v>79005</v>
      </c>
    </row>
    <row r="161" spans="1:22" ht="9.9" customHeight="1" x14ac:dyDescent="0.2">
      <c r="B161" s="98"/>
      <c r="C161" s="2" t="s">
        <v>78</v>
      </c>
      <c r="E161" s="14">
        <f>T59</f>
        <v>-244655.85499999998</v>
      </c>
      <c r="F161" s="94"/>
      <c r="G161" s="16"/>
      <c r="J161" s="95"/>
      <c r="L161" s="91" t="s">
        <v>166</v>
      </c>
      <c r="M161" s="14">
        <f>-B228</f>
        <v>-6376</v>
      </c>
      <c r="N161" s="14">
        <f t="shared" ref="N161:U161" si="50">-C228</f>
        <v>-12324.5</v>
      </c>
      <c r="O161" s="14">
        <f t="shared" si="50"/>
        <v>-37304</v>
      </c>
      <c r="P161" s="14">
        <f t="shared" si="50"/>
        <v>-37457.42</v>
      </c>
      <c r="Q161" s="14">
        <f t="shared" si="50"/>
        <v>-9267.5</v>
      </c>
      <c r="R161" s="14">
        <f t="shared" si="50"/>
        <v>-38818.235000000001</v>
      </c>
      <c r="S161" s="14">
        <f t="shared" si="50"/>
        <v>-19591</v>
      </c>
      <c r="T161" s="14">
        <f t="shared" si="50"/>
        <v>-8830.2000000000007</v>
      </c>
      <c r="U161" s="14">
        <f t="shared" si="50"/>
        <v>-74687</v>
      </c>
      <c r="V161" s="14">
        <f t="shared" si="46"/>
        <v>-244655.85500000001</v>
      </c>
    </row>
    <row r="162" spans="1:22" ht="9.9" customHeight="1" x14ac:dyDescent="0.2">
      <c r="B162" s="98"/>
      <c r="C162" s="2" t="s">
        <v>167</v>
      </c>
      <c r="E162" s="14">
        <f>Q60</f>
        <v>-17616.14402</v>
      </c>
      <c r="F162" s="94"/>
      <c r="G162" s="16"/>
      <c r="J162" s="95"/>
      <c r="L162" s="91" t="s">
        <v>167</v>
      </c>
      <c r="M162" s="14">
        <f t="shared" ref="M162:U162" si="51">$E$162*B232/100</f>
        <v>-595.79488329367928</v>
      </c>
      <c r="N162" s="14">
        <f t="shared" si="51"/>
        <v>-1152.2714908334906</v>
      </c>
      <c r="O162" s="14">
        <f t="shared" si="51"/>
        <v>-3368.7167471581256</v>
      </c>
      <c r="P162" s="14">
        <f t="shared" si="51"/>
        <v>-2953.1919405642211</v>
      </c>
      <c r="Q162" s="14">
        <f t="shared" si="51"/>
        <v>-1106.8018976774047</v>
      </c>
      <c r="R162" s="14">
        <f t="shared" si="51"/>
        <v>-2518.0297578294749</v>
      </c>
      <c r="S162" s="14">
        <f t="shared" si="51"/>
        <v>-1493.136962258897</v>
      </c>
      <c r="T162" s="14">
        <f t="shared" si="51"/>
        <v>-776.91677652051305</v>
      </c>
      <c r="U162" s="14">
        <f t="shared" si="51"/>
        <v>-3651.2835638641945</v>
      </c>
      <c r="V162" s="14">
        <f t="shared" si="46"/>
        <v>-17616.14402</v>
      </c>
    </row>
    <row r="163" spans="1:22" ht="9.9" customHeight="1" x14ac:dyDescent="0.2">
      <c r="B163" s="92"/>
      <c r="D163" s="14"/>
      <c r="E163" s="14"/>
      <c r="F163" s="94"/>
      <c r="G163" s="16"/>
      <c r="J163" s="95"/>
      <c r="M163" s="14"/>
      <c r="N163" s="14"/>
      <c r="O163" s="14"/>
      <c r="P163" s="14"/>
      <c r="Q163" s="14"/>
      <c r="R163" s="14"/>
      <c r="S163" s="14"/>
      <c r="T163" s="14"/>
      <c r="U163" s="14"/>
      <c r="V163" s="14"/>
    </row>
    <row r="164" spans="1:22" ht="9.9" customHeight="1" x14ac:dyDescent="0.2">
      <c r="B164" s="111"/>
      <c r="E164" s="14"/>
      <c r="F164" s="94"/>
      <c r="G164" s="16"/>
      <c r="J164" s="95"/>
      <c r="L164" s="2" t="s">
        <v>50</v>
      </c>
      <c r="M164" s="14">
        <f>SUM(M157:M163)</f>
        <v>497085.54856720095</v>
      </c>
      <c r="N164" s="14">
        <f t="shared" ref="N164:U164" si="52">SUM(N157:N163)</f>
        <v>996303.04123260861</v>
      </c>
      <c r="O164" s="14">
        <f t="shared" si="52"/>
        <v>2806921.5523221861</v>
      </c>
      <c r="P164" s="14">
        <f t="shared" si="52"/>
        <v>2443979.8881481281</v>
      </c>
      <c r="Q164" s="14">
        <f t="shared" si="52"/>
        <v>977241.16572490486</v>
      </c>
      <c r="R164" s="14">
        <f t="shared" si="52"/>
        <v>2093509.5767877044</v>
      </c>
      <c r="S164" s="14">
        <f t="shared" si="52"/>
        <v>1278963.8197397105</v>
      </c>
      <c r="T164" s="14">
        <f t="shared" si="52"/>
        <v>683320.38823387562</v>
      </c>
      <c r="U164" s="14">
        <f t="shared" si="52"/>
        <v>3169148.3758614194</v>
      </c>
      <c r="V164" s="14">
        <f>SUM(M164:U164)</f>
        <v>14946473.356617739</v>
      </c>
    </row>
    <row r="165" spans="1:22" ht="9.9" customHeight="1" x14ac:dyDescent="0.25">
      <c r="A165" s="96"/>
      <c r="B165" s="112"/>
      <c r="E165" s="14"/>
      <c r="F165" s="94"/>
      <c r="G165" s="16"/>
      <c r="J165" s="95"/>
      <c r="L165" s="96"/>
      <c r="M165" s="14"/>
      <c r="N165" s="14"/>
      <c r="O165" s="14"/>
      <c r="P165" s="14"/>
      <c r="Q165" s="14"/>
      <c r="R165" s="14"/>
      <c r="S165" s="14"/>
      <c r="T165" s="14"/>
      <c r="U165" s="14"/>
      <c r="V165" s="14"/>
    </row>
    <row r="166" spans="1:22" ht="9.9" customHeight="1" x14ac:dyDescent="0.2">
      <c r="A166" s="1" t="s">
        <v>143</v>
      </c>
      <c r="B166" s="92"/>
      <c r="E166" s="14"/>
      <c r="F166" s="94"/>
      <c r="G166" s="16"/>
      <c r="I166" s="14"/>
      <c r="J166" s="95"/>
      <c r="L166" s="1" t="s">
        <v>143</v>
      </c>
      <c r="M166" s="20" t="s">
        <v>126</v>
      </c>
      <c r="N166" s="20" t="s">
        <v>127</v>
      </c>
      <c r="O166" s="20" t="s">
        <v>128</v>
      </c>
      <c r="P166" s="20" t="s">
        <v>129</v>
      </c>
      <c r="Q166" s="20" t="s">
        <v>130</v>
      </c>
      <c r="R166" s="20" t="s">
        <v>131</v>
      </c>
      <c r="S166" s="20" t="s">
        <v>132</v>
      </c>
      <c r="T166" s="20" t="s">
        <v>133</v>
      </c>
      <c r="U166" s="20" t="s">
        <v>134</v>
      </c>
      <c r="V166" s="57" t="s">
        <v>50</v>
      </c>
    </row>
    <row r="167" spans="1:22" ht="9.9" customHeight="1" x14ac:dyDescent="0.2">
      <c r="B167" s="92"/>
      <c r="E167" s="14"/>
      <c r="F167" s="94"/>
      <c r="G167" s="16"/>
      <c r="I167" s="14"/>
      <c r="J167" s="95"/>
      <c r="M167" s="14"/>
      <c r="N167" s="14"/>
      <c r="O167" s="14"/>
      <c r="P167" s="14"/>
      <c r="Q167" s="14"/>
      <c r="R167" s="14"/>
      <c r="S167" s="14"/>
      <c r="T167" s="14"/>
      <c r="U167" s="14"/>
      <c r="V167" s="14"/>
    </row>
    <row r="168" spans="1:22" ht="9.9" customHeight="1" x14ac:dyDescent="0.2">
      <c r="A168" s="2" t="s">
        <v>10</v>
      </c>
      <c r="B168" s="92"/>
      <c r="E168" s="14">
        <f t="shared" ref="E168:E176" si="53">T51</f>
        <v>678527.51580157888</v>
      </c>
      <c r="F168" s="94"/>
      <c r="G168" s="16"/>
      <c r="I168" s="94"/>
      <c r="J168" s="95"/>
      <c r="L168" s="2" t="s">
        <v>10</v>
      </c>
      <c r="M168" s="14">
        <f t="shared" ref="M168:U173" si="54">$E168*$B$157*B$232/100+$E168*$B$158*B$244/100</f>
        <v>22742.453007985965</v>
      </c>
      <c r="N168" s="14">
        <f t="shared" si="54"/>
        <v>44912.686615618346</v>
      </c>
      <c r="O168" s="14">
        <f t="shared" si="54"/>
        <v>127843.93058108335</v>
      </c>
      <c r="P168" s="14">
        <f t="shared" si="54"/>
        <v>112290.89733397894</v>
      </c>
      <c r="Q168" s="14">
        <f t="shared" si="54"/>
        <v>43711.983365020656</v>
      </c>
      <c r="R168" s="14">
        <f t="shared" si="54"/>
        <v>96130.371500354173</v>
      </c>
      <c r="S168" s="14">
        <f t="shared" si="54"/>
        <v>58037.310523348497</v>
      </c>
      <c r="T168" s="14">
        <f t="shared" si="54"/>
        <v>30724.396056097819</v>
      </c>
      <c r="U168" s="14">
        <f t="shared" si="54"/>
        <v>142133.48681809119</v>
      </c>
      <c r="V168" s="14">
        <f t="shared" ref="V168:V201" si="55">SUM(M168:U168)</f>
        <v>678527.51580157899</v>
      </c>
    </row>
    <row r="169" spans="1:22" ht="9.9" customHeight="1" x14ac:dyDescent="0.2">
      <c r="A169" s="2" t="s">
        <v>12</v>
      </c>
      <c r="B169" s="92"/>
      <c r="E169" s="14">
        <f t="shared" si="53"/>
        <v>5317510.0121332696</v>
      </c>
      <c r="F169" s="94"/>
      <c r="G169" s="16"/>
      <c r="I169" s="94"/>
      <c r="J169" s="95"/>
      <c r="L169" s="2" t="s">
        <v>12</v>
      </c>
      <c r="M169" s="14">
        <f t="shared" si="54"/>
        <v>178228.9129830958</v>
      </c>
      <c r="N169" s="14">
        <f t="shared" si="54"/>
        <v>351973.43540036108</v>
      </c>
      <c r="O169" s="14">
        <f t="shared" si="54"/>
        <v>1001892.1341049609</v>
      </c>
      <c r="P169" s="14">
        <f t="shared" si="54"/>
        <v>880005.53690069332</v>
      </c>
      <c r="Q169" s="14">
        <f t="shared" si="54"/>
        <v>342563.71890697523</v>
      </c>
      <c r="R169" s="14">
        <f t="shared" si="54"/>
        <v>753358.1188956619</v>
      </c>
      <c r="S169" s="14">
        <f t="shared" si="54"/>
        <v>454828.98275777639</v>
      </c>
      <c r="T169" s="14">
        <f t="shared" si="54"/>
        <v>240782.10513252692</v>
      </c>
      <c r="U169" s="14">
        <f t="shared" si="54"/>
        <v>1113877.0670512186</v>
      </c>
      <c r="V169" s="14">
        <f t="shared" si="55"/>
        <v>5317510.0121332714</v>
      </c>
    </row>
    <row r="170" spans="1:22" ht="9.9" customHeight="1" x14ac:dyDescent="0.2">
      <c r="A170" s="2" t="s">
        <v>14</v>
      </c>
      <c r="B170" s="92"/>
      <c r="E170" s="14">
        <f t="shared" si="53"/>
        <v>526170.48732418485</v>
      </c>
      <c r="F170" s="94"/>
      <c r="G170" s="16"/>
      <c r="I170" s="94"/>
      <c r="J170" s="95"/>
      <c r="L170" s="2" t="s">
        <v>14</v>
      </c>
      <c r="M170" s="14">
        <f t="shared" si="54"/>
        <v>17635.84718892767</v>
      </c>
      <c r="N170" s="14">
        <f t="shared" si="54"/>
        <v>34827.961509653651</v>
      </c>
      <c r="O170" s="14">
        <f t="shared" si="54"/>
        <v>99137.767723127836</v>
      </c>
      <c r="P170" s="14">
        <f t="shared" si="54"/>
        <v>87077.023107147848</v>
      </c>
      <c r="Q170" s="14">
        <f t="shared" si="54"/>
        <v>33896.864981088598</v>
      </c>
      <c r="R170" s="14">
        <f t="shared" si="54"/>
        <v>74545.192701938446</v>
      </c>
      <c r="S170" s="14">
        <f t="shared" si="54"/>
        <v>45005.573465918773</v>
      </c>
      <c r="T170" s="14">
        <f t="shared" si="54"/>
        <v>23825.519332816177</v>
      </c>
      <c r="U170" s="14">
        <f t="shared" si="54"/>
        <v>110218.73731356589</v>
      </c>
      <c r="V170" s="14">
        <f t="shared" si="55"/>
        <v>526170.48732418485</v>
      </c>
    </row>
    <row r="171" spans="1:22" ht="9.9" customHeight="1" x14ac:dyDescent="0.2">
      <c r="A171" s="2" t="s">
        <v>15</v>
      </c>
      <c r="B171" s="92"/>
      <c r="E171" s="14">
        <f t="shared" si="53"/>
        <v>244408.08719204363</v>
      </c>
      <c r="F171" s="94"/>
      <c r="G171" s="16"/>
      <c r="I171" s="94"/>
      <c r="J171" s="95"/>
      <c r="L171" s="2" t="s">
        <v>15</v>
      </c>
      <c r="M171" s="14">
        <f t="shared" si="54"/>
        <v>8191.9145624777248</v>
      </c>
      <c r="N171" s="14">
        <f t="shared" si="54"/>
        <v>16177.713608874457</v>
      </c>
      <c r="O171" s="14">
        <f t="shared" si="54"/>
        <v>46049.850307872053</v>
      </c>
      <c r="P171" s="14">
        <f t="shared" si="54"/>
        <v>40447.590978022476</v>
      </c>
      <c r="Q171" s="14">
        <f t="shared" si="54"/>
        <v>15745.215916548495</v>
      </c>
      <c r="R171" s="14">
        <f t="shared" si="54"/>
        <v>34626.510601720001</v>
      </c>
      <c r="S171" s="14">
        <f t="shared" si="54"/>
        <v>20905.251033224587</v>
      </c>
      <c r="T171" s="14">
        <f t="shared" si="54"/>
        <v>11067.039575146089</v>
      </c>
      <c r="U171" s="14">
        <f t="shared" si="54"/>
        <v>51197.000608157774</v>
      </c>
      <c r="V171" s="14">
        <f t="shared" si="55"/>
        <v>244408.08719204366</v>
      </c>
    </row>
    <row r="172" spans="1:22" ht="9.9" customHeight="1" x14ac:dyDescent="0.2">
      <c r="A172" s="2" t="s">
        <v>17</v>
      </c>
      <c r="B172" s="92"/>
      <c r="E172" s="14">
        <f t="shared" si="53"/>
        <v>708.4328253045727</v>
      </c>
      <c r="F172" s="94"/>
      <c r="G172" s="16"/>
      <c r="I172" s="94"/>
      <c r="J172" s="95"/>
      <c r="L172" s="2" t="s">
        <v>69</v>
      </c>
      <c r="M172" s="14">
        <f t="shared" si="54"/>
        <v>23.744800120258414</v>
      </c>
      <c r="N172" s="14">
        <f t="shared" si="54"/>
        <v>46.892160936957154</v>
      </c>
      <c r="O172" s="14">
        <f t="shared" si="54"/>
        <v>133.47850283212904</v>
      </c>
      <c r="P172" s="14">
        <f t="shared" si="54"/>
        <v>117.2399877701633</v>
      </c>
      <c r="Q172" s="14">
        <f t="shared" si="54"/>
        <v>45.638538089888925</v>
      </c>
      <c r="R172" s="14">
        <f t="shared" si="54"/>
        <v>100.36720559389819</v>
      </c>
      <c r="S172" s="14">
        <f t="shared" si="54"/>
        <v>60.595237347983911</v>
      </c>
      <c r="T172" s="14">
        <f t="shared" si="54"/>
        <v>32.078538006059446</v>
      </c>
      <c r="U172" s="14">
        <f t="shared" si="54"/>
        <v>148.39785460723431</v>
      </c>
      <c r="V172" s="14">
        <f>SUM(M172:U172)</f>
        <v>708.4328253045727</v>
      </c>
    </row>
    <row r="173" spans="1:22" ht="9.9" customHeight="1" x14ac:dyDescent="0.2">
      <c r="A173" s="2" t="s">
        <v>19</v>
      </c>
      <c r="B173" s="92"/>
      <c r="E173" s="14">
        <f t="shared" si="53"/>
        <v>1261308.731585402</v>
      </c>
      <c r="F173" s="94"/>
      <c r="G173" s="16"/>
      <c r="I173" s="94"/>
      <c r="J173" s="95"/>
      <c r="L173" s="2" t="s">
        <v>19</v>
      </c>
      <c r="M173" s="14">
        <f t="shared" si="54"/>
        <v>42275.742528666728</v>
      </c>
      <c r="N173" s="14">
        <f t="shared" si="54"/>
        <v>83487.791530924413</v>
      </c>
      <c r="O173" s="14">
        <f t="shared" si="54"/>
        <v>237647.93934940847</v>
      </c>
      <c r="P173" s="14">
        <f t="shared" si="54"/>
        <v>208736.54492491551</v>
      </c>
      <c r="Q173" s="14">
        <f t="shared" si="54"/>
        <v>81255.814995333611</v>
      </c>
      <c r="R173" s="14">
        <f t="shared" si="54"/>
        <v>178695.88796366844</v>
      </c>
      <c r="S173" s="14">
        <f t="shared" si="54"/>
        <v>107885.03754981022</v>
      </c>
      <c r="T173" s="14">
        <f t="shared" si="54"/>
        <v>57113.305084560125</v>
      </c>
      <c r="U173" s="14">
        <f t="shared" si="54"/>
        <v>264210.66765811457</v>
      </c>
      <c r="V173" s="14">
        <f t="shared" si="55"/>
        <v>1261308.731585402</v>
      </c>
    </row>
    <row r="174" spans="1:22" ht="9.9" customHeight="1" x14ac:dyDescent="0.2">
      <c r="A174" s="2" t="s">
        <v>21</v>
      </c>
      <c r="B174" s="92"/>
      <c r="E174" s="14">
        <f t="shared" si="53"/>
        <v>4728184.2682474768</v>
      </c>
      <c r="F174" s="94"/>
      <c r="G174" s="16"/>
      <c r="J174" s="95"/>
      <c r="L174" s="2" t="s">
        <v>21</v>
      </c>
      <c r="M174" s="14">
        <f t="shared" ref="M174:U174" si="56">($E174*$B$157+$D$157)*B$232/100+($E174*$B$158+$D$158-$E$159)*B$244/100+M159</f>
        <v>154583.61298864041</v>
      </c>
      <c r="N174" s="14">
        <f t="shared" si="56"/>
        <v>319055.24689383188</v>
      </c>
      <c r="O174" s="14">
        <f t="shared" si="56"/>
        <v>861212.82249394758</v>
      </c>
      <c r="P174" s="14">
        <f t="shared" si="56"/>
        <v>760970.84759144485</v>
      </c>
      <c r="Q174" s="14">
        <f t="shared" si="56"/>
        <v>315696.20354869321</v>
      </c>
      <c r="R174" s="14">
        <f t="shared" si="56"/>
        <v>658120.60209060588</v>
      </c>
      <c r="S174" s="14">
        <f t="shared" si="56"/>
        <v>408534.14304090722</v>
      </c>
      <c r="T174" s="14">
        <f t="shared" si="56"/>
        <v>220485.77238531492</v>
      </c>
      <c r="U174" s="14">
        <f t="shared" si="56"/>
        <v>1029525.017214091</v>
      </c>
      <c r="V174" s="14">
        <f t="shared" si="55"/>
        <v>4728184.2682474777</v>
      </c>
    </row>
    <row r="175" spans="1:22" ht="9.9" customHeight="1" x14ac:dyDescent="0.2">
      <c r="A175" s="2" t="s">
        <v>75</v>
      </c>
      <c r="B175" s="92"/>
      <c r="E175" s="14">
        <f t="shared" si="53"/>
        <v>79005</v>
      </c>
      <c r="F175" s="94"/>
      <c r="G175" s="16"/>
      <c r="I175" s="14"/>
      <c r="J175" s="95"/>
      <c r="L175" s="2" t="s">
        <v>75</v>
      </c>
      <c r="M175" s="14">
        <f>B226</f>
        <v>841</v>
      </c>
      <c r="N175" s="14">
        <f t="shared" ref="N175:U175" si="57">C226</f>
        <v>2231</v>
      </c>
      <c r="O175" s="14">
        <f t="shared" si="57"/>
        <v>26585</v>
      </c>
      <c r="P175" s="14">
        <f t="shared" si="57"/>
        <v>2045</v>
      </c>
      <c r="Q175" s="14">
        <f t="shared" si="57"/>
        <v>1832</v>
      </c>
      <c r="R175" s="14">
        <f t="shared" si="57"/>
        <v>3085</v>
      </c>
      <c r="S175" s="14">
        <f t="shared" si="57"/>
        <v>1825</v>
      </c>
      <c r="T175" s="14">
        <f t="shared" si="57"/>
        <v>1449</v>
      </c>
      <c r="U175" s="14">
        <f t="shared" si="57"/>
        <v>39112</v>
      </c>
      <c r="V175" s="14">
        <f t="shared" si="55"/>
        <v>79005</v>
      </c>
    </row>
    <row r="176" spans="1:22" ht="9.9" customHeight="1" x14ac:dyDescent="0.2">
      <c r="A176" s="2" t="s">
        <v>78</v>
      </c>
      <c r="B176" s="92"/>
      <c r="E176" s="14">
        <f t="shared" si="53"/>
        <v>-244655.85499999998</v>
      </c>
      <c r="F176" s="94"/>
      <c r="G176" s="16"/>
      <c r="I176" s="14"/>
      <c r="J176" s="95"/>
      <c r="L176" s="91" t="s">
        <v>168</v>
      </c>
      <c r="M176" s="14">
        <f>-B228-B227</f>
        <v>-12752</v>
      </c>
      <c r="N176" s="14">
        <f t="shared" ref="N176:U176" si="58">-C228-C227</f>
        <v>-24649</v>
      </c>
      <c r="O176" s="14">
        <f t="shared" si="58"/>
        <v>-72796</v>
      </c>
      <c r="P176" s="14">
        <f t="shared" si="58"/>
        <v>-57246</v>
      </c>
      <c r="Q176" s="14">
        <f t="shared" si="58"/>
        <v>-18535</v>
      </c>
      <c r="R176" s="14">
        <f t="shared" si="58"/>
        <v>-66292</v>
      </c>
      <c r="S176" s="14">
        <f t="shared" si="58"/>
        <v>-30140</v>
      </c>
      <c r="T176" s="14">
        <f t="shared" si="58"/>
        <v>-14717</v>
      </c>
      <c r="U176" s="14">
        <f t="shared" si="58"/>
        <v>-74687</v>
      </c>
      <c r="V176" s="14">
        <f t="shared" si="55"/>
        <v>-371814</v>
      </c>
    </row>
    <row r="177" spans="1:22" ht="9.9" customHeight="1" x14ac:dyDescent="0.2">
      <c r="A177" s="2" t="s">
        <v>167</v>
      </c>
      <c r="B177" s="92"/>
      <c r="E177" s="14">
        <f>Q60</f>
        <v>-17616.14402</v>
      </c>
      <c r="F177" s="94"/>
      <c r="G177" s="16"/>
      <c r="I177" s="14"/>
      <c r="J177" s="95"/>
      <c r="L177" s="91" t="s">
        <v>167</v>
      </c>
      <c r="M177" s="14">
        <f>M162</f>
        <v>-595.79488329367928</v>
      </c>
      <c r="N177" s="14">
        <f t="shared" ref="N177:U177" si="59">N162</f>
        <v>-1152.2714908334906</v>
      </c>
      <c r="O177" s="14">
        <f t="shared" si="59"/>
        <v>-3368.7167471581256</v>
      </c>
      <c r="P177" s="14">
        <f t="shared" si="59"/>
        <v>-2953.1919405642211</v>
      </c>
      <c r="Q177" s="14">
        <f t="shared" si="59"/>
        <v>-1106.8018976774047</v>
      </c>
      <c r="R177" s="14">
        <f t="shared" si="59"/>
        <v>-2518.0297578294749</v>
      </c>
      <c r="S177" s="14">
        <f t="shared" si="59"/>
        <v>-1493.136962258897</v>
      </c>
      <c r="T177" s="14">
        <f t="shared" si="59"/>
        <v>-776.91677652051305</v>
      </c>
      <c r="U177" s="14">
        <f t="shared" si="59"/>
        <v>-3651.2835638641945</v>
      </c>
      <c r="V177" s="14">
        <f t="shared" si="55"/>
        <v>-17616.14402</v>
      </c>
    </row>
    <row r="178" spans="1:22" ht="9.9" customHeight="1" x14ac:dyDescent="0.2">
      <c r="A178" s="2" t="s">
        <v>23</v>
      </c>
      <c r="B178" s="92"/>
      <c r="E178" s="14">
        <f>T61</f>
        <v>37712.37119250252</v>
      </c>
      <c r="F178" s="94"/>
      <c r="G178" s="16"/>
      <c r="I178" s="14"/>
      <c r="J178" s="95"/>
      <c r="L178" s="2" t="s">
        <v>23</v>
      </c>
      <c r="M178" s="14">
        <f t="shared" ref="M178:U181" si="60">$E178*$B$157*B$232/100+$E178*$B$158*B$244/100</f>
        <v>1264.019232369672</v>
      </c>
      <c r="N178" s="14">
        <f t="shared" si="60"/>
        <v>2496.2346691273237</v>
      </c>
      <c r="O178" s="14">
        <f t="shared" si="60"/>
        <v>7105.5302143299186</v>
      </c>
      <c r="P178" s="14">
        <f t="shared" si="60"/>
        <v>6241.096938855123</v>
      </c>
      <c r="Q178" s="14">
        <f t="shared" si="60"/>
        <v>2429.4999153788458</v>
      </c>
      <c r="R178" s="14">
        <f t="shared" si="60"/>
        <v>5342.8993938613767</v>
      </c>
      <c r="S178" s="14">
        <f t="shared" si="60"/>
        <v>3225.6976268462745</v>
      </c>
      <c r="T178" s="14">
        <f t="shared" si="60"/>
        <v>1707.653413825381</v>
      </c>
      <c r="U178" s="14">
        <f t="shared" si="60"/>
        <v>7899.7397879086066</v>
      </c>
      <c r="V178" s="14">
        <f t="shared" si="55"/>
        <v>37712.371192502527</v>
      </c>
    </row>
    <row r="179" spans="1:22" ht="9.9" customHeight="1" x14ac:dyDescent="0.2">
      <c r="A179" s="2" t="s">
        <v>26</v>
      </c>
      <c r="B179" s="92"/>
      <c r="E179" s="14">
        <f>T62</f>
        <v>3693.4221862718055</v>
      </c>
      <c r="F179" s="94"/>
      <c r="G179" s="16"/>
      <c r="I179" s="14"/>
      <c r="J179" s="95"/>
      <c r="L179" s="2" t="s">
        <v>26</v>
      </c>
      <c r="M179" s="14">
        <f t="shared" si="60"/>
        <v>123.79377188662549</v>
      </c>
      <c r="N179" s="14">
        <f t="shared" si="60"/>
        <v>244.47278751140013</v>
      </c>
      <c r="O179" s="14">
        <f t="shared" si="60"/>
        <v>695.89161617204832</v>
      </c>
      <c r="P179" s="14">
        <f t="shared" si="60"/>
        <v>611.23194250971051</v>
      </c>
      <c r="Q179" s="14">
        <f t="shared" si="60"/>
        <v>237.93701125824811</v>
      </c>
      <c r="R179" s="14">
        <f t="shared" si="60"/>
        <v>523.26551039646552</v>
      </c>
      <c r="S179" s="14">
        <f t="shared" si="60"/>
        <v>315.91392438264131</v>
      </c>
      <c r="T179" s="14">
        <f t="shared" si="60"/>
        <v>167.24180436416958</v>
      </c>
      <c r="U179" s="14">
        <f t="shared" si="60"/>
        <v>773.67381779049674</v>
      </c>
      <c r="V179" s="14">
        <f t="shared" si="55"/>
        <v>3693.4221862718059</v>
      </c>
    </row>
    <row r="180" spans="1:22" ht="9.9" customHeight="1" x14ac:dyDescent="0.2">
      <c r="A180" s="2" t="s">
        <v>28</v>
      </c>
      <c r="B180" s="92"/>
      <c r="E180" s="14">
        <f>T63</f>
        <v>24025.447199275626</v>
      </c>
      <c r="F180" s="94"/>
      <c r="G180" s="16"/>
      <c r="I180" s="14"/>
      <c r="J180" s="95"/>
      <c r="L180" s="2" t="s">
        <v>28</v>
      </c>
      <c r="M180" s="14">
        <f t="shared" si="60"/>
        <v>805.26963343540581</v>
      </c>
      <c r="N180" s="14">
        <f t="shared" si="60"/>
        <v>1590.2780001285851</v>
      </c>
      <c r="O180" s="14">
        <f t="shared" si="60"/>
        <v>4526.725198896539</v>
      </c>
      <c r="P180" s="14">
        <f t="shared" si="60"/>
        <v>3976.0200758692849</v>
      </c>
      <c r="Q180" s="14">
        <f t="shared" si="60"/>
        <v>1547.7632429854577</v>
      </c>
      <c r="R180" s="14">
        <f t="shared" si="60"/>
        <v>3403.8047255903716</v>
      </c>
      <c r="S180" s="14">
        <f t="shared" si="60"/>
        <v>2054.9974866080856</v>
      </c>
      <c r="T180" s="14">
        <f t="shared" si="60"/>
        <v>1087.895977664776</v>
      </c>
      <c r="U180" s="14">
        <f t="shared" si="60"/>
        <v>5032.6928580971216</v>
      </c>
      <c r="V180" s="14">
        <f t="shared" si="55"/>
        <v>24025.447199275626</v>
      </c>
    </row>
    <row r="181" spans="1:22" ht="9.9" customHeight="1" x14ac:dyDescent="0.2">
      <c r="A181" s="2" t="s">
        <v>30</v>
      </c>
      <c r="B181" s="92"/>
      <c r="E181" s="14">
        <f>T65</f>
        <v>838368.2287629795</v>
      </c>
      <c r="F181" s="94"/>
      <c r="G181" s="16"/>
      <c r="I181" s="14"/>
      <c r="J181" s="95"/>
      <c r="L181" s="2" t="s">
        <v>30</v>
      </c>
      <c r="M181" s="14">
        <f t="shared" si="60"/>
        <v>28099.89219598001</v>
      </c>
      <c r="N181" s="14">
        <f t="shared" si="60"/>
        <v>55492.767279217711</v>
      </c>
      <c r="O181" s="14">
        <f t="shared" si="60"/>
        <v>157960.12268233908</v>
      </c>
      <c r="P181" s="14">
        <f t="shared" si="60"/>
        <v>138743.26171265115</v>
      </c>
      <c r="Q181" s="14">
        <f t="shared" si="60"/>
        <v>54009.214388537439</v>
      </c>
      <c r="R181" s="14">
        <f t="shared" si="60"/>
        <v>118775.80114031333</v>
      </c>
      <c r="S181" s="14">
        <f t="shared" si="60"/>
        <v>71709.158571330991</v>
      </c>
      <c r="T181" s="14">
        <f t="shared" si="60"/>
        <v>37962.141403997965</v>
      </c>
      <c r="U181" s="14">
        <f t="shared" si="60"/>
        <v>175615.86938861196</v>
      </c>
      <c r="V181" s="14">
        <f t="shared" si="55"/>
        <v>838368.22876297974</v>
      </c>
    </row>
    <row r="182" spans="1:22" ht="9.9" customHeight="1" x14ac:dyDescent="0.2">
      <c r="A182" s="2" t="s">
        <v>31</v>
      </c>
      <c r="B182" s="100" t="s">
        <v>146</v>
      </c>
      <c r="C182" s="2" t="s">
        <v>169</v>
      </c>
      <c r="E182" s="14">
        <f>T66</f>
        <v>2341.1767534301789</v>
      </c>
      <c r="F182" s="94"/>
      <c r="G182" s="16"/>
      <c r="I182" s="14"/>
      <c r="J182" s="95"/>
      <c r="L182" s="2" t="s">
        <v>31</v>
      </c>
      <c r="M182" s="14">
        <f t="shared" ref="M182:U182" si="61">$E182/100*B236</f>
        <v>2.2651517963978813</v>
      </c>
      <c r="N182" s="14">
        <f t="shared" si="61"/>
        <v>14.856191791555444</v>
      </c>
      <c r="O182" s="14">
        <f t="shared" si="61"/>
        <v>36.695438347294896</v>
      </c>
      <c r="P182" s="14">
        <f t="shared" si="61"/>
        <v>13.34470231414633</v>
      </c>
      <c r="Q182" s="14">
        <f t="shared" si="61"/>
        <v>85.425602303785908</v>
      </c>
      <c r="R182" s="14">
        <f t="shared" si="61"/>
        <v>1411.7640176558393</v>
      </c>
      <c r="S182" s="14">
        <f t="shared" si="61"/>
        <v>312.32708427122475</v>
      </c>
      <c r="T182" s="14">
        <f t="shared" si="61"/>
        <v>30.091280199630511</v>
      </c>
      <c r="U182" s="14">
        <f t="shared" si="61"/>
        <v>434.40728475030397</v>
      </c>
      <c r="V182" s="14">
        <f t="shared" si="55"/>
        <v>2341.1767534301789</v>
      </c>
    </row>
    <row r="183" spans="1:22" ht="9.9" customHeight="1" x14ac:dyDescent="0.2">
      <c r="A183" s="2" t="s">
        <v>32</v>
      </c>
      <c r="B183" s="100"/>
      <c r="E183" s="14">
        <f>T67</f>
        <v>14466.075384975078</v>
      </c>
      <c r="F183" s="94"/>
      <c r="G183" s="16"/>
      <c r="I183" s="14"/>
      <c r="J183" s="95"/>
      <c r="L183" s="2" t="s">
        <v>32</v>
      </c>
      <c r="M183" s="14">
        <f t="shared" ref="M183:M194" si="62">$E183*$B$157*B$232/100+$E183*$B$158*B$244/100</f>
        <v>484.86469891220383</v>
      </c>
      <c r="N183" s="14">
        <f t="shared" ref="N183:N194" si="63">$E183*$B$157*C$232/100+$E183*$B$158*C$244/100</f>
        <v>957.52979089692553</v>
      </c>
      <c r="O183" s="14">
        <f t="shared" ref="O183:O194" si="64">$E183*$B$157*D$232/100+$E183*$B$158*D$244/100</f>
        <v>2725.607870320016</v>
      </c>
      <c r="P183" s="14">
        <f t="shared" ref="P183:P194" si="65">$E183*$B$157*E$232/100+$E183*$B$158*E$244/100</f>
        <v>2394.020210014387</v>
      </c>
      <c r="Q183" s="14">
        <f t="shared" ref="Q183:Q194" si="66">$E183*$B$157*F$232/100+$E183*$B$158*F$244/100</f>
        <v>931.93102985388737</v>
      </c>
      <c r="R183" s="14">
        <f t="shared" ref="R183:R194" si="67">$E183*$B$157*G$232/100+$E183*$B$158*G$244/100</f>
        <v>2049.4809252753184</v>
      </c>
      <c r="S183" s="14">
        <f t="shared" ref="S183:S194" si="68">$E183*$B$157*H$232/100+$E183*$B$158*H$244/100</f>
        <v>1237.3442338298362</v>
      </c>
      <c r="T183" s="14">
        <f t="shared" ref="T183:T194" si="69">$E183*$B$157*I$232/100+$E183*$B$158*I$244/100</f>
        <v>655.03818069968361</v>
      </c>
      <c r="U183" s="14">
        <f t="shared" ref="U183:U194" si="70">$E183*$B$157*J$232/100+$E183*$B$158*J$244/100</f>
        <v>3030.2584451728198</v>
      </c>
      <c r="V183" s="14">
        <f>SUM(M183:U183)</f>
        <v>14466.075384975076</v>
      </c>
    </row>
    <row r="184" spans="1:22" ht="9.9" customHeight="1" x14ac:dyDescent="0.2">
      <c r="A184" s="2" t="s">
        <v>37</v>
      </c>
      <c r="B184" s="92"/>
      <c r="E184" s="14">
        <f t="shared" ref="E184:E194" si="71">T72</f>
        <v>6894.0895831870248</v>
      </c>
      <c r="F184" s="94"/>
      <c r="G184" s="16"/>
      <c r="I184" s="14"/>
      <c r="J184" s="95"/>
      <c r="L184" s="2" t="s">
        <v>37</v>
      </c>
      <c r="M184" s="14">
        <f t="shared" si="62"/>
        <v>231.07170266080408</v>
      </c>
      <c r="N184" s="14">
        <f t="shared" si="63"/>
        <v>456.32944536360287</v>
      </c>
      <c r="O184" s="14">
        <f t="shared" si="64"/>
        <v>1298.9414424137653</v>
      </c>
      <c r="P184" s="14">
        <f t="shared" si="65"/>
        <v>1140.9168936684505</v>
      </c>
      <c r="Q184" s="14">
        <f t="shared" si="66"/>
        <v>444.12985790447755</v>
      </c>
      <c r="R184" s="14">
        <f t="shared" si="67"/>
        <v>976.71999639627347</v>
      </c>
      <c r="S184" s="14">
        <f t="shared" si="68"/>
        <v>589.68046040481067</v>
      </c>
      <c r="T184" s="14">
        <f t="shared" si="69"/>
        <v>312.17118520216036</v>
      </c>
      <c r="U184" s="14">
        <f t="shared" si="70"/>
        <v>1444.1285991726804</v>
      </c>
      <c r="V184" s="14">
        <f t="shared" si="55"/>
        <v>6894.0895831870239</v>
      </c>
    </row>
    <row r="185" spans="1:22" ht="9.9" customHeight="1" x14ac:dyDescent="0.2">
      <c r="A185" s="2" t="s">
        <v>38</v>
      </c>
      <c r="B185" s="92"/>
      <c r="E185" s="14">
        <f t="shared" si="71"/>
        <v>435338.39053222165</v>
      </c>
      <c r="F185" s="94"/>
      <c r="G185" s="16"/>
      <c r="I185" s="14"/>
      <c r="J185" s="95"/>
      <c r="L185" s="2" t="s">
        <v>38</v>
      </c>
      <c r="M185" s="14">
        <f t="shared" si="62"/>
        <v>14591.394834673931</v>
      </c>
      <c r="N185" s="14">
        <f t="shared" si="63"/>
        <v>28815.657803682909</v>
      </c>
      <c r="O185" s="14">
        <f t="shared" si="64"/>
        <v>82023.74949044385</v>
      </c>
      <c r="P185" s="14">
        <f t="shared" si="65"/>
        <v>72045.034841429457</v>
      </c>
      <c r="Q185" s="14">
        <f t="shared" si="66"/>
        <v>28045.295204600243</v>
      </c>
      <c r="R185" s="14">
        <f t="shared" si="67"/>
        <v>61676.557303339578</v>
      </c>
      <c r="S185" s="14">
        <f t="shared" si="68"/>
        <v>37236.322427109604</v>
      </c>
      <c r="T185" s="14">
        <f t="shared" si="69"/>
        <v>19712.552280705961</v>
      </c>
      <c r="U185" s="14">
        <f t="shared" si="70"/>
        <v>91191.826346236106</v>
      </c>
      <c r="V185" s="14">
        <f t="shared" si="55"/>
        <v>435338.39053222159</v>
      </c>
    </row>
    <row r="186" spans="1:22" ht="9.9" customHeight="1" x14ac:dyDescent="0.2">
      <c r="A186" s="2" t="s">
        <v>39</v>
      </c>
      <c r="B186" s="92"/>
      <c r="E186" s="14">
        <f t="shared" si="71"/>
        <v>351996.89061518799</v>
      </c>
      <c r="F186" s="94"/>
      <c r="G186" s="16"/>
      <c r="I186" s="14"/>
      <c r="J186" s="95"/>
      <c r="L186" s="2" t="s">
        <v>39</v>
      </c>
      <c r="M186" s="14">
        <f t="shared" si="62"/>
        <v>11798.007534471253</v>
      </c>
      <c r="N186" s="14">
        <f t="shared" si="63"/>
        <v>23299.167196183505</v>
      </c>
      <c r="O186" s="14">
        <f t="shared" si="64"/>
        <v>66321.062890727029</v>
      </c>
      <c r="P186" s="14">
        <f t="shared" si="65"/>
        <v>58252.680673171766</v>
      </c>
      <c r="Q186" s="14">
        <f t="shared" si="66"/>
        <v>22676.283376560288</v>
      </c>
      <c r="R186" s="14">
        <f t="shared" si="67"/>
        <v>49869.152059122454</v>
      </c>
      <c r="S186" s="14">
        <f t="shared" si="68"/>
        <v>30107.773624704143</v>
      </c>
      <c r="T186" s="14">
        <f t="shared" si="69"/>
        <v>15938.76685310219</v>
      </c>
      <c r="U186" s="14">
        <f t="shared" si="70"/>
        <v>73733.996407145401</v>
      </c>
      <c r="V186" s="14">
        <f t="shared" si="55"/>
        <v>351996.89061518805</v>
      </c>
    </row>
    <row r="187" spans="1:22" ht="9.9" customHeight="1" x14ac:dyDescent="0.2">
      <c r="A187" s="2" t="s">
        <v>40</v>
      </c>
      <c r="B187" s="92"/>
      <c r="E187" s="14">
        <f t="shared" si="71"/>
        <v>20312.41698887217</v>
      </c>
      <c r="F187" s="94"/>
      <c r="G187" s="16"/>
      <c r="I187" s="14"/>
      <c r="J187" s="95"/>
      <c r="L187" s="2" t="s">
        <v>40</v>
      </c>
      <c r="M187" s="14">
        <f t="shared" si="62"/>
        <v>680.81865228753668</v>
      </c>
      <c r="N187" s="14">
        <f t="shared" si="63"/>
        <v>1344.5073300369393</v>
      </c>
      <c r="O187" s="14">
        <f t="shared" si="64"/>
        <v>3827.1391608808053</v>
      </c>
      <c r="P187" s="14">
        <f t="shared" si="65"/>
        <v>3361.5431616032142</v>
      </c>
      <c r="Q187" s="14">
        <f t="shared" si="66"/>
        <v>1308.5630469562116</v>
      </c>
      <c r="R187" s="14">
        <f t="shared" si="67"/>
        <v>2877.761248788318</v>
      </c>
      <c r="S187" s="14">
        <f t="shared" si="68"/>
        <v>1737.4064055018391</v>
      </c>
      <c r="T187" s="14">
        <f t="shared" si="69"/>
        <v>919.76630260226534</v>
      </c>
      <c r="U187" s="14">
        <f t="shared" si="70"/>
        <v>4254.9116802150411</v>
      </c>
      <c r="V187" s="14">
        <f t="shared" si="55"/>
        <v>20312.41698887217</v>
      </c>
    </row>
    <row r="188" spans="1:22" ht="9.9" customHeight="1" x14ac:dyDescent="0.2">
      <c r="A188" s="2" t="s">
        <v>41</v>
      </c>
      <c r="B188" s="92"/>
      <c r="E188" s="14">
        <f t="shared" si="71"/>
        <v>75512.361237253397</v>
      </c>
      <c r="F188" s="94"/>
      <c r="G188" s="16"/>
      <c r="I188" s="14"/>
      <c r="J188" s="95"/>
      <c r="L188" s="2" t="s">
        <v>41</v>
      </c>
      <c r="M188" s="14">
        <f t="shared" si="62"/>
        <v>2530.9752176100333</v>
      </c>
      <c r="N188" s="14">
        <f t="shared" si="63"/>
        <v>4998.26895280381</v>
      </c>
      <c r="O188" s="14">
        <f t="shared" si="64"/>
        <v>14227.569027358593</v>
      </c>
      <c r="P188" s="14">
        <f t="shared" si="65"/>
        <v>12496.694099607244</v>
      </c>
      <c r="Q188" s="14">
        <f t="shared" si="66"/>
        <v>4864.6443974447438</v>
      </c>
      <c r="R188" s="14">
        <f t="shared" si="67"/>
        <v>10698.212186768362</v>
      </c>
      <c r="S188" s="14">
        <f t="shared" si="68"/>
        <v>6458.8896624191129</v>
      </c>
      <c r="T188" s="14">
        <f t="shared" si="69"/>
        <v>3419.2742958164104</v>
      </c>
      <c r="U188" s="14">
        <f t="shared" si="70"/>
        <v>15817.833397425091</v>
      </c>
      <c r="V188" s="14">
        <f>SUM(M188:U188)</f>
        <v>75512.361237253397</v>
      </c>
    </row>
    <row r="189" spans="1:22" ht="9.9" customHeight="1" x14ac:dyDescent="0.2">
      <c r="A189" s="2" t="s">
        <v>42</v>
      </c>
      <c r="B189" s="92"/>
      <c r="E189" s="14">
        <f t="shared" si="71"/>
        <v>21721.348869815487</v>
      </c>
      <c r="F189" s="94"/>
      <c r="G189" s="16"/>
      <c r="I189" s="14"/>
      <c r="J189" s="95"/>
      <c r="L189" s="2" t="s">
        <v>42</v>
      </c>
      <c r="M189" s="14">
        <f t="shared" si="62"/>
        <v>728.04233349072729</v>
      </c>
      <c r="N189" s="14">
        <f t="shared" si="63"/>
        <v>1437.7665045846454</v>
      </c>
      <c r="O189" s="14">
        <f t="shared" si="64"/>
        <v>4092.6013350536587</v>
      </c>
      <c r="P189" s="14">
        <f t="shared" si="65"/>
        <v>3594.7101614804023</v>
      </c>
      <c r="Q189" s="14">
        <f t="shared" si="66"/>
        <v>1399.3290151859387</v>
      </c>
      <c r="R189" s="14">
        <f t="shared" si="67"/>
        <v>3077.3716433259228</v>
      </c>
      <c r="S189" s="14">
        <f t="shared" si="68"/>
        <v>1857.9182715297818</v>
      </c>
      <c r="T189" s="14">
        <f t="shared" si="69"/>
        <v>983.56412968821098</v>
      </c>
      <c r="U189" s="14">
        <f t="shared" si="70"/>
        <v>4550.0454754761995</v>
      </c>
      <c r="V189" s="14">
        <f>SUM(M189:U189)</f>
        <v>21721.348869815487</v>
      </c>
    </row>
    <row r="190" spans="1:22" ht="9.9" customHeight="1" x14ac:dyDescent="0.2">
      <c r="A190" s="2" t="s">
        <v>43</v>
      </c>
      <c r="B190" s="92"/>
      <c r="E190" s="14">
        <f t="shared" si="71"/>
        <v>185851.53392250297</v>
      </c>
      <c r="F190" s="94"/>
      <c r="G190" s="16"/>
      <c r="I190" s="14"/>
      <c r="J190" s="95"/>
      <c r="L190" s="2" t="s">
        <v>43</v>
      </c>
      <c r="M190" s="14">
        <f t="shared" si="62"/>
        <v>6229.2533143647033</v>
      </c>
      <c r="N190" s="14">
        <f t="shared" si="63"/>
        <v>12301.773333735033</v>
      </c>
      <c r="O190" s="14">
        <f t="shared" si="64"/>
        <v>35016.989065074908</v>
      </c>
      <c r="P190" s="14">
        <f t="shared" si="65"/>
        <v>30756.947992595651</v>
      </c>
      <c r="Q190" s="14">
        <f t="shared" si="66"/>
        <v>11972.895674815489</v>
      </c>
      <c r="R190" s="14">
        <f t="shared" si="67"/>
        <v>26330.512151412026</v>
      </c>
      <c r="S190" s="14">
        <f t="shared" si="68"/>
        <v>15896.662897684426</v>
      </c>
      <c r="T190" s="14">
        <f t="shared" si="69"/>
        <v>8415.5410103340619</v>
      </c>
      <c r="U190" s="14">
        <f t="shared" si="70"/>
        <v>38930.958482486698</v>
      </c>
      <c r="V190" s="14">
        <f t="shared" si="55"/>
        <v>185851.533922503</v>
      </c>
    </row>
    <row r="191" spans="1:22" ht="9.9" customHeight="1" x14ac:dyDescent="0.2">
      <c r="A191" s="2" t="s">
        <v>44</v>
      </c>
      <c r="B191" s="92"/>
      <c r="E191" s="14">
        <f t="shared" si="71"/>
        <v>78729.819307067082</v>
      </c>
      <c r="F191" s="94"/>
      <c r="G191" s="16"/>
      <c r="I191" s="14"/>
      <c r="J191" s="95"/>
      <c r="L191" s="2" t="s">
        <v>44</v>
      </c>
      <c r="M191" s="14">
        <f t="shared" si="62"/>
        <v>2638.8159274616596</v>
      </c>
      <c r="N191" s="14">
        <f t="shared" si="63"/>
        <v>5211.2370088121561</v>
      </c>
      <c r="O191" s="14">
        <f t="shared" si="64"/>
        <v>14833.782447663118</v>
      </c>
      <c r="P191" s="14">
        <f t="shared" si="65"/>
        <v>13029.157773342005</v>
      </c>
      <c r="Q191" s="14">
        <f t="shared" si="66"/>
        <v>5071.9189299435484</v>
      </c>
      <c r="R191" s="14">
        <f t="shared" si="67"/>
        <v>11154.045490997176</v>
      </c>
      <c r="S191" s="14">
        <f t="shared" si="68"/>
        <v>6734.0923752715662</v>
      </c>
      <c r="T191" s="14">
        <f t="shared" si="69"/>
        <v>3564.9639749063767</v>
      </c>
      <c r="U191" s="14">
        <f t="shared" si="70"/>
        <v>16491.80537866948</v>
      </c>
      <c r="V191" s="14">
        <f t="shared" si="55"/>
        <v>78729.819307067082</v>
      </c>
    </row>
    <row r="192" spans="1:22" ht="9.9" customHeight="1" x14ac:dyDescent="0.2">
      <c r="A192" s="2" t="s">
        <v>45</v>
      </c>
      <c r="B192" s="92"/>
      <c r="E192" s="14">
        <f t="shared" si="71"/>
        <v>223928.22699666876</v>
      </c>
      <c r="F192" s="94"/>
      <c r="G192" s="16"/>
      <c r="I192" s="14"/>
      <c r="J192" s="95"/>
      <c r="L192" s="2" t="s">
        <v>45</v>
      </c>
      <c r="M192" s="14">
        <f t="shared" si="62"/>
        <v>7505.4836554669655</v>
      </c>
      <c r="N192" s="14">
        <f t="shared" si="63"/>
        <v>14822.122978478377</v>
      </c>
      <c r="O192" s="14">
        <f t="shared" si="64"/>
        <v>42191.162540383717</v>
      </c>
      <c r="P192" s="14">
        <f t="shared" si="65"/>
        <v>37058.337299936436</v>
      </c>
      <c r="Q192" s="14">
        <f t="shared" si="66"/>
        <v>14425.865872032447</v>
      </c>
      <c r="R192" s="14">
        <f t="shared" si="67"/>
        <v>31725.026840179497</v>
      </c>
      <c r="S192" s="14">
        <f t="shared" si="68"/>
        <v>19153.522506446145</v>
      </c>
      <c r="T192" s="14">
        <f t="shared" si="69"/>
        <v>10139.691278779852</v>
      </c>
      <c r="U192" s="14">
        <f t="shared" si="70"/>
        <v>46907.014024965334</v>
      </c>
      <c r="V192" s="14">
        <f t="shared" si="55"/>
        <v>223928.22699666879</v>
      </c>
    </row>
    <row r="193" spans="1:22" ht="9.9" customHeight="1" x14ac:dyDescent="0.2">
      <c r="A193" s="2" t="s">
        <v>46</v>
      </c>
      <c r="B193" s="92"/>
      <c r="E193" s="14">
        <f t="shared" si="71"/>
        <v>50732.269577210813</v>
      </c>
      <c r="F193" s="94"/>
      <c r="G193" s="16"/>
      <c r="I193" s="14"/>
      <c r="J193" s="95"/>
      <c r="L193" s="2" t="s">
        <v>46</v>
      </c>
      <c r="M193" s="14">
        <f t="shared" si="62"/>
        <v>1700.4118918967915</v>
      </c>
      <c r="N193" s="14">
        <f t="shared" si="63"/>
        <v>3358.0399788630593</v>
      </c>
      <c r="O193" s="14">
        <f t="shared" si="64"/>
        <v>9558.6584169511934</v>
      </c>
      <c r="P193" s="14">
        <f t="shared" si="65"/>
        <v>8395.7863785147129</v>
      </c>
      <c r="Q193" s="14">
        <f t="shared" si="66"/>
        <v>3268.2655783074761</v>
      </c>
      <c r="R193" s="14">
        <f t="shared" si="67"/>
        <v>7187.4932231039274</v>
      </c>
      <c r="S193" s="14">
        <f t="shared" si="68"/>
        <v>4339.3442630377085</v>
      </c>
      <c r="T193" s="14">
        <f t="shared" si="69"/>
        <v>2297.2072716513999</v>
      </c>
      <c r="U193" s="14">
        <f t="shared" si="70"/>
        <v>10627.062574884545</v>
      </c>
      <c r="V193" s="14">
        <f t="shared" si="55"/>
        <v>50732.269577210813</v>
      </c>
    </row>
    <row r="194" spans="1:22" ht="9.9" customHeight="1" x14ac:dyDescent="0.2">
      <c r="A194" s="2" t="s">
        <v>145</v>
      </c>
      <c r="B194" s="92"/>
      <c r="D194" s="14"/>
      <c r="E194" s="14">
        <f t="shared" si="71"/>
        <v>3639.9281724900006</v>
      </c>
      <c r="F194" s="94"/>
      <c r="G194" s="16"/>
      <c r="I194" s="14"/>
      <c r="J194" s="95"/>
      <c r="L194" s="2" t="s">
        <v>145</v>
      </c>
      <c r="M194" s="14">
        <f t="shared" si="62"/>
        <v>122.00079361189181</v>
      </c>
      <c r="N194" s="14">
        <f t="shared" si="63"/>
        <v>240.9319438155398</v>
      </c>
      <c r="O194" s="14">
        <f t="shared" si="64"/>
        <v>685.81260710438301</v>
      </c>
      <c r="P194" s="14">
        <f t="shared" si="65"/>
        <v>602.37910947101068</v>
      </c>
      <c r="Q194" s="14">
        <f t="shared" si="66"/>
        <v>234.4908290679856</v>
      </c>
      <c r="R194" s="14">
        <f t="shared" si="67"/>
        <v>515.68674712138295</v>
      </c>
      <c r="S194" s="14">
        <f t="shared" si="68"/>
        <v>311.33835652917378</v>
      </c>
      <c r="T194" s="14">
        <f t="shared" si="69"/>
        <v>164.8195425873264</v>
      </c>
      <c r="U194" s="14">
        <f t="shared" si="70"/>
        <v>762.46824318130689</v>
      </c>
      <c r="V194" s="14">
        <f t="shared" si="55"/>
        <v>3639.9281724900011</v>
      </c>
    </row>
    <row r="195" spans="1:22" ht="9.9" customHeight="1" x14ac:dyDescent="0.25">
      <c r="A195" s="2" t="s">
        <v>148</v>
      </c>
      <c r="B195" s="100" t="s">
        <v>146</v>
      </c>
      <c r="C195" s="2" t="s">
        <v>170</v>
      </c>
      <c r="E195" s="14">
        <f>T64</f>
        <v>5.0134569544729768</v>
      </c>
      <c r="F195" s="94"/>
      <c r="G195" s="16"/>
      <c r="H195" s="107"/>
      <c r="I195" s="107"/>
      <c r="J195" s="107"/>
      <c r="L195" s="2" t="s">
        <v>148</v>
      </c>
      <c r="M195" s="14">
        <f t="shared" ref="M195:U195" si="72">$E195/100*B232</f>
        <v>0.16955992172276255</v>
      </c>
      <c r="N195" s="14">
        <f t="shared" si="72"/>
        <v>0.32793008007890417</v>
      </c>
      <c r="O195" s="14">
        <f t="shared" si="72"/>
        <v>0.95871811586662359</v>
      </c>
      <c r="P195" s="14">
        <f t="shared" si="72"/>
        <v>0.84046205886520886</v>
      </c>
      <c r="Q195" s="14">
        <f t="shared" si="72"/>
        <v>0.31498968587194104</v>
      </c>
      <c r="R195" s="14">
        <f t="shared" si="72"/>
        <v>0.71661731344996604</v>
      </c>
      <c r="S195" s="14">
        <f t="shared" si="72"/>
        <v>0.42493850407437356</v>
      </c>
      <c r="T195" s="14">
        <f t="shared" si="72"/>
        <v>0.22110620870670505</v>
      </c>
      <c r="U195" s="14">
        <f t="shared" si="72"/>
        <v>1.0391350658364917</v>
      </c>
      <c r="V195" s="14">
        <f t="shared" si="55"/>
        <v>5.0134569544729768</v>
      </c>
    </row>
    <row r="196" spans="1:22" ht="9.9" customHeight="1" x14ac:dyDescent="0.2">
      <c r="A196" s="2" t="s">
        <v>33</v>
      </c>
      <c r="B196" s="100" t="s">
        <v>146</v>
      </c>
      <c r="C196" s="2" t="s">
        <v>62</v>
      </c>
      <c r="E196" s="14">
        <f>T68</f>
        <v>9389.416618063422</v>
      </c>
      <c r="F196" s="94"/>
      <c r="G196" s="16"/>
      <c r="L196" s="2" t="s">
        <v>33</v>
      </c>
      <c r="M196" s="14">
        <f t="shared" ref="M196:U196" si="73">$E$196/100*B242</f>
        <v>0</v>
      </c>
      <c r="N196" s="14">
        <f t="shared" si="73"/>
        <v>2849.8757319146093</v>
      </c>
      <c r="O196" s="14">
        <f t="shared" si="73"/>
        <v>0</v>
      </c>
      <c r="P196" s="14">
        <f t="shared" si="73"/>
        <v>0</v>
      </c>
      <c r="Q196" s="14">
        <f t="shared" si="73"/>
        <v>0</v>
      </c>
      <c r="R196" s="14">
        <f t="shared" si="73"/>
        <v>5359.6667939229619</v>
      </c>
      <c r="S196" s="14">
        <f t="shared" si="73"/>
        <v>0</v>
      </c>
      <c r="T196" s="14">
        <f t="shared" si="73"/>
        <v>1179.8740922258496</v>
      </c>
      <c r="U196" s="14">
        <f t="shared" si="73"/>
        <v>0</v>
      </c>
      <c r="V196" s="14">
        <f t="shared" si="55"/>
        <v>9389.4166180634202</v>
      </c>
    </row>
    <row r="197" spans="1:22" ht="9.9" customHeight="1" x14ac:dyDescent="0.2">
      <c r="A197" s="2" t="s">
        <v>97</v>
      </c>
      <c r="B197" s="100" t="s">
        <v>146</v>
      </c>
      <c r="C197" s="2" t="s">
        <v>170</v>
      </c>
      <c r="E197" s="14">
        <f>T69</f>
        <v>749373.31257511093</v>
      </c>
      <c r="F197" s="94"/>
      <c r="G197" s="16"/>
      <c r="L197" s="2" t="s">
        <v>97</v>
      </c>
      <c r="M197" s="14">
        <f t="shared" ref="M197:U197" si="74">$E$197*B232/100</f>
        <v>25344.524023089023</v>
      </c>
      <c r="N197" s="14">
        <f t="shared" si="74"/>
        <v>49016.487552067287</v>
      </c>
      <c r="O197" s="14">
        <f t="shared" si="74"/>
        <v>143301.87270716563</v>
      </c>
      <c r="P197" s="14">
        <f t="shared" si="74"/>
        <v>125625.85913570035</v>
      </c>
      <c r="Q197" s="14">
        <f t="shared" si="74"/>
        <v>47082.256110377544</v>
      </c>
      <c r="R197" s="14">
        <f t="shared" si="74"/>
        <v>107114.49103987162</v>
      </c>
      <c r="S197" s="14">
        <f t="shared" si="74"/>
        <v>63516.566977765207</v>
      </c>
      <c r="T197" s="14">
        <f t="shared" si="74"/>
        <v>33049.269905795998</v>
      </c>
      <c r="U197" s="14">
        <f t="shared" si="74"/>
        <v>155321.98512327828</v>
      </c>
      <c r="V197" s="14">
        <f t="shared" si="55"/>
        <v>749373.31257511093</v>
      </c>
    </row>
    <row r="198" spans="1:22" ht="9.9" customHeight="1" x14ac:dyDescent="0.2">
      <c r="A198" s="2" t="s">
        <v>35</v>
      </c>
      <c r="B198" s="70"/>
      <c r="E198" s="14">
        <f>T70</f>
        <v>0</v>
      </c>
      <c r="F198" s="94"/>
      <c r="G198" s="16"/>
      <c r="L198" s="2" t="s">
        <v>35</v>
      </c>
      <c r="M198" s="14">
        <v>0</v>
      </c>
      <c r="N198" s="14">
        <v>0</v>
      </c>
      <c r="O198" s="14">
        <v>0</v>
      </c>
      <c r="P198" s="14">
        <v>0</v>
      </c>
      <c r="Q198" s="14">
        <v>0</v>
      </c>
      <c r="R198" s="14">
        <v>0</v>
      </c>
      <c r="S198" s="14">
        <v>0</v>
      </c>
      <c r="T198" s="14">
        <v>0</v>
      </c>
      <c r="U198" s="14">
        <v>0</v>
      </c>
      <c r="V198" s="14">
        <f t="shared" si="55"/>
        <v>0</v>
      </c>
    </row>
    <row r="199" spans="1:22" ht="9.9" customHeight="1" x14ac:dyDescent="0.2">
      <c r="A199" s="2" t="s">
        <v>36</v>
      </c>
      <c r="B199" s="70"/>
      <c r="E199" s="14">
        <f>T71</f>
        <v>0</v>
      </c>
      <c r="F199" s="94"/>
      <c r="G199" s="16"/>
      <c r="L199" s="2" t="s">
        <v>36</v>
      </c>
      <c r="M199" s="14">
        <v>0</v>
      </c>
      <c r="N199" s="14">
        <v>0</v>
      </c>
      <c r="O199" s="14">
        <v>0</v>
      </c>
      <c r="P199" s="14">
        <v>0</v>
      </c>
      <c r="Q199" s="14">
        <v>0</v>
      </c>
      <c r="R199" s="14">
        <v>0</v>
      </c>
      <c r="S199" s="14">
        <v>0</v>
      </c>
      <c r="T199" s="14">
        <v>0</v>
      </c>
      <c r="U199" s="14">
        <v>0</v>
      </c>
      <c r="V199" s="14">
        <f t="shared" si="55"/>
        <v>0</v>
      </c>
    </row>
    <row r="200" spans="1:22" ht="9.9" customHeight="1" x14ac:dyDescent="0.2">
      <c r="A200" s="2" t="s">
        <v>118</v>
      </c>
      <c r="B200" s="100" t="s">
        <v>146</v>
      </c>
      <c r="C200" s="93" t="s">
        <v>152</v>
      </c>
      <c r="E200" s="14">
        <f>T83</f>
        <v>554.77764089999994</v>
      </c>
      <c r="F200" s="94"/>
      <c r="G200" s="16"/>
      <c r="L200" s="2" t="s">
        <v>118</v>
      </c>
      <c r="M200" s="14">
        <f t="shared" ref="M200:U201" si="75">$E200/100*B237</f>
        <v>0</v>
      </c>
      <c r="N200" s="14">
        <f t="shared" si="75"/>
        <v>50.749999999999993</v>
      </c>
      <c r="O200" s="14">
        <f t="shared" si="75"/>
        <v>50.749999999999993</v>
      </c>
      <c r="P200" s="14">
        <f t="shared" si="75"/>
        <v>50.749999999999993</v>
      </c>
      <c r="Q200" s="14">
        <f t="shared" si="75"/>
        <v>60.605498799999999</v>
      </c>
      <c r="R200" s="14">
        <f t="shared" si="75"/>
        <v>50.749999999999993</v>
      </c>
      <c r="S200" s="14">
        <f t="shared" si="75"/>
        <v>152.24999999999997</v>
      </c>
      <c r="T200" s="14">
        <f t="shared" si="75"/>
        <v>88.172142099999988</v>
      </c>
      <c r="U200" s="14">
        <f t="shared" si="75"/>
        <v>50.749999999999993</v>
      </c>
      <c r="V200" s="14">
        <f t="shared" si="55"/>
        <v>554.77764089999994</v>
      </c>
    </row>
    <row r="201" spans="1:22" ht="9.9" customHeight="1" x14ac:dyDescent="0.2">
      <c r="A201" s="2" t="s">
        <v>121</v>
      </c>
      <c r="B201" s="100" t="s">
        <v>146</v>
      </c>
      <c r="C201" s="93" t="s">
        <v>153</v>
      </c>
      <c r="E201" s="14">
        <f>T84</f>
        <v>9128.1556040000014</v>
      </c>
      <c r="F201" s="94"/>
      <c r="L201" s="2" t="s">
        <v>121</v>
      </c>
      <c r="M201" s="14">
        <f t="shared" si="75"/>
        <v>0</v>
      </c>
      <c r="N201" s="14">
        <f t="shared" si="75"/>
        <v>648.70031400000016</v>
      </c>
      <c r="O201" s="14">
        <f t="shared" si="75"/>
        <v>736.78493600000013</v>
      </c>
      <c r="P201" s="14">
        <f t="shared" si="75"/>
        <v>490.17542200000025</v>
      </c>
      <c r="Q201" s="14">
        <f t="shared" si="75"/>
        <v>636.51077000000021</v>
      </c>
      <c r="R201" s="14">
        <f t="shared" si="75"/>
        <v>31.99531600000001</v>
      </c>
      <c r="S201" s="14">
        <f t="shared" si="75"/>
        <v>1269.5783120000001</v>
      </c>
      <c r="T201" s="14">
        <f t="shared" si="75"/>
        <v>2595.0173860000004</v>
      </c>
      <c r="U201" s="14">
        <f t="shared" si="75"/>
        <v>2719.393148000001</v>
      </c>
      <c r="V201" s="14">
        <f t="shared" si="55"/>
        <v>9128.1556040000032</v>
      </c>
    </row>
    <row r="202" spans="1:22" ht="9.9" customHeight="1" x14ac:dyDescent="0.2">
      <c r="E202" s="14"/>
      <c r="F202" s="90"/>
    </row>
    <row r="203" spans="1:22" ht="9.9" customHeight="1" x14ac:dyDescent="0.2">
      <c r="A203" s="2" t="s">
        <v>50</v>
      </c>
      <c r="E203" s="14">
        <f>SUM(E168:E201)</f>
        <v>15717265.209266195</v>
      </c>
      <c r="F203" s="94"/>
      <c r="L203" s="2" t="s">
        <v>50</v>
      </c>
      <c r="M203" s="14">
        <f t="shared" ref="M203:U203" si="76">SUM(M168:M201)</f>
        <v>516056.50730200822</v>
      </c>
      <c r="N203" s="14">
        <f t="shared" si="76"/>
        <v>1036559.5389524625</v>
      </c>
      <c r="O203" s="14">
        <f t="shared" si="76"/>
        <v>2915556.6141218157</v>
      </c>
      <c r="P203" s="14">
        <f t="shared" si="76"/>
        <v>2550372.2778702024</v>
      </c>
      <c r="Q203" s="14">
        <f t="shared" si="76"/>
        <v>1015838.7786960725</v>
      </c>
      <c r="R203" s="14">
        <f t="shared" si="76"/>
        <v>2180005.1955724689</v>
      </c>
      <c r="S203" s="14">
        <f t="shared" si="76"/>
        <v>1333665.9670522513</v>
      </c>
      <c r="T203" s="14">
        <f t="shared" si="76"/>
        <v>714376.23414640594</v>
      </c>
      <c r="U203" s="14">
        <f t="shared" si="76"/>
        <v>3327675.9505525152</v>
      </c>
      <c r="V203" s="85">
        <f>SUM(M203:U203)</f>
        <v>15590107.064266201</v>
      </c>
    </row>
    <row r="204" spans="1:22" ht="9.9" customHeight="1" x14ac:dyDescent="0.2">
      <c r="E204" s="14"/>
      <c r="F204" s="90"/>
      <c r="L204" s="91" t="s">
        <v>171</v>
      </c>
      <c r="M204" s="14">
        <f>B227</f>
        <v>6376</v>
      </c>
      <c r="N204" s="14">
        <f t="shared" ref="N204:U204" si="77">C227</f>
        <v>12324.5</v>
      </c>
      <c r="O204" s="14">
        <f t="shared" si="77"/>
        <v>35492</v>
      </c>
      <c r="P204" s="14">
        <f t="shared" si="77"/>
        <v>19788.580000000002</v>
      </c>
      <c r="Q204" s="14">
        <f t="shared" si="77"/>
        <v>9267.5</v>
      </c>
      <c r="R204" s="14">
        <f t="shared" si="77"/>
        <v>27473.764999999999</v>
      </c>
      <c r="S204" s="14">
        <f t="shared" si="77"/>
        <v>10549</v>
      </c>
      <c r="T204" s="14">
        <f t="shared" si="77"/>
        <v>5886.8</v>
      </c>
      <c r="U204" s="14">
        <f t="shared" si="77"/>
        <v>0</v>
      </c>
      <c r="V204" s="14">
        <f>SUM(M204:U204)</f>
        <v>127158.145</v>
      </c>
    </row>
    <row r="205" spans="1:22" ht="9.9" customHeight="1" x14ac:dyDescent="0.2">
      <c r="E205" s="14"/>
      <c r="F205" s="90"/>
      <c r="L205" s="2" t="s">
        <v>172</v>
      </c>
      <c r="M205" s="85">
        <f>M203+M204</f>
        <v>522432.50730200822</v>
      </c>
      <c r="N205" s="85">
        <f t="shared" ref="N205:U205" si="78">N203+N204</f>
        <v>1048884.0389524624</v>
      </c>
      <c r="O205" s="85">
        <f t="shared" si="78"/>
        <v>2951048.6141218157</v>
      </c>
      <c r="P205" s="85">
        <f t="shared" si="78"/>
        <v>2570160.8578702025</v>
      </c>
      <c r="Q205" s="85">
        <f t="shared" si="78"/>
        <v>1025106.2786960725</v>
      </c>
      <c r="R205" s="85">
        <f t="shared" si="78"/>
        <v>2207478.960572469</v>
      </c>
      <c r="S205" s="85">
        <f t="shared" si="78"/>
        <v>1344214.9670522513</v>
      </c>
      <c r="T205" s="85">
        <f t="shared" si="78"/>
        <v>720263.03414640599</v>
      </c>
      <c r="U205" s="85">
        <f t="shared" si="78"/>
        <v>3327675.9505525152</v>
      </c>
      <c r="V205" s="85">
        <f>SUM(M205:U205)</f>
        <v>15717265.209266203</v>
      </c>
    </row>
    <row r="206" spans="1:22" ht="9.9" customHeight="1" x14ac:dyDescent="0.2">
      <c r="E206" s="14"/>
      <c r="F206" s="90"/>
      <c r="L206" s="91"/>
      <c r="M206" s="14"/>
      <c r="N206" s="14"/>
      <c r="O206" s="14"/>
      <c r="P206" s="14"/>
      <c r="Q206" s="14"/>
      <c r="R206" s="14"/>
      <c r="S206" s="14"/>
      <c r="T206" s="14"/>
      <c r="U206" s="14"/>
      <c r="V206" s="14"/>
    </row>
    <row r="207" spans="1:22" ht="9.9" customHeight="1" x14ac:dyDescent="0.2">
      <c r="A207" s="113"/>
      <c r="M207" s="85"/>
      <c r="N207" s="85"/>
      <c r="O207" s="85"/>
      <c r="P207" s="85"/>
      <c r="Q207" s="85"/>
      <c r="R207" s="85"/>
      <c r="S207" s="85"/>
      <c r="T207" s="85"/>
      <c r="U207" s="85"/>
      <c r="V207" s="85"/>
    </row>
    <row r="208" spans="1:22" ht="9.9" customHeight="1" x14ac:dyDescent="0.2">
      <c r="A208" s="113"/>
      <c r="M208" s="14"/>
      <c r="N208" s="14"/>
      <c r="O208" s="14"/>
      <c r="P208" s="14"/>
      <c r="Q208" s="14"/>
      <c r="R208" s="14"/>
      <c r="S208" s="14"/>
      <c r="T208" s="14"/>
      <c r="U208" s="14"/>
      <c r="V208" s="14"/>
    </row>
    <row r="209" spans="1:11" ht="9.9" customHeight="1" x14ac:dyDescent="0.2">
      <c r="A209" s="113"/>
    </row>
    <row r="210" spans="1:11" ht="9.9" customHeight="1" x14ac:dyDescent="0.2">
      <c r="A210" s="1" t="s">
        <v>173</v>
      </c>
      <c r="B210" s="20" t="s">
        <v>126</v>
      </c>
      <c r="C210" s="20" t="s">
        <v>127</v>
      </c>
      <c r="D210" s="20" t="s">
        <v>128</v>
      </c>
      <c r="E210" s="20" t="s">
        <v>129</v>
      </c>
      <c r="F210" s="20" t="s">
        <v>130</v>
      </c>
      <c r="G210" s="20" t="s">
        <v>131</v>
      </c>
      <c r="H210" s="20" t="s">
        <v>132</v>
      </c>
      <c r="I210" s="20" t="s">
        <v>133</v>
      </c>
      <c r="J210" s="20" t="s">
        <v>134</v>
      </c>
      <c r="K210" s="57" t="s">
        <v>50</v>
      </c>
    </row>
    <row r="211" spans="1:11" ht="9.9" customHeight="1" x14ac:dyDescent="0.2">
      <c r="A211" s="2" t="s">
        <v>174</v>
      </c>
      <c r="K211" s="14"/>
    </row>
    <row r="212" spans="1:11" ht="9.9" customHeight="1" x14ac:dyDescent="0.2">
      <c r="A212" s="2" t="s">
        <v>175</v>
      </c>
      <c r="B212" s="14">
        <v>287470</v>
      </c>
      <c r="C212" s="14">
        <v>555969</v>
      </c>
      <c r="D212" s="14">
        <v>1625400</v>
      </c>
      <c r="E212" s="14">
        <v>1424910</v>
      </c>
      <c r="F212" s="14">
        <v>534030</v>
      </c>
      <c r="G212" s="14">
        <v>1214945</v>
      </c>
      <c r="H212" s="14">
        <v>720436</v>
      </c>
      <c r="I212" s="14">
        <v>374861</v>
      </c>
      <c r="J212" s="14">
        <v>1761738</v>
      </c>
      <c r="K212" s="14">
        <f>SUM(B212:J212)</f>
        <v>8499759</v>
      </c>
    </row>
    <row r="213" spans="1:11" ht="9.9" customHeight="1" x14ac:dyDescent="0.2">
      <c r="A213" s="2" t="s">
        <v>138</v>
      </c>
      <c r="B213" s="114">
        <v>469365.25373134343</v>
      </c>
      <c r="C213" s="114">
        <v>1022231.8805970149</v>
      </c>
      <c r="D213" s="114">
        <v>2736920.7114427881</v>
      </c>
      <c r="E213" s="114">
        <v>2520005.7711442811</v>
      </c>
      <c r="F213" s="114">
        <v>978084.6965174136</v>
      </c>
      <c r="G213" s="114">
        <v>2179111.2288557207</v>
      </c>
      <c r="H213" s="114">
        <v>1256385.597014925</v>
      </c>
      <c r="I213" s="114">
        <v>664062.42288557196</v>
      </c>
      <c r="J213" s="114">
        <v>4110722.0000000005</v>
      </c>
      <c r="K213" s="115">
        <f t="shared" ref="K213:K228" si="79">SUM(B213:J213)</f>
        <v>15936889.562189059</v>
      </c>
    </row>
    <row r="214" spans="1:11" ht="9.9" customHeight="1" x14ac:dyDescent="0.2">
      <c r="A214" s="2" t="s">
        <v>150</v>
      </c>
      <c r="B214" s="14">
        <v>20349.628860000001</v>
      </c>
      <c r="C214" s="14">
        <v>49887.920580000005</v>
      </c>
      <c r="D214" s="14">
        <v>157176.81174999999</v>
      </c>
      <c r="E214" s="14">
        <v>127566.92533000001</v>
      </c>
      <c r="F214" s="14">
        <v>82099.859859999997</v>
      </c>
      <c r="G214" s="14">
        <v>108356.78256000002</v>
      </c>
      <c r="H214" s="14">
        <v>114477.09968</v>
      </c>
      <c r="I214" s="14">
        <v>55913.255170000004</v>
      </c>
      <c r="J214" s="14">
        <v>298447.21587000001</v>
      </c>
      <c r="K214" s="14">
        <f t="shared" si="79"/>
        <v>1014275.49966</v>
      </c>
    </row>
    <row r="215" spans="1:11" ht="9.9" customHeight="1" x14ac:dyDescent="0.2">
      <c r="A215" s="2" t="s">
        <v>176</v>
      </c>
      <c r="B215" s="14">
        <v>143.73016999999999</v>
      </c>
      <c r="C215" s="14">
        <v>522.70292000000018</v>
      </c>
      <c r="D215" s="14">
        <v>964.90984000000003</v>
      </c>
      <c r="E215" s="14">
        <v>1042.2292300000001</v>
      </c>
      <c r="F215" s="14">
        <v>465.46422000000001</v>
      </c>
      <c r="G215" s="14">
        <v>751.59385999999972</v>
      </c>
      <c r="H215" s="14">
        <v>625.81517999999983</v>
      </c>
      <c r="I215" s="14">
        <v>133.71637000000001</v>
      </c>
      <c r="J215" s="14">
        <v>971.9766500000004</v>
      </c>
      <c r="K215" s="14">
        <f t="shared" si="79"/>
        <v>5622.1384400000006</v>
      </c>
    </row>
    <row r="216" spans="1:11" ht="9.9" customHeight="1" x14ac:dyDescent="0.2">
      <c r="A216" s="2" t="s">
        <v>177</v>
      </c>
      <c r="B216" s="14">
        <v>11.350670000000003</v>
      </c>
      <c r="C216" s="14">
        <v>74.444340000000011</v>
      </c>
      <c r="D216" s="14">
        <v>183.88075000000003</v>
      </c>
      <c r="E216" s="14">
        <v>66.870270000000005</v>
      </c>
      <c r="F216" s="14">
        <v>428.06747999999988</v>
      </c>
      <c r="G216" s="14">
        <v>7074.3459699999994</v>
      </c>
      <c r="H216" s="14">
        <v>1565.07024</v>
      </c>
      <c r="I216" s="14">
        <v>150.78733</v>
      </c>
      <c r="J216" s="14">
        <v>2176.8138199999999</v>
      </c>
      <c r="K216" s="14">
        <f t="shared" si="79"/>
        <v>11731.630869999997</v>
      </c>
    </row>
    <row r="217" spans="1:11" ht="9.9" customHeight="1" x14ac:dyDescent="0.2">
      <c r="A217" s="50" t="s">
        <v>178</v>
      </c>
      <c r="B217" s="14">
        <v>0</v>
      </c>
      <c r="C217" s="14">
        <v>725</v>
      </c>
      <c r="D217" s="14">
        <v>725</v>
      </c>
      <c r="E217" s="14">
        <v>725</v>
      </c>
      <c r="F217" s="14">
        <v>865.79284000000007</v>
      </c>
      <c r="G217" s="14">
        <v>725</v>
      </c>
      <c r="H217" s="14">
        <v>2175</v>
      </c>
      <c r="I217" s="14">
        <v>1259.60203</v>
      </c>
      <c r="J217" s="14">
        <v>725</v>
      </c>
      <c r="K217" s="14">
        <f t="shared" si="79"/>
        <v>7925.3948700000001</v>
      </c>
    </row>
    <row r="218" spans="1:11" ht="9.9" customHeight="1" x14ac:dyDescent="0.2">
      <c r="A218" s="50" t="s">
        <v>179</v>
      </c>
      <c r="B218" s="14">
        <v>0</v>
      </c>
      <c r="C218" s="14">
        <v>3243.5015699999999</v>
      </c>
      <c r="D218" s="14">
        <v>3683.9246800000001</v>
      </c>
      <c r="E218" s="14">
        <v>2450.8771100000008</v>
      </c>
      <c r="F218" s="14">
        <v>3182.5538500000007</v>
      </c>
      <c r="G218" s="14">
        <v>159.97658000000001</v>
      </c>
      <c r="H218" s="14">
        <v>6347.89156</v>
      </c>
      <c r="I218" s="14">
        <v>12975.086929999999</v>
      </c>
      <c r="J218" s="14">
        <v>13596.965740000001</v>
      </c>
      <c r="K218" s="14">
        <f t="shared" si="79"/>
        <v>45640.778019999998</v>
      </c>
    </row>
    <row r="219" spans="1:11" ht="9.9" customHeight="1" x14ac:dyDescent="0.2">
      <c r="A219" s="2" t="s">
        <v>180</v>
      </c>
      <c r="B219" s="2">
        <v>2.5720000000000001</v>
      </c>
      <c r="C219" s="2">
        <v>6.8970000000000002</v>
      </c>
      <c r="D219" s="2">
        <v>14.451000000000001</v>
      </c>
      <c r="E219" s="2">
        <v>13.692</v>
      </c>
      <c r="F219" s="2">
        <v>6.4290000000000003</v>
      </c>
      <c r="G219" s="2">
        <v>12.884</v>
      </c>
      <c r="H219" s="2">
        <v>7.9820000000000002</v>
      </c>
      <c r="I219" s="2">
        <v>3.7170000000000001</v>
      </c>
      <c r="J219" s="2">
        <v>31.376000000000001</v>
      </c>
      <c r="K219" s="117">
        <f t="shared" si="79"/>
        <v>100.00000000000001</v>
      </c>
    </row>
    <row r="220" spans="1:11" ht="9.9" customHeight="1" x14ac:dyDescent="0.2">
      <c r="A220" s="2" t="s">
        <v>181</v>
      </c>
      <c r="B220" s="117">
        <v>2.5049999999999999</v>
      </c>
      <c r="C220" s="117">
        <v>8.4960000000000004</v>
      </c>
      <c r="D220" s="117">
        <v>15.185</v>
      </c>
      <c r="E220" s="117">
        <v>14.587</v>
      </c>
      <c r="F220" s="117">
        <v>9.4260000000000002</v>
      </c>
      <c r="G220" s="117">
        <v>13.086</v>
      </c>
      <c r="H220" s="117">
        <v>14.512</v>
      </c>
      <c r="I220" s="117">
        <v>4.8109999999999999</v>
      </c>
      <c r="J220" s="117">
        <v>17.391999999999999</v>
      </c>
      <c r="K220" s="117">
        <f t="shared" si="79"/>
        <v>100</v>
      </c>
    </row>
    <row r="221" spans="1:11" ht="9.9" customHeight="1" x14ac:dyDescent="0.2">
      <c r="A221" s="2" t="s">
        <v>182</v>
      </c>
      <c r="B221" s="117">
        <v>0.11799999999999999</v>
      </c>
      <c r="C221" s="117">
        <v>1.0189999999999999</v>
      </c>
      <c r="D221" s="117">
        <v>14.471</v>
      </c>
      <c r="E221" s="117">
        <v>7.2480000000000002</v>
      </c>
      <c r="F221" s="117">
        <v>4.9370000000000003</v>
      </c>
      <c r="G221" s="117">
        <v>2.48</v>
      </c>
      <c r="H221" s="117">
        <v>1.077</v>
      </c>
      <c r="I221" s="117">
        <v>0.79700000000000004</v>
      </c>
      <c r="J221" s="117">
        <v>67.852999999999994</v>
      </c>
      <c r="K221" s="117">
        <f t="shared" si="79"/>
        <v>100</v>
      </c>
    </row>
    <row r="222" spans="1:11" ht="9.9" customHeight="1" x14ac:dyDescent="0.2">
      <c r="A222" s="2" t="s">
        <v>183</v>
      </c>
      <c r="B222" s="117">
        <v>0</v>
      </c>
      <c r="C222" s="117">
        <v>30.352</v>
      </c>
      <c r="D222" s="117">
        <v>0</v>
      </c>
      <c r="E222" s="117">
        <v>0</v>
      </c>
      <c r="F222" s="117">
        <v>0</v>
      </c>
      <c r="G222" s="117">
        <v>57.082000000000001</v>
      </c>
      <c r="H222" s="117">
        <v>0</v>
      </c>
      <c r="I222" s="117">
        <v>12.566000000000001</v>
      </c>
      <c r="J222" s="117">
        <v>0</v>
      </c>
      <c r="K222" s="117">
        <f t="shared" si="79"/>
        <v>100</v>
      </c>
    </row>
    <row r="223" spans="1:11" ht="9.9" customHeight="1" x14ac:dyDescent="0.2">
      <c r="A223" s="2" t="s">
        <v>184</v>
      </c>
      <c r="B223" s="117">
        <v>1.26</v>
      </c>
      <c r="C223" s="117">
        <v>5.2909999999999995</v>
      </c>
      <c r="D223" s="117">
        <v>13.548999999999999</v>
      </c>
      <c r="E223" s="117">
        <v>16.498999999999999</v>
      </c>
      <c r="F223" s="117">
        <v>8.2509999999999994</v>
      </c>
      <c r="G223" s="117">
        <v>9.338000000000001</v>
      </c>
      <c r="H223" s="117">
        <v>8.9390000000000001</v>
      </c>
      <c r="I223" s="117">
        <v>5.9809999999999999</v>
      </c>
      <c r="J223" s="117">
        <v>30.891999999999996</v>
      </c>
      <c r="K223" s="117">
        <f t="shared" si="79"/>
        <v>99.999999999999986</v>
      </c>
    </row>
    <row r="224" spans="1:11" ht="9.9" customHeight="1" x14ac:dyDescent="0.2">
      <c r="A224" s="2" t="s">
        <v>185</v>
      </c>
      <c r="B224" s="117">
        <v>3.25</v>
      </c>
      <c r="C224" s="117">
        <v>6.8809999999999993</v>
      </c>
      <c r="D224" s="117">
        <v>17.898</v>
      </c>
      <c r="E224" s="117">
        <v>15.828999999999999</v>
      </c>
      <c r="F224" s="117">
        <v>6.976</v>
      </c>
      <c r="G224" s="117">
        <v>13.744</v>
      </c>
      <c r="H224" s="117">
        <v>8.8130000000000006</v>
      </c>
      <c r="I224" s="117">
        <v>4.923</v>
      </c>
      <c r="J224" s="117">
        <v>21.686</v>
      </c>
      <c r="K224" s="117">
        <f t="shared" si="79"/>
        <v>100</v>
      </c>
    </row>
    <row r="225" spans="1:11" ht="9.9" customHeight="1" x14ac:dyDescent="0.2">
      <c r="A225" s="2" t="s">
        <v>186</v>
      </c>
      <c r="B225" s="117">
        <v>671.29899999999998</v>
      </c>
      <c r="C225" s="117">
        <v>3004.4290000000001</v>
      </c>
      <c r="D225" s="117">
        <v>6184.1880000000001</v>
      </c>
      <c r="E225" s="117">
        <v>7013.6</v>
      </c>
      <c r="F225" s="117">
        <v>4155.6000000000004</v>
      </c>
      <c r="G225" s="117">
        <v>5338.1880000000001</v>
      </c>
      <c r="H225" s="117">
        <v>3010.0160000000001</v>
      </c>
      <c r="I225" s="117">
        <v>2968.4180000000001</v>
      </c>
      <c r="J225" s="117">
        <v>0</v>
      </c>
      <c r="K225" s="117">
        <f t="shared" si="79"/>
        <v>32345.738000000005</v>
      </c>
    </row>
    <row r="226" spans="1:11" ht="9.9" customHeight="1" x14ac:dyDescent="0.2">
      <c r="A226" s="2" t="s">
        <v>187</v>
      </c>
      <c r="B226" s="117">
        <v>841</v>
      </c>
      <c r="C226" s="117">
        <v>2231</v>
      </c>
      <c r="D226" s="117">
        <v>26585</v>
      </c>
      <c r="E226" s="117">
        <v>2045</v>
      </c>
      <c r="F226" s="117">
        <v>1832</v>
      </c>
      <c r="G226" s="117">
        <v>3085</v>
      </c>
      <c r="H226" s="117">
        <v>1825</v>
      </c>
      <c r="I226" s="117">
        <v>1449</v>
      </c>
      <c r="J226" s="117">
        <v>39112</v>
      </c>
      <c r="K226" s="117">
        <f t="shared" si="79"/>
        <v>79005</v>
      </c>
    </row>
    <row r="227" spans="1:11" ht="9.9" customHeight="1" x14ac:dyDescent="0.2">
      <c r="A227" s="2" t="s">
        <v>188</v>
      </c>
      <c r="B227" s="117">
        <v>6376</v>
      </c>
      <c r="C227" s="117">
        <v>12324.5</v>
      </c>
      <c r="D227" s="117">
        <v>35492</v>
      </c>
      <c r="E227" s="117">
        <v>19788.580000000002</v>
      </c>
      <c r="F227" s="117">
        <v>9267.5</v>
      </c>
      <c r="G227" s="117">
        <v>27473.764999999999</v>
      </c>
      <c r="H227" s="117">
        <v>10549</v>
      </c>
      <c r="I227" s="117">
        <v>5886.8</v>
      </c>
      <c r="J227" s="117">
        <v>0</v>
      </c>
      <c r="K227" s="117">
        <f t="shared" si="79"/>
        <v>127158.145</v>
      </c>
    </row>
    <row r="228" spans="1:11" ht="9.9" customHeight="1" x14ac:dyDescent="0.2">
      <c r="A228" s="2" t="s">
        <v>189</v>
      </c>
      <c r="B228" s="117">
        <v>6376</v>
      </c>
      <c r="C228" s="117">
        <v>12324.5</v>
      </c>
      <c r="D228" s="117">
        <v>37304</v>
      </c>
      <c r="E228" s="117">
        <v>37457.42</v>
      </c>
      <c r="F228" s="117">
        <v>9267.5</v>
      </c>
      <c r="G228" s="117">
        <v>38818.235000000001</v>
      </c>
      <c r="H228" s="117">
        <v>19591</v>
      </c>
      <c r="I228" s="117">
        <v>8830.2000000000007</v>
      </c>
      <c r="J228" s="117">
        <v>74687</v>
      </c>
      <c r="K228" s="117">
        <f t="shared" si="79"/>
        <v>244655.85500000001</v>
      </c>
    </row>
    <row r="230" spans="1:11" ht="9.9" customHeight="1" x14ac:dyDescent="0.2">
      <c r="A230" s="1" t="s">
        <v>173</v>
      </c>
      <c r="B230" s="20" t="s">
        <v>126</v>
      </c>
      <c r="C230" s="20" t="s">
        <v>127</v>
      </c>
      <c r="D230" s="20" t="s">
        <v>128</v>
      </c>
      <c r="E230" s="20" t="s">
        <v>129</v>
      </c>
      <c r="F230" s="20" t="s">
        <v>130</v>
      </c>
      <c r="G230" s="20" t="s">
        <v>131</v>
      </c>
      <c r="H230" s="20" t="s">
        <v>132</v>
      </c>
      <c r="I230" s="20" t="s">
        <v>133</v>
      </c>
      <c r="J230" s="20" t="s">
        <v>134</v>
      </c>
      <c r="K230" s="57" t="s">
        <v>50</v>
      </c>
    </row>
    <row r="231" spans="1:11" ht="9.9" customHeight="1" x14ac:dyDescent="0.2">
      <c r="K231" s="14"/>
    </row>
    <row r="232" spans="1:11" ht="9.9" customHeight="1" x14ac:dyDescent="0.2">
      <c r="A232" s="2" t="s">
        <v>137</v>
      </c>
      <c r="B232" s="116">
        <f t="shared" ref="B232:J232" si="80">B212*100/$K212</f>
        <v>3.3820958923658893</v>
      </c>
      <c r="C232" s="116">
        <f t="shared" si="80"/>
        <v>6.5409972212153313</v>
      </c>
      <c r="D232" s="116">
        <f t="shared" si="80"/>
        <v>19.122895131497259</v>
      </c>
      <c r="E232" s="116">
        <f t="shared" si="80"/>
        <v>16.76412237099899</v>
      </c>
      <c r="F232" s="116">
        <f t="shared" si="80"/>
        <v>6.282884020593996</v>
      </c>
      <c r="G232" s="116">
        <f t="shared" si="80"/>
        <v>14.293875861656783</v>
      </c>
      <c r="H232" s="116">
        <f t="shared" si="80"/>
        <v>8.4759579653964305</v>
      </c>
      <c r="I232" s="116">
        <f t="shared" si="80"/>
        <v>4.4102544554498548</v>
      </c>
      <c r="J232" s="116">
        <f t="shared" si="80"/>
        <v>20.726917080825469</v>
      </c>
      <c r="K232" s="116">
        <f>SUM(B232:J232)</f>
        <v>100.00000000000001</v>
      </c>
    </row>
    <row r="233" spans="1:11" ht="9.9" customHeight="1" x14ac:dyDescent="0.2">
      <c r="A233" s="2" t="s">
        <v>138</v>
      </c>
      <c r="B233" s="116">
        <f t="shared" ref="B233:J233" si="81">B213*100/$K213</f>
        <v>2.9451496912228863</v>
      </c>
      <c r="C233" s="116">
        <f t="shared" si="81"/>
        <v>6.4142496351502807</v>
      </c>
      <c r="D233" s="116">
        <f t="shared" si="81"/>
        <v>17.173493615317806</v>
      </c>
      <c r="E233" s="116">
        <f t="shared" si="81"/>
        <v>15.812406563468324</v>
      </c>
      <c r="F233" s="116">
        <f t="shared" si="81"/>
        <v>6.1372370856980814</v>
      </c>
      <c r="G233" s="116">
        <f t="shared" si="81"/>
        <v>13.673378486764154</v>
      </c>
      <c r="H233" s="116">
        <f t="shared" si="81"/>
        <v>7.8835056998559665</v>
      </c>
      <c r="I233" s="116">
        <f t="shared" si="81"/>
        <v>4.1668257804903659</v>
      </c>
      <c r="J233" s="116">
        <f t="shared" si="81"/>
        <v>25.793753442032134</v>
      </c>
      <c r="K233" s="116">
        <f>SUM(B233:J233)</f>
        <v>100</v>
      </c>
    </row>
    <row r="234" spans="1:11" ht="9.9" customHeight="1" x14ac:dyDescent="0.2">
      <c r="A234" s="2" t="s">
        <v>150</v>
      </c>
      <c r="B234" s="116">
        <f t="shared" ref="B234:J234" si="82">B214*100/$K214</f>
        <v>2.0063216420806276</v>
      </c>
      <c r="C234" s="116">
        <f t="shared" si="82"/>
        <v>4.9185769149233289</v>
      </c>
      <c r="D234" s="116">
        <f t="shared" si="82"/>
        <v>15.496461444911956</v>
      </c>
      <c r="E234" s="116">
        <f t="shared" si="82"/>
        <v>12.577147468588398</v>
      </c>
      <c r="F234" s="116">
        <f t="shared" si="82"/>
        <v>8.0944338976462582</v>
      </c>
      <c r="G234" s="116">
        <f t="shared" si="82"/>
        <v>10.683170656919428</v>
      </c>
      <c r="H234" s="116">
        <f t="shared" si="82"/>
        <v>11.286588280834389</v>
      </c>
      <c r="I234" s="116">
        <f t="shared" si="82"/>
        <v>5.5126299697412531</v>
      </c>
      <c r="J234" s="116">
        <f t="shared" si="82"/>
        <v>29.42466972435437</v>
      </c>
      <c r="K234" s="116">
        <f t="shared" ref="K234:K246" si="83">SUM(B234:J234)</f>
        <v>100.00000000000003</v>
      </c>
    </row>
    <row r="235" spans="1:11" ht="9.9" customHeight="1" x14ac:dyDescent="0.2">
      <c r="A235" s="2" t="s">
        <v>176</v>
      </c>
      <c r="B235" s="116">
        <f t="shared" ref="B235:J235" si="84">B215*100/$K215</f>
        <v>2.5565035712638902</v>
      </c>
      <c r="C235" s="116">
        <f t="shared" si="84"/>
        <v>9.2972260569236376</v>
      </c>
      <c r="D235" s="116">
        <f t="shared" si="84"/>
        <v>17.162683742095826</v>
      </c>
      <c r="E235" s="116">
        <f t="shared" si="84"/>
        <v>18.537950303479185</v>
      </c>
      <c r="F235" s="116">
        <f t="shared" si="84"/>
        <v>8.2791312410300577</v>
      </c>
      <c r="G235" s="116">
        <f t="shared" si="84"/>
        <v>13.368469453768904</v>
      </c>
      <c r="H235" s="116">
        <f t="shared" si="84"/>
        <v>11.131265917386406</v>
      </c>
      <c r="I235" s="116">
        <f t="shared" si="84"/>
        <v>2.3783898498237619</v>
      </c>
      <c r="J235" s="116">
        <f t="shared" si="84"/>
        <v>17.288379864228322</v>
      </c>
      <c r="K235" s="116">
        <f t="shared" si="83"/>
        <v>99.999999999999986</v>
      </c>
    </row>
    <row r="236" spans="1:11" ht="9.9" customHeight="1" x14ac:dyDescent="0.2">
      <c r="A236" s="2" t="s">
        <v>177</v>
      </c>
      <c r="B236" s="116">
        <f t="shared" ref="B236:J236" si="85">B216*100/$K216</f>
        <v>9.6752703232641041E-2</v>
      </c>
      <c r="C236" s="116">
        <f t="shared" si="85"/>
        <v>0.63456087925821369</v>
      </c>
      <c r="D236" s="116">
        <f t="shared" si="85"/>
        <v>1.5673929058765219</v>
      </c>
      <c r="E236" s="116">
        <f t="shared" si="85"/>
        <v>0.56999977872641694</v>
      </c>
      <c r="F236" s="116">
        <f t="shared" si="85"/>
        <v>3.6488318183846844</v>
      </c>
      <c r="G236" s="116">
        <f t="shared" si="85"/>
        <v>60.301470855944181</v>
      </c>
      <c r="H236" s="116">
        <f t="shared" si="85"/>
        <v>13.340602490333898</v>
      </c>
      <c r="I236" s="116">
        <f t="shared" si="85"/>
        <v>1.2853057828949577</v>
      </c>
      <c r="J236" s="116">
        <f t="shared" si="85"/>
        <v>18.5550827853485</v>
      </c>
      <c r="K236" s="116">
        <f t="shared" si="83"/>
        <v>100</v>
      </c>
    </row>
    <row r="237" spans="1:11" ht="9.9" customHeight="1" x14ac:dyDescent="0.2">
      <c r="A237" s="50" t="s">
        <v>178</v>
      </c>
      <c r="B237" s="116">
        <f t="shared" ref="B237:J237" si="86">B217*100/$K217</f>
        <v>0</v>
      </c>
      <c r="C237" s="116">
        <f t="shared" si="86"/>
        <v>9.1478091866986055</v>
      </c>
      <c r="D237" s="116">
        <f t="shared" si="86"/>
        <v>9.1478091866986055</v>
      </c>
      <c r="E237" s="116">
        <f t="shared" si="86"/>
        <v>9.1478091866986055</v>
      </c>
      <c r="F237" s="116">
        <f t="shared" si="86"/>
        <v>10.924286476592934</v>
      </c>
      <c r="G237" s="116">
        <f t="shared" si="86"/>
        <v>9.1478091866986055</v>
      </c>
      <c r="H237" s="116">
        <f t="shared" si="86"/>
        <v>27.443427560095817</v>
      </c>
      <c r="I237" s="116">
        <f t="shared" si="86"/>
        <v>15.893240029818225</v>
      </c>
      <c r="J237" s="116">
        <f t="shared" si="86"/>
        <v>9.1478091866986055</v>
      </c>
      <c r="K237" s="116">
        <f t="shared" si="83"/>
        <v>100.00000000000001</v>
      </c>
    </row>
    <row r="238" spans="1:11" ht="9.9" customHeight="1" x14ac:dyDescent="0.2">
      <c r="A238" s="50" t="s">
        <v>179</v>
      </c>
      <c r="B238" s="116">
        <f t="shared" ref="B238:J238" si="87">B218*100/$K218</f>
        <v>0</v>
      </c>
      <c r="C238" s="116">
        <f t="shared" si="87"/>
        <v>7.1065869398165891</v>
      </c>
      <c r="D238" s="116">
        <f t="shared" si="87"/>
        <v>8.0715641577925936</v>
      </c>
      <c r="E238" s="116">
        <f t="shared" si="87"/>
        <v>5.3699284199888426</v>
      </c>
      <c r="F238" s="116">
        <f t="shared" si="87"/>
        <v>6.9730490759938206</v>
      </c>
      <c r="G238" s="116">
        <f t="shared" si="87"/>
        <v>0.35051238594113698</v>
      </c>
      <c r="H238" s="116">
        <f t="shared" si="87"/>
        <v>13.908377191156392</v>
      </c>
      <c r="I238" s="116">
        <f t="shared" si="87"/>
        <v>28.428715488404375</v>
      </c>
      <c r="J238" s="116">
        <f t="shared" si="87"/>
        <v>29.791266340906262</v>
      </c>
      <c r="K238" s="116">
        <f t="shared" si="83"/>
        <v>100.00000000000001</v>
      </c>
    </row>
    <row r="239" spans="1:11" ht="9.9" customHeight="1" x14ac:dyDescent="0.2">
      <c r="A239" s="2" t="s">
        <v>180</v>
      </c>
      <c r="B239" s="116">
        <f t="shared" ref="B239:J239" si="88">B219*100/$K219</f>
        <v>2.5719999999999996</v>
      </c>
      <c r="C239" s="116">
        <f t="shared" si="88"/>
        <v>6.8969999999999994</v>
      </c>
      <c r="D239" s="116">
        <f t="shared" si="88"/>
        <v>14.450999999999999</v>
      </c>
      <c r="E239" s="116">
        <f t="shared" si="88"/>
        <v>13.691999999999998</v>
      </c>
      <c r="F239" s="116">
        <f t="shared" si="88"/>
        <v>6.4289999999999985</v>
      </c>
      <c r="G239" s="116">
        <f t="shared" si="88"/>
        <v>12.883999999999999</v>
      </c>
      <c r="H239" s="116">
        <f t="shared" si="88"/>
        <v>7.9819999999999993</v>
      </c>
      <c r="I239" s="116">
        <f t="shared" si="88"/>
        <v>3.7169999999999992</v>
      </c>
      <c r="J239" s="116">
        <f t="shared" si="88"/>
        <v>31.375999999999994</v>
      </c>
      <c r="K239" s="116">
        <f t="shared" si="83"/>
        <v>99.999999999999986</v>
      </c>
    </row>
    <row r="240" spans="1:11" ht="9.9" customHeight="1" x14ac:dyDescent="0.2">
      <c r="A240" s="2" t="s">
        <v>181</v>
      </c>
      <c r="B240" s="116">
        <f t="shared" ref="B240:J240" si="89">B220*100/$K220</f>
        <v>2.5049999999999999</v>
      </c>
      <c r="C240" s="116">
        <f t="shared" si="89"/>
        <v>8.4960000000000004</v>
      </c>
      <c r="D240" s="116">
        <f t="shared" si="89"/>
        <v>15.185</v>
      </c>
      <c r="E240" s="116">
        <f t="shared" si="89"/>
        <v>14.587</v>
      </c>
      <c r="F240" s="116">
        <f t="shared" si="89"/>
        <v>9.4260000000000002</v>
      </c>
      <c r="G240" s="116">
        <f t="shared" si="89"/>
        <v>13.086000000000002</v>
      </c>
      <c r="H240" s="116">
        <f t="shared" si="89"/>
        <v>14.512</v>
      </c>
      <c r="I240" s="116">
        <f t="shared" si="89"/>
        <v>4.8109999999999999</v>
      </c>
      <c r="J240" s="116">
        <f t="shared" si="89"/>
        <v>17.391999999999999</v>
      </c>
      <c r="K240" s="116">
        <f t="shared" si="83"/>
        <v>100</v>
      </c>
    </row>
    <row r="241" spans="1:11" ht="9.9" customHeight="1" x14ac:dyDescent="0.2">
      <c r="A241" s="2" t="s">
        <v>182</v>
      </c>
      <c r="B241" s="116">
        <f t="shared" ref="B241:J241" si="90">B221*100/$K221</f>
        <v>0.11799999999999999</v>
      </c>
      <c r="C241" s="116">
        <f t="shared" si="90"/>
        <v>1.0189999999999999</v>
      </c>
      <c r="D241" s="116">
        <f t="shared" si="90"/>
        <v>14.470999999999998</v>
      </c>
      <c r="E241" s="116">
        <f t="shared" si="90"/>
        <v>7.2480000000000011</v>
      </c>
      <c r="F241" s="116">
        <f t="shared" si="90"/>
        <v>4.9370000000000003</v>
      </c>
      <c r="G241" s="116">
        <f t="shared" si="90"/>
        <v>2.48</v>
      </c>
      <c r="H241" s="116">
        <f t="shared" si="90"/>
        <v>1.077</v>
      </c>
      <c r="I241" s="116">
        <f t="shared" si="90"/>
        <v>0.79700000000000004</v>
      </c>
      <c r="J241" s="116">
        <f t="shared" si="90"/>
        <v>67.852999999999994</v>
      </c>
      <c r="K241" s="116">
        <f t="shared" si="83"/>
        <v>100</v>
      </c>
    </row>
    <row r="242" spans="1:11" ht="9.9" customHeight="1" x14ac:dyDescent="0.2">
      <c r="A242" s="2" t="s">
        <v>183</v>
      </c>
      <c r="B242" s="116">
        <f t="shared" ref="B242:J242" si="91">B222*100/$K222</f>
        <v>0</v>
      </c>
      <c r="C242" s="116">
        <f t="shared" si="91"/>
        <v>30.351999999999997</v>
      </c>
      <c r="D242" s="116">
        <f t="shared" si="91"/>
        <v>0</v>
      </c>
      <c r="E242" s="116">
        <f t="shared" si="91"/>
        <v>0</v>
      </c>
      <c r="F242" s="116">
        <f t="shared" si="91"/>
        <v>0</v>
      </c>
      <c r="G242" s="116">
        <f t="shared" si="91"/>
        <v>57.082000000000001</v>
      </c>
      <c r="H242" s="116">
        <f t="shared" si="91"/>
        <v>0</v>
      </c>
      <c r="I242" s="116">
        <f t="shared" si="91"/>
        <v>12.566000000000001</v>
      </c>
      <c r="J242" s="116">
        <f t="shared" si="91"/>
        <v>0</v>
      </c>
      <c r="K242" s="116">
        <f t="shared" si="83"/>
        <v>100</v>
      </c>
    </row>
    <row r="243" spans="1:11" ht="9.9" customHeight="1" x14ac:dyDescent="0.2">
      <c r="A243" s="2" t="s">
        <v>184</v>
      </c>
      <c r="B243" s="116">
        <f t="shared" ref="B243:J248" si="92">B223*100/$K223</f>
        <v>1.2600000000000002</v>
      </c>
      <c r="C243" s="116">
        <f t="shared" si="92"/>
        <v>5.2909999999999995</v>
      </c>
      <c r="D243" s="116">
        <f t="shared" si="92"/>
        <v>13.549000000000001</v>
      </c>
      <c r="E243" s="116">
        <f t="shared" si="92"/>
        <v>16.499000000000002</v>
      </c>
      <c r="F243" s="116">
        <f t="shared" si="92"/>
        <v>8.2509999999999994</v>
      </c>
      <c r="G243" s="116">
        <f t="shared" si="92"/>
        <v>9.3380000000000027</v>
      </c>
      <c r="H243" s="116">
        <f t="shared" si="92"/>
        <v>8.9390000000000018</v>
      </c>
      <c r="I243" s="116">
        <f t="shared" si="92"/>
        <v>5.9810000000000008</v>
      </c>
      <c r="J243" s="116">
        <f t="shared" si="92"/>
        <v>30.892000000000003</v>
      </c>
      <c r="K243" s="116">
        <f t="shared" si="83"/>
        <v>100</v>
      </c>
    </row>
    <row r="244" spans="1:11" ht="9.9" customHeight="1" x14ac:dyDescent="0.2">
      <c r="A244" s="2" t="s">
        <v>185</v>
      </c>
      <c r="B244" s="116">
        <f t="shared" si="92"/>
        <v>3.25</v>
      </c>
      <c r="C244" s="116">
        <f t="shared" si="92"/>
        <v>6.8809999999999993</v>
      </c>
      <c r="D244" s="116">
        <f t="shared" si="92"/>
        <v>17.898</v>
      </c>
      <c r="E244" s="116">
        <f t="shared" si="92"/>
        <v>15.828999999999999</v>
      </c>
      <c r="F244" s="116">
        <f t="shared" si="92"/>
        <v>6.976</v>
      </c>
      <c r="G244" s="116">
        <f t="shared" si="92"/>
        <v>13.744000000000002</v>
      </c>
      <c r="H244" s="116">
        <f t="shared" si="92"/>
        <v>8.8130000000000006</v>
      </c>
      <c r="I244" s="116">
        <f t="shared" si="92"/>
        <v>4.923</v>
      </c>
      <c r="J244" s="116">
        <f t="shared" si="92"/>
        <v>21.686</v>
      </c>
      <c r="K244" s="116">
        <f t="shared" si="83"/>
        <v>100</v>
      </c>
    </row>
    <row r="245" spans="1:11" ht="9.9" customHeight="1" x14ac:dyDescent="0.2">
      <c r="A245" s="2" t="s">
        <v>186</v>
      </c>
      <c r="B245" s="116">
        <f t="shared" si="92"/>
        <v>2.0753862533604885</v>
      </c>
      <c r="C245" s="116">
        <f t="shared" si="92"/>
        <v>9.2884849311522881</v>
      </c>
      <c r="D245" s="116">
        <f t="shared" si="92"/>
        <v>19.119019637146629</v>
      </c>
      <c r="E245" s="116">
        <f t="shared" si="92"/>
        <v>21.683227632648229</v>
      </c>
      <c r="F245" s="116">
        <f t="shared" si="92"/>
        <v>12.847442219435525</v>
      </c>
      <c r="G245" s="116">
        <f t="shared" si="92"/>
        <v>16.503528223718376</v>
      </c>
      <c r="H245" s="116">
        <f t="shared" si="92"/>
        <v>9.3057576859121287</v>
      </c>
      <c r="I245" s="116">
        <f t="shared" si="92"/>
        <v>9.1771534166263251</v>
      </c>
      <c r="J245" s="116">
        <f t="shared" si="92"/>
        <v>0</v>
      </c>
      <c r="K245" s="116">
        <f t="shared" si="83"/>
        <v>99.999999999999986</v>
      </c>
    </row>
    <row r="246" spans="1:11" ht="9.9" customHeight="1" x14ac:dyDescent="0.2">
      <c r="A246" s="2" t="s">
        <v>187</v>
      </c>
      <c r="B246" s="116">
        <f t="shared" si="92"/>
        <v>1.0644895892665021</v>
      </c>
      <c r="C246" s="116">
        <f t="shared" si="92"/>
        <v>2.8238719068413394</v>
      </c>
      <c r="D246" s="116">
        <f t="shared" si="92"/>
        <v>33.6497690019619</v>
      </c>
      <c r="E246" s="116">
        <f t="shared" si="92"/>
        <v>2.5884437693816849</v>
      </c>
      <c r="F246" s="116">
        <f t="shared" si="92"/>
        <v>2.318840579710145</v>
      </c>
      <c r="G246" s="116">
        <f t="shared" si="92"/>
        <v>3.9048161508765267</v>
      </c>
      <c r="H246" s="116">
        <f t="shared" si="92"/>
        <v>2.3099803809885451</v>
      </c>
      <c r="I246" s="116">
        <f t="shared" si="92"/>
        <v>1.8340611353711791</v>
      </c>
      <c r="J246" s="116">
        <f t="shared" si="92"/>
        <v>49.505727485602179</v>
      </c>
      <c r="K246" s="116">
        <f t="shared" si="83"/>
        <v>100</v>
      </c>
    </row>
    <row r="247" spans="1:11" ht="9.9" customHeight="1" x14ac:dyDescent="0.2">
      <c r="A247" s="2" t="s">
        <v>188</v>
      </c>
      <c r="B247" s="116">
        <f t="shared" si="92"/>
        <v>5.0142285419467232</v>
      </c>
      <c r="C247" s="116">
        <f t="shared" si="92"/>
        <v>9.6922615535166852</v>
      </c>
      <c r="D247" s="116">
        <f t="shared" si="92"/>
        <v>27.911700033057262</v>
      </c>
      <c r="E247" s="116">
        <f t="shared" si="92"/>
        <v>15.562180464334395</v>
      </c>
      <c r="F247" s="116">
        <f t="shared" si="92"/>
        <v>7.2881686029628696</v>
      </c>
      <c r="G247" s="116">
        <f t="shared" si="92"/>
        <v>21.605981276307546</v>
      </c>
      <c r="H247" s="116">
        <f t="shared" si="92"/>
        <v>8.2959687717998722</v>
      </c>
      <c r="I247" s="116">
        <f t="shared" si="92"/>
        <v>4.6295107560746498</v>
      </c>
      <c r="J247" s="116">
        <f t="shared" si="92"/>
        <v>0</v>
      </c>
      <c r="K247" s="116">
        <f>SUM(B247:J247)</f>
        <v>100</v>
      </c>
    </row>
    <row r="248" spans="1:11" ht="9.9" customHeight="1" x14ac:dyDescent="0.2">
      <c r="A248" s="2" t="s">
        <v>189</v>
      </c>
      <c r="B248" s="116">
        <f t="shared" si="92"/>
        <v>2.6061097127636694</v>
      </c>
      <c r="C248" s="116">
        <f t="shared" si="92"/>
        <v>5.0374841836505402</v>
      </c>
      <c r="D248" s="116">
        <f t="shared" si="92"/>
        <v>15.247540264262222</v>
      </c>
      <c r="E248" s="116">
        <f t="shared" si="92"/>
        <v>15.310248757382078</v>
      </c>
      <c r="F248" s="116">
        <f t="shared" si="92"/>
        <v>3.7879739277034674</v>
      </c>
      <c r="G248" s="116">
        <f t="shared" si="92"/>
        <v>15.86646475311208</v>
      </c>
      <c r="H248" s="116">
        <f t="shared" si="92"/>
        <v>8.0075745581482192</v>
      </c>
      <c r="I248" s="116">
        <f t="shared" si="92"/>
        <v>3.6092330592292594</v>
      </c>
      <c r="J248" s="116">
        <f t="shared" si="92"/>
        <v>30.527370783748459</v>
      </c>
      <c r="K248" s="116">
        <f>SUM(B248:J248)</f>
        <v>100</v>
      </c>
    </row>
  </sheetData>
  <printOptions horizontalCentered="1" verticalCentered="1"/>
  <pageMargins left="0" right="0" top="0" bottom="0" header="0.51181102362204722" footer="0.51181102362204722"/>
  <pageSetup paperSize="9" scale="95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EAVERT</vt:lpstr>
      <vt:lpstr>EAVERT!Druckbereich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</dc:creator>
  <cp:lastModifiedBy>MATZINGER</cp:lastModifiedBy>
  <cp:lastPrinted>2016-03-02T14:33:20Z</cp:lastPrinted>
  <dcterms:created xsi:type="dcterms:W3CDTF">2016-02-02T18:44:29Z</dcterms:created>
  <dcterms:modified xsi:type="dcterms:W3CDTF">2016-03-03T09:42:50Z</dcterms:modified>
</cp:coreProperties>
</file>