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Excel\EA_VERT\"/>
    </mc:Choice>
  </mc:AlternateContent>
  <bookViews>
    <workbookView xWindow="0" yWindow="0" windowWidth="28800" windowHeight="12300"/>
  </bookViews>
  <sheets>
    <sheet name="EAVERT" sheetId="1" r:id="rId1"/>
  </sheets>
  <definedNames>
    <definedName name="_xlnm.Print_Area" localSheetId="0">EAVERT!$A$8:$N$46,EAVERT!$A$49:$M$88,EAVERT!$A$93:$P$142,EAVERT!$A$145:$P$190,EAVERT!$A$195:$K$219</definedName>
    <definedName name="_xlnm.Print_Titles" localSheetId="0">EAVERT!$1:$2</definedName>
    <definedName name="solver_adj" localSheetId="0" hidden="1">EAVERT!$B$42</definedName>
    <definedName name="solver_num" localSheetId="0" hidden="1">0</definedName>
    <definedName name="solver_oldobj" localSheetId="0" hidden="1">758383000</definedName>
    <definedName name="solver_opt" localSheetId="0" hidden="1">EAVERT!#REF!</definedName>
    <definedName name="solver_typ" localSheetId="0" hidden="1">3</definedName>
    <definedName name="solver_val" localSheetId="0" hidden="1">758373000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05" i="1" l="1"/>
  <c r="D218" i="1" s="1"/>
  <c r="K204" i="1"/>
  <c r="I217" i="1" s="1"/>
  <c r="K203" i="1"/>
  <c r="K202" i="1"/>
  <c r="K201" i="1"/>
  <c r="K200" i="1"/>
  <c r="K199" i="1"/>
  <c r="K198" i="1"/>
  <c r="I211" i="1" s="1"/>
  <c r="K197" i="1"/>
  <c r="G210" i="1" s="1"/>
  <c r="P174" i="1"/>
  <c r="P120" i="1"/>
  <c r="I87" i="1"/>
  <c r="H88" i="1"/>
  <c r="D43" i="1"/>
  <c r="H43" i="1" s="1"/>
  <c r="D42" i="1"/>
  <c r="H42" i="1" s="1"/>
  <c r="D41" i="1"/>
  <c r="H41" i="1" s="1"/>
  <c r="D40" i="1"/>
  <c r="H40" i="1" s="1"/>
  <c r="D39" i="1"/>
  <c r="H39" i="1" s="1"/>
  <c r="D38" i="1"/>
  <c r="H38" i="1" s="1"/>
  <c r="D37" i="1"/>
  <c r="H37" i="1" s="1"/>
  <c r="D36" i="1"/>
  <c r="H36" i="1" s="1"/>
  <c r="D35" i="1"/>
  <c r="H35" i="1" s="1"/>
  <c r="D34" i="1"/>
  <c r="H34" i="1" s="1"/>
  <c r="D33" i="1"/>
  <c r="H33" i="1" s="1"/>
  <c r="F75" i="1" s="1"/>
  <c r="L75" i="1" s="1"/>
  <c r="D32" i="1"/>
  <c r="H32" i="1" s="1"/>
  <c r="F74" i="1" s="1"/>
  <c r="L74" i="1" s="1"/>
  <c r="D31" i="1"/>
  <c r="H31" i="1" s="1"/>
  <c r="F73" i="1" s="1"/>
  <c r="L73" i="1" s="1"/>
  <c r="D30" i="1"/>
  <c r="H30" i="1" s="1"/>
  <c r="F72" i="1" s="1"/>
  <c r="L72" i="1" s="1"/>
  <c r="D29" i="1"/>
  <c r="H29" i="1" s="1"/>
  <c r="F71" i="1" s="1"/>
  <c r="L71" i="1" s="1"/>
  <c r="D28" i="1"/>
  <c r="H28" i="1" s="1"/>
  <c r="F70" i="1" s="1"/>
  <c r="L70" i="1" s="1"/>
  <c r="D27" i="1"/>
  <c r="H27" i="1" s="1"/>
  <c r="F69" i="1" s="1"/>
  <c r="L69" i="1" s="1"/>
  <c r="D26" i="1"/>
  <c r="H26" i="1" s="1"/>
  <c r="F68" i="1" s="1"/>
  <c r="L68" i="1" s="1"/>
  <c r="D25" i="1"/>
  <c r="H25" i="1" s="1"/>
  <c r="F67" i="1" s="1"/>
  <c r="L67" i="1" s="1"/>
  <c r="D24" i="1"/>
  <c r="H24" i="1" s="1"/>
  <c r="F66" i="1" s="1"/>
  <c r="L66" i="1" s="1"/>
  <c r="D23" i="1"/>
  <c r="H23" i="1" s="1"/>
  <c r="F65" i="1" s="1"/>
  <c r="L65" i="1" s="1"/>
  <c r="D22" i="1"/>
  <c r="H22" i="1" s="1"/>
  <c r="D21" i="1"/>
  <c r="H21" i="1" s="1"/>
  <c r="D20" i="1"/>
  <c r="H20" i="1" s="1"/>
  <c r="D19" i="1"/>
  <c r="H19" i="1" s="1"/>
  <c r="D18" i="1"/>
  <c r="H18" i="1" s="1"/>
  <c r="F60" i="1" s="1"/>
  <c r="L60" i="1" s="1"/>
  <c r="G45" i="1"/>
  <c r="F45" i="1"/>
  <c r="E45" i="1"/>
  <c r="D17" i="1"/>
  <c r="D16" i="1"/>
  <c r="H16" i="1" s="1"/>
  <c r="F58" i="1" s="1"/>
  <c r="L58" i="1" s="1"/>
  <c r="D15" i="1"/>
  <c r="H15" i="1" s="1"/>
  <c r="F57" i="1" s="1"/>
  <c r="L57" i="1" s="1"/>
  <c r="D14" i="1"/>
  <c r="H14" i="1" s="1"/>
  <c r="F56" i="1" s="1"/>
  <c r="L56" i="1" s="1"/>
  <c r="D13" i="1"/>
  <c r="H13" i="1" s="1"/>
  <c r="F55" i="1" s="1"/>
  <c r="L55" i="1" s="1"/>
  <c r="D12" i="1"/>
  <c r="H12" i="1" s="1"/>
  <c r="F54" i="1" s="1"/>
  <c r="L54" i="1" s="1"/>
  <c r="C45" i="1"/>
  <c r="D11" i="1"/>
  <c r="J59" i="1"/>
  <c r="E218" i="1" l="1"/>
  <c r="H218" i="1"/>
  <c r="I218" i="1"/>
  <c r="E168" i="1"/>
  <c r="E171" i="1"/>
  <c r="E176" i="1"/>
  <c r="G76" i="1"/>
  <c r="M76" i="1" s="1"/>
  <c r="F76" i="1"/>
  <c r="L76" i="1" s="1"/>
  <c r="E76" i="1"/>
  <c r="E81" i="1"/>
  <c r="G81" i="1"/>
  <c r="M81" i="1" s="1"/>
  <c r="G84" i="1"/>
  <c r="M84" i="1" s="1"/>
  <c r="E84" i="1"/>
  <c r="G54" i="1"/>
  <c r="M54" i="1" s="1"/>
  <c r="E56" i="1"/>
  <c r="G58" i="1"/>
  <c r="M58" i="1" s="1"/>
  <c r="G60" i="1"/>
  <c r="M60" i="1" s="1"/>
  <c r="G66" i="1"/>
  <c r="M66" i="1" s="1"/>
  <c r="E68" i="1"/>
  <c r="G70" i="1"/>
  <c r="M70" i="1" s="1"/>
  <c r="E72" i="1"/>
  <c r="G74" i="1"/>
  <c r="M74" i="1" s="1"/>
  <c r="F78" i="1"/>
  <c r="L78" i="1" s="1"/>
  <c r="F82" i="1"/>
  <c r="L82" i="1" s="1"/>
  <c r="E163" i="1"/>
  <c r="E160" i="1"/>
  <c r="G63" i="1"/>
  <c r="M63" i="1" s="1"/>
  <c r="E63" i="1"/>
  <c r="E169" i="1"/>
  <c r="E174" i="1"/>
  <c r="E177" i="1"/>
  <c r="E79" i="1"/>
  <c r="G79" i="1"/>
  <c r="M79" i="1" s="1"/>
  <c r="G82" i="1"/>
  <c r="M82" i="1" s="1"/>
  <c r="E82" i="1"/>
  <c r="E55" i="1"/>
  <c r="G57" i="1"/>
  <c r="M57" i="1" s="1"/>
  <c r="F63" i="1"/>
  <c r="L63" i="1" s="1"/>
  <c r="G65" i="1"/>
  <c r="M65" i="1" s="1"/>
  <c r="E67" i="1"/>
  <c r="G69" i="1"/>
  <c r="M69" i="1" s="1"/>
  <c r="E71" i="1"/>
  <c r="G73" i="1"/>
  <c r="M73" i="1" s="1"/>
  <c r="E75" i="1"/>
  <c r="F77" i="1"/>
  <c r="L77" i="1" s="1"/>
  <c r="F81" i="1"/>
  <c r="L81" i="1" s="1"/>
  <c r="F85" i="1"/>
  <c r="L85" i="1" s="1"/>
  <c r="E157" i="1"/>
  <c r="E158" i="1"/>
  <c r="G61" i="1"/>
  <c r="M61" i="1" s="1"/>
  <c r="F61" i="1"/>
  <c r="L61" i="1" s="1"/>
  <c r="E61" i="1"/>
  <c r="E64" i="1"/>
  <c r="G64" i="1"/>
  <c r="M64" i="1" s="1"/>
  <c r="F64" i="1"/>
  <c r="L64" i="1" s="1"/>
  <c r="E172" i="1"/>
  <c r="E175" i="1"/>
  <c r="E77" i="1"/>
  <c r="G77" i="1"/>
  <c r="M77" i="1" s="1"/>
  <c r="G80" i="1"/>
  <c r="M80" i="1" s="1"/>
  <c r="E80" i="1"/>
  <c r="E54" i="1"/>
  <c r="G56" i="1"/>
  <c r="M56" i="1" s="1"/>
  <c r="E58" i="1"/>
  <c r="E60" i="1"/>
  <c r="F62" i="1"/>
  <c r="L62" i="1" s="1"/>
  <c r="E66" i="1"/>
  <c r="G68" i="1"/>
  <c r="M68" i="1" s="1"/>
  <c r="E70" i="1"/>
  <c r="G72" i="1"/>
  <c r="M72" i="1" s="1"/>
  <c r="E74" i="1"/>
  <c r="F80" i="1"/>
  <c r="L80" i="1" s="1"/>
  <c r="F84" i="1"/>
  <c r="L84" i="1" s="1"/>
  <c r="G85" i="1"/>
  <c r="M85" i="1" s="1"/>
  <c r="J87" i="1"/>
  <c r="J88" i="1"/>
  <c r="E161" i="1"/>
  <c r="D45" i="1"/>
  <c r="H11" i="1"/>
  <c r="E53" i="1" s="1"/>
  <c r="E159" i="1"/>
  <c r="E151" i="1"/>
  <c r="H17" i="1"/>
  <c r="F59" i="1" s="1"/>
  <c r="L59" i="1" s="1"/>
  <c r="N9" i="1"/>
  <c r="K59" i="1" s="1"/>
  <c r="E62" i="1"/>
  <c r="G62" i="1"/>
  <c r="M62" i="1" s="1"/>
  <c r="E170" i="1"/>
  <c r="E173" i="1"/>
  <c r="E178" i="1"/>
  <c r="G78" i="1"/>
  <c r="M78" i="1" s="1"/>
  <c r="E78" i="1"/>
  <c r="E83" i="1"/>
  <c r="G83" i="1"/>
  <c r="M83" i="1" s="1"/>
  <c r="G55" i="1"/>
  <c r="M55" i="1" s="1"/>
  <c r="E57" i="1"/>
  <c r="E65" i="1"/>
  <c r="G67" i="1"/>
  <c r="M67" i="1" s="1"/>
  <c r="E69" i="1"/>
  <c r="G71" i="1"/>
  <c r="M71" i="1" s="1"/>
  <c r="E73" i="1"/>
  <c r="G75" i="1"/>
  <c r="M75" i="1" s="1"/>
  <c r="F79" i="1"/>
  <c r="L79" i="1" s="1"/>
  <c r="F83" i="1"/>
  <c r="L83" i="1" s="1"/>
  <c r="B45" i="1"/>
  <c r="H87" i="1"/>
  <c r="I88" i="1"/>
  <c r="E85" i="1"/>
  <c r="G214" i="1"/>
  <c r="C214" i="1"/>
  <c r="J214" i="1"/>
  <c r="F214" i="1"/>
  <c r="B214" i="1"/>
  <c r="I214" i="1"/>
  <c r="E214" i="1"/>
  <c r="H214" i="1"/>
  <c r="D214" i="1"/>
  <c r="I215" i="1"/>
  <c r="E215" i="1"/>
  <c r="H215" i="1"/>
  <c r="D215" i="1"/>
  <c r="G215" i="1"/>
  <c r="C215" i="1"/>
  <c r="J215" i="1"/>
  <c r="F215" i="1"/>
  <c r="B215" i="1"/>
  <c r="F218" i="1"/>
  <c r="J218" i="1"/>
  <c r="G212" i="1"/>
  <c r="C212" i="1"/>
  <c r="J212" i="1"/>
  <c r="F212" i="1"/>
  <c r="B212" i="1"/>
  <c r="I212" i="1"/>
  <c r="E212" i="1"/>
  <c r="H212" i="1"/>
  <c r="D212" i="1"/>
  <c r="G216" i="1"/>
  <c r="C216" i="1"/>
  <c r="J216" i="1"/>
  <c r="F216" i="1"/>
  <c r="B216" i="1"/>
  <c r="I216" i="1"/>
  <c r="E216" i="1"/>
  <c r="H216" i="1"/>
  <c r="D216" i="1"/>
  <c r="C218" i="1"/>
  <c r="G218" i="1"/>
  <c r="I213" i="1"/>
  <c r="E213" i="1"/>
  <c r="H213" i="1"/>
  <c r="D213" i="1"/>
  <c r="G213" i="1"/>
  <c r="C213" i="1"/>
  <c r="J213" i="1"/>
  <c r="F213" i="1"/>
  <c r="B213" i="1"/>
  <c r="C219" i="1"/>
  <c r="D210" i="1"/>
  <c r="H210" i="1"/>
  <c r="B211" i="1"/>
  <c r="F211" i="1"/>
  <c r="J211" i="1"/>
  <c r="B217" i="1"/>
  <c r="F217" i="1"/>
  <c r="J217" i="1"/>
  <c r="B218" i="1"/>
  <c r="K206" i="1"/>
  <c r="H219" i="1" s="1"/>
  <c r="E210" i="1"/>
  <c r="I210" i="1"/>
  <c r="C211" i="1"/>
  <c r="G211" i="1"/>
  <c r="C217" i="1"/>
  <c r="G217" i="1"/>
  <c r="B210" i="1"/>
  <c r="F210" i="1"/>
  <c r="J210" i="1"/>
  <c r="D211" i="1"/>
  <c r="H211" i="1"/>
  <c r="D217" i="1"/>
  <c r="H217" i="1"/>
  <c r="C210" i="1"/>
  <c r="E211" i="1"/>
  <c r="E217" i="1"/>
  <c r="G219" i="1" l="1"/>
  <c r="J219" i="1"/>
  <c r="K211" i="1"/>
  <c r="K215" i="1"/>
  <c r="D219" i="1"/>
  <c r="I157" i="1" s="1"/>
  <c r="I219" i="1"/>
  <c r="N160" i="1" s="1"/>
  <c r="K217" i="1"/>
  <c r="K213" i="1"/>
  <c r="F219" i="1"/>
  <c r="K157" i="1" s="1"/>
  <c r="K216" i="1"/>
  <c r="E219" i="1"/>
  <c r="J161" i="1" s="1"/>
  <c r="E113" i="1"/>
  <c r="L151" i="1"/>
  <c r="H151" i="1"/>
  <c r="O151" i="1"/>
  <c r="K151" i="1"/>
  <c r="G151" i="1"/>
  <c r="N151" i="1"/>
  <c r="J151" i="1"/>
  <c r="M151" i="1"/>
  <c r="I151" i="1"/>
  <c r="E107" i="1"/>
  <c r="E131" i="1"/>
  <c r="M175" i="1"/>
  <c r="I175" i="1"/>
  <c r="L175" i="1"/>
  <c r="H175" i="1"/>
  <c r="O175" i="1"/>
  <c r="K175" i="1"/>
  <c r="N175" i="1"/>
  <c r="J175" i="1"/>
  <c r="J157" i="1"/>
  <c r="M157" i="1"/>
  <c r="L157" i="1"/>
  <c r="H157" i="1"/>
  <c r="O157" i="1"/>
  <c r="E108" i="1"/>
  <c r="E185" i="1"/>
  <c r="E121" i="1"/>
  <c r="E109" i="1"/>
  <c r="E135" i="1"/>
  <c r="K210" i="1"/>
  <c r="K218" i="1"/>
  <c r="B219" i="1"/>
  <c r="G159" i="1" s="1"/>
  <c r="K212" i="1"/>
  <c r="E186" i="1"/>
  <c r="E122" i="1"/>
  <c r="G59" i="1"/>
  <c r="M59" i="1" s="1"/>
  <c r="E129" i="1"/>
  <c r="L173" i="1"/>
  <c r="H173" i="1"/>
  <c r="O173" i="1"/>
  <c r="K173" i="1"/>
  <c r="G173" i="1"/>
  <c r="N173" i="1"/>
  <c r="J173" i="1"/>
  <c r="M173" i="1"/>
  <c r="I173" i="1"/>
  <c r="E136" i="1"/>
  <c r="E123" i="1"/>
  <c r="E165" i="1"/>
  <c r="E128" i="1"/>
  <c r="E188" i="1"/>
  <c r="E124" i="1"/>
  <c r="E116" i="1"/>
  <c r="E133" i="1"/>
  <c r="O177" i="1"/>
  <c r="J177" i="1"/>
  <c r="M177" i="1"/>
  <c r="L177" i="1"/>
  <c r="H177" i="1"/>
  <c r="M169" i="1"/>
  <c r="O169" i="1"/>
  <c r="J169" i="1"/>
  <c r="N169" i="1"/>
  <c r="I169" i="1"/>
  <c r="L169" i="1"/>
  <c r="H169" i="1"/>
  <c r="K169" i="1"/>
  <c r="G169" i="1"/>
  <c r="O160" i="1"/>
  <c r="J160" i="1"/>
  <c r="M160" i="1"/>
  <c r="L160" i="1"/>
  <c r="H160" i="1"/>
  <c r="E181" i="1"/>
  <c r="E132" i="1"/>
  <c r="O171" i="1"/>
  <c r="N171" i="1"/>
  <c r="J171" i="1"/>
  <c r="M171" i="1"/>
  <c r="L171" i="1"/>
  <c r="H171" i="1"/>
  <c r="E182" i="1"/>
  <c r="E134" i="1"/>
  <c r="K88" i="1"/>
  <c r="K87" i="1"/>
  <c r="J159" i="1"/>
  <c r="M159" i="1"/>
  <c r="L159" i="1"/>
  <c r="H159" i="1"/>
  <c r="O159" i="1"/>
  <c r="O161" i="1"/>
  <c r="K161" i="1"/>
  <c r="G161" i="1"/>
  <c r="M161" i="1"/>
  <c r="I161" i="1"/>
  <c r="L161" i="1"/>
  <c r="H161" i="1"/>
  <c r="E187" i="1"/>
  <c r="L172" i="1"/>
  <c r="H172" i="1"/>
  <c r="O172" i="1"/>
  <c r="K172" i="1"/>
  <c r="G172" i="1"/>
  <c r="N172" i="1"/>
  <c r="J172" i="1"/>
  <c r="M172" i="1"/>
  <c r="I172" i="1"/>
  <c r="J158" i="1"/>
  <c r="M158" i="1"/>
  <c r="L158" i="1"/>
  <c r="H158" i="1"/>
  <c r="O158" i="1"/>
  <c r="E184" i="1"/>
  <c r="E166" i="1"/>
  <c r="E130" i="1"/>
  <c r="E125" i="1"/>
  <c r="E117" i="1"/>
  <c r="E105" i="1"/>
  <c r="K214" i="1"/>
  <c r="E126" i="1"/>
  <c r="E118" i="1"/>
  <c r="E106" i="1"/>
  <c r="L178" i="1"/>
  <c r="H178" i="1"/>
  <c r="O178" i="1"/>
  <c r="J178" i="1"/>
  <c r="M178" i="1"/>
  <c r="M170" i="1"/>
  <c r="L170" i="1"/>
  <c r="H170" i="1"/>
  <c r="O170" i="1"/>
  <c r="E162" i="1"/>
  <c r="H46" i="1"/>
  <c r="H45" i="1"/>
  <c r="N12" i="1"/>
  <c r="F53" i="1"/>
  <c r="E183" i="1"/>
  <c r="E119" i="1"/>
  <c r="E180" i="1"/>
  <c r="E120" i="1"/>
  <c r="E59" i="1"/>
  <c r="E87" i="1" s="1"/>
  <c r="G53" i="1"/>
  <c r="E114" i="1"/>
  <c r="N163" i="1"/>
  <c r="M163" i="1"/>
  <c r="L163" i="1"/>
  <c r="H163" i="1"/>
  <c r="O163" i="1"/>
  <c r="E111" i="1"/>
  <c r="J176" i="1"/>
  <c r="M176" i="1"/>
  <c r="L176" i="1"/>
  <c r="H176" i="1"/>
  <c r="O176" i="1"/>
  <c r="M168" i="1"/>
  <c r="L168" i="1"/>
  <c r="H168" i="1"/>
  <c r="O168" i="1"/>
  <c r="J168" i="1"/>
  <c r="G170" i="1" l="1"/>
  <c r="G178" i="1"/>
  <c r="G168" i="1"/>
  <c r="G163" i="1"/>
  <c r="J170" i="1"/>
  <c r="G171" i="1"/>
  <c r="G160" i="1"/>
  <c r="G176" i="1"/>
  <c r="J163" i="1"/>
  <c r="G158" i="1"/>
  <c r="I171" i="1"/>
  <c r="K170" i="1"/>
  <c r="I170" i="1"/>
  <c r="I177" i="1"/>
  <c r="K176" i="1"/>
  <c r="I176" i="1"/>
  <c r="K158" i="1"/>
  <c r="I158" i="1"/>
  <c r="K171" i="1"/>
  <c r="K168" i="1"/>
  <c r="I168" i="1"/>
  <c r="K163" i="1"/>
  <c r="I163" i="1"/>
  <c r="I178" i="1"/>
  <c r="P178" i="1" s="1"/>
  <c r="K178" i="1"/>
  <c r="K159" i="1"/>
  <c r="I159" i="1"/>
  <c r="I160" i="1"/>
  <c r="K160" i="1"/>
  <c r="K177" i="1"/>
  <c r="N170" i="1"/>
  <c r="N178" i="1"/>
  <c r="N158" i="1"/>
  <c r="N161" i="1"/>
  <c r="N159" i="1"/>
  <c r="N177" i="1"/>
  <c r="N168" i="1"/>
  <c r="N176" i="1"/>
  <c r="K219" i="1"/>
  <c r="N157" i="1"/>
  <c r="L111" i="1"/>
  <c r="H111" i="1"/>
  <c r="O111" i="1"/>
  <c r="K111" i="1"/>
  <c r="G111" i="1"/>
  <c r="N111" i="1"/>
  <c r="J111" i="1"/>
  <c r="M111" i="1"/>
  <c r="I111" i="1"/>
  <c r="N119" i="1"/>
  <c r="J119" i="1"/>
  <c r="M119" i="1"/>
  <c r="I119" i="1"/>
  <c r="L119" i="1"/>
  <c r="H119" i="1"/>
  <c r="O119" i="1"/>
  <c r="K119" i="1"/>
  <c r="G119" i="1"/>
  <c r="M187" i="1"/>
  <c r="I187" i="1"/>
  <c r="L187" i="1"/>
  <c r="H187" i="1"/>
  <c r="O187" i="1"/>
  <c r="K187" i="1"/>
  <c r="G187" i="1"/>
  <c r="N187" i="1"/>
  <c r="J187" i="1"/>
  <c r="L182" i="1"/>
  <c r="H182" i="1"/>
  <c r="O182" i="1"/>
  <c r="K182" i="1"/>
  <c r="G182" i="1"/>
  <c r="N182" i="1"/>
  <c r="J182" i="1"/>
  <c r="M182" i="1"/>
  <c r="I182" i="1"/>
  <c r="E110" i="1"/>
  <c r="L186" i="1"/>
  <c r="H186" i="1"/>
  <c r="O186" i="1"/>
  <c r="K186" i="1"/>
  <c r="G186" i="1"/>
  <c r="N186" i="1"/>
  <c r="J186" i="1"/>
  <c r="M186" i="1"/>
  <c r="I186" i="1"/>
  <c r="O109" i="1"/>
  <c r="K109" i="1"/>
  <c r="G109" i="1"/>
  <c r="N109" i="1"/>
  <c r="J109" i="1"/>
  <c r="M109" i="1"/>
  <c r="I109" i="1"/>
  <c r="L109" i="1"/>
  <c r="H109" i="1"/>
  <c r="O185" i="1"/>
  <c r="K185" i="1"/>
  <c r="G185" i="1"/>
  <c r="N185" i="1"/>
  <c r="J185" i="1"/>
  <c r="M185" i="1"/>
  <c r="I185" i="1"/>
  <c r="L185" i="1"/>
  <c r="H185" i="1"/>
  <c r="N107" i="1"/>
  <c r="J107" i="1"/>
  <c r="M107" i="1"/>
  <c r="I107" i="1"/>
  <c r="L107" i="1"/>
  <c r="H107" i="1"/>
  <c r="O107" i="1"/>
  <c r="K107" i="1"/>
  <c r="G107" i="1"/>
  <c r="M113" i="1"/>
  <c r="I113" i="1"/>
  <c r="L113" i="1"/>
  <c r="H113" i="1"/>
  <c r="O113" i="1"/>
  <c r="K113" i="1"/>
  <c r="G113" i="1"/>
  <c r="N113" i="1"/>
  <c r="J113" i="1"/>
  <c r="G88" i="1"/>
  <c r="G87" i="1"/>
  <c r="M53" i="1"/>
  <c r="L162" i="1"/>
  <c r="H162" i="1"/>
  <c r="O162" i="1"/>
  <c r="K162" i="1"/>
  <c r="G162" i="1"/>
  <c r="N162" i="1"/>
  <c r="J162" i="1"/>
  <c r="M162" i="1"/>
  <c r="I162" i="1"/>
  <c r="N106" i="1"/>
  <c r="J106" i="1"/>
  <c r="M106" i="1"/>
  <c r="I106" i="1"/>
  <c r="L106" i="1"/>
  <c r="H106" i="1"/>
  <c r="O106" i="1"/>
  <c r="K106" i="1"/>
  <c r="G106" i="1"/>
  <c r="O126" i="1"/>
  <c r="K126" i="1"/>
  <c r="G126" i="1"/>
  <c r="N126" i="1"/>
  <c r="J126" i="1"/>
  <c r="M126" i="1"/>
  <c r="I126" i="1"/>
  <c r="L126" i="1"/>
  <c r="H126" i="1"/>
  <c r="N105" i="1"/>
  <c r="J105" i="1"/>
  <c r="M105" i="1"/>
  <c r="I105" i="1"/>
  <c r="L105" i="1"/>
  <c r="H105" i="1"/>
  <c r="O105" i="1"/>
  <c r="K105" i="1"/>
  <c r="G105" i="1"/>
  <c r="N125" i="1"/>
  <c r="J125" i="1"/>
  <c r="M125" i="1"/>
  <c r="I125" i="1"/>
  <c r="L125" i="1"/>
  <c r="H125" i="1"/>
  <c r="O125" i="1"/>
  <c r="K125" i="1"/>
  <c r="G125" i="1"/>
  <c r="L166" i="1"/>
  <c r="H166" i="1"/>
  <c r="O166" i="1"/>
  <c r="K166" i="1"/>
  <c r="G166" i="1"/>
  <c r="N166" i="1"/>
  <c r="J166" i="1"/>
  <c r="M166" i="1"/>
  <c r="I166" i="1"/>
  <c r="P171" i="1"/>
  <c r="O132" i="1"/>
  <c r="K132" i="1"/>
  <c r="G132" i="1"/>
  <c r="N132" i="1"/>
  <c r="J132" i="1"/>
  <c r="M132" i="1"/>
  <c r="I132" i="1"/>
  <c r="L132" i="1"/>
  <c r="H132" i="1"/>
  <c r="P169" i="1"/>
  <c r="G177" i="1"/>
  <c r="L133" i="1"/>
  <c r="H133" i="1"/>
  <c r="O133" i="1"/>
  <c r="K133" i="1"/>
  <c r="G133" i="1"/>
  <c r="N133" i="1"/>
  <c r="J133" i="1"/>
  <c r="M133" i="1"/>
  <c r="I133" i="1"/>
  <c r="M124" i="1"/>
  <c r="I124" i="1"/>
  <c r="L124" i="1"/>
  <c r="H124" i="1"/>
  <c r="O124" i="1"/>
  <c r="K124" i="1"/>
  <c r="G124" i="1"/>
  <c r="N124" i="1"/>
  <c r="J124" i="1"/>
  <c r="N128" i="1"/>
  <c r="J128" i="1"/>
  <c r="M128" i="1"/>
  <c r="I128" i="1"/>
  <c r="L128" i="1"/>
  <c r="H128" i="1"/>
  <c r="O128" i="1"/>
  <c r="K128" i="1"/>
  <c r="G128" i="1"/>
  <c r="L123" i="1"/>
  <c r="H123" i="1"/>
  <c r="O123" i="1"/>
  <c r="K123" i="1"/>
  <c r="G123" i="1"/>
  <c r="N123" i="1"/>
  <c r="J123" i="1"/>
  <c r="M123" i="1"/>
  <c r="I123" i="1"/>
  <c r="P173" i="1"/>
  <c r="N180" i="1"/>
  <c r="J180" i="1"/>
  <c r="M180" i="1"/>
  <c r="I180" i="1"/>
  <c r="L180" i="1"/>
  <c r="H180" i="1"/>
  <c r="O180" i="1"/>
  <c r="K180" i="1"/>
  <c r="G180" i="1"/>
  <c r="M183" i="1"/>
  <c r="I183" i="1"/>
  <c r="L183" i="1"/>
  <c r="H183" i="1"/>
  <c r="O183" i="1"/>
  <c r="K183" i="1"/>
  <c r="G183" i="1"/>
  <c r="N183" i="1"/>
  <c r="J183" i="1"/>
  <c r="P172" i="1"/>
  <c r="M134" i="1"/>
  <c r="I134" i="1"/>
  <c r="L134" i="1"/>
  <c r="H134" i="1"/>
  <c r="O134" i="1"/>
  <c r="K134" i="1"/>
  <c r="G134" i="1"/>
  <c r="N134" i="1"/>
  <c r="J134" i="1"/>
  <c r="L122" i="1"/>
  <c r="H122" i="1"/>
  <c r="O122" i="1"/>
  <c r="K122" i="1"/>
  <c r="G122" i="1"/>
  <c r="N122" i="1"/>
  <c r="J122" i="1"/>
  <c r="M122" i="1"/>
  <c r="I122" i="1"/>
  <c r="N135" i="1"/>
  <c r="J135" i="1"/>
  <c r="M135" i="1"/>
  <c r="I135" i="1"/>
  <c r="L135" i="1"/>
  <c r="H135" i="1"/>
  <c r="O135" i="1"/>
  <c r="K135" i="1"/>
  <c r="G135" i="1"/>
  <c r="L121" i="1"/>
  <c r="H121" i="1"/>
  <c r="O121" i="1"/>
  <c r="K121" i="1"/>
  <c r="G121" i="1"/>
  <c r="N121" i="1"/>
  <c r="J121" i="1"/>
  <c r="M121" i="1"/>
  <c r="I121" i="1"/>
  <c r="N108" i="1"/>
  <c r="J108" i="1"/>
  <c r="M108" i="1"/>
  <c r="I108" i="1"/>
  <c r="L108" i="1"/>
  <c r="H108" i="1"/>
  <c r="O108" i="1"/>
  <c r="K108" i="1"/>
  <c r="G108" i="1"/>
  <c r="G175" i="1"/>
  <c r="P175" i="1" s="1"/>
  <c r="N131" i="1"/>
  <c r="J131" i="1"/>
  <c r="M131" i="1"/>
  <c r="I131" i="1"/>
  <c r="L131" i="1"/>
  <c r="H131" i="1"/>
  <c r="O131" i="1"/>
  <c r="K131" i="1"/>
  <c r="G131" i="1"/>
  <c r="P151" i="1"/>
  <c r="E88" i="1"/>
  <c r="N114" i="1"/>
  <c r="J114" i="1"/>
  <c r="M114" i="1"/>
  <c r="I114" i="1"/>
  <c r="L114" i="1"/>
  <c r="H114" i="1"/>
  <c r="O114" i="1"/>
  <c r="K114" i="1"/>
  <c r="G114" i="1"/>
  <c r="F87" i="1"/>
  <c r="F88" i="1"/>
  <c r="L53" i="1"/>
  <c r="M118" i="1"/>
  <c r="I118" i="1"/>
  <c r="L118" i="1"/>
  <c r="H118" i="1"/>
  <c r="O118" i="1"/>
  <c r="K118" i="1"/>
  <c r="G118" i="1"/>
  <c r="N118" i="1"/>
  <c r="J118" i="1"/>
  <c r="L117" i="1"/>
  <c r="H117" i="1"/>
  <c r="O117" i="1"/>
  <c r="K117" i="1"/>
  <c r="G117" i="1"/>
  <c r="N117" i="1"/>
  <c r="J117" i="1"/>
  <c r="M117" i="1"/>
  <c r="I117" i="1"/>
  <c r="L130" i="1"/>
  <c r="H130" i="1"/>
  <c r="O130" i="1"/>
  <c r="K130" i="1"/>
  <c r="G130" i="1"/>
  <c r="N130" i="1"/>
  <c r="J130" i="1"/>
  <c r="M130" i="1"/>
  <c r="I130" i="1"/>
  <c r="N184" i="1"/>
  <c r="J184" i="1"/>
  <c r="M184" i="1"/>
  <c r="I184" i="1"/>
  <c r="L184" i="1"/>
  <c r="H184" i="1"/>
  <c r="O184" i="1"/>
  <c r="K184" i="1"/>
  <c r="G184" i="1"/>
  <c r="P161" i="1"/>
  <c r="O181" i="1"/>
  <c r="K181" i="1"/>
  <c r="G181" i="1"/>
  <c r="N181" i="1"/>
  <c r="J181" i="1"/>
  <c r="M181" i="1"/>
  <c r="I181" i="1"/>
  <c r="L181" i="1"/>
  <c r="H181" i="1"/>
  <c r="O116" i="1"/>
  <c r="K116" i="1"/>
  <c r="G116" i="1"/>
  <c r="N116" i="1"/>
  <c r="J116" i="1"/>
  <c r="M116" i="1"/>
  <c r="I116" i="1"/>
  <c r="L116" i="1"/>
  <c r="H116" i="1"/>
  <c r="M188" i="1"/>
  <c r="I188" i="1"/>
  <c r="L188" i="1"/>
  <c r="H188" i="1"/>
  <c r="O188" i="1"/>
  <c r="K188" i="1"/>
  <c r="G188" i="1"/>
  <c r="N188" i="1"/>
  <c r="J188" i="1"/>
  <c r="O165" i="1"/>
  <c r="K165" i="1"/>
  <c r="G165" i="1"/>
  <c r="N165" i="1"/>
  <c r="J165" i="1"/>
  <c r="M165" i="1"/>
  <c r="I165" i="1"/>
  <c r="L165" i="1"/>
  <c r="H165" i="1"/>
  <c r="N136" i="1"/>
  <c r="J136" i="1"/>
  <c r="M136" i="1"/>
  <c r="I136" i="1"/>
  <c r="L136" i="1"/>
  <c r="H136" i="1"/>
  <c r="O136" i="1"/>
  <c r="K136" i="1"/>
  <c r="G136" i="1"/>
  <c r="O129" i="1"/>
  <c r="K129" i="1"/>
  <c r="G129" i="1"/>
  <c r="N129" i="1"/>
  <c r="J129" i="1"/>
  <c r="M129" i="1"/>
  <c r="I129" i="1"/>
  <c r="L129" i="1"/>
  <c r="H129" i="1"/>
  <c r="G157" i="1"/>
  <c r="P163" i="1" l="1"/>
  <c r="P157" i="1"/>
  <c r="P160" i="1"/>
  <c r="P158" i="1"/>
  <c r="P168" i="1"/>
  <c r="P170" i="1"/>
  <c r="P159" i="1"/>
  <c r="P176" i="1"/>
  <c r="P131" i="1"/>
  <c r="P135" i="1"/>
  <c r="P124" i="1"/>
  <c r="P177" i="1"/>
  <c r="P106" i="1"/>
  <c r="P113" i="1"/>
  <c r="P119" i="1"/>
  <c r="P118" i="1"/>
  <c r="P125" i="1"/>
  <c r="P188" i="1"/>
  <c r="P105" i="1"/>
  <c r="P129" i="1"/>
  <c r="P130" i="1"/>
  <c r="E156" i="1"/>
  <c r="L88" i="1"/>
  <c r="L89" i="1" s="1"/>
  <c r="L87" i="1"/>
  <c r="P123" i="1"/>
  <c r="P132" i="1"/>
  <c r="P166" i="1"/>
  <c r="P185" i="1"/>
  <c r="P182" i="1"/>
  <c r="P117" i="1"/>
  <c r="P121" i="1"/>
  <c r="P122" i="1"/>
  <c r="P134" i="1"/>
  <c r="P128" i="1"/>
  <c r="P126" i="1"/>
  <c r="P162" i="1"/>
  <c r="P107" i="1"/>
  <c r="P109" i="1"/>
  <c r="P186" i="1"/>
  <c r="P116" i="1"/>
  <c r="P180" i="1"/>
  <c r="E104" i="1"/>
  <c r="M88" i="1"/>
  <c r="M87" i="1"/>
  <c r="P136" i="1"/>
  <c r="P165" i="1"/>
  <c r="P181" i="1"/>
  <c r="P184" i="1"/>
  <c r="P114" i="1"/>
  <c r="P108" i="1"/>
  <c r="P183" i="1"/>
  <c r="P133" i="1"/>
  <c r="O110" i="1"/>
  <c r="K110" i="1"/>
  <c r="G110" i="1"/>
  <c r="N110" i="1"/>
  <c r="J110" i="1"/>
  <c r="M110" i="1"/>
  <c r="I110" i="1"/>
  <c r="L110" i="1"/>
  <c r="H110" i="1"/>
  <c r="P187" i="1"/>
  <c r="P111" i="1"/>
  <c r="P110" i="1" l="1"/>
  <c r="E98" i="1"/>
  <c r="E99" i="1"/>
  <c r="M89" i="1"/>
  <c r="E97" i="1"/>
  <c r="E149" i="1"/>
  <c r="E150" i="1"/>
  <c r="E138" i="1"/>
  <c r="N104" i="1"/>
  <c r="N138" i="1" s="1"/>
  <c r="N140" i="1" s="1"/>
  <c r="J104" i="1"/>
  <c r="J138" i="1" s="1"/>
  <c r="J140" i="1" s="1"/>
  <c r="M104" i="1"/>
  <c r="M138" i="1" s="1"/>
  <c r="M140" i="1" s="1"/>
  <c r="I104" i="1"/>
  <c r="I138" i="1" s="1"/>
  <c r="I140" i="1" s="1"/>
  <c r="L104" i="1"/>
  <c r="L138" i="1" s="1"/>
  <c r="L140" i="1" s="1"/>
  <c r="H104" i="1"/>
  <c r="H138" i="1" s="1"/>
  <c r="H140" i="1" s="1"/>
  <c r="O104" i="1"/>
  <c r="O138" i="1" s="1"/>
  <c r="O140" i="1" s="1"/>
  <c r="K104" i="1"/>
  <c r="K138" i="1" s="1"/>
  <c r="K140" i="1" s="1"/>
  <c r="G104" i="1"/>
  <c r="E190" i="1"/>
  <c r="N156" i="1"/>
  <c r="N190" i="1" s="1"/>
  <c r="J156" i="1"/>
  <c r="J190" i="1" s="1"/>
  <c r="M156" i="1"/>
  <c r="M190" i="1" s="1"/>
  <c r="I156" i="1"/>
  <c r="I190" i="1" s="1"/>
  <c r="L156" i="1"/>
  <c r="L190" i="1" s="1"/>
  <c r="H156" i="1"/>
  <c r="H190" i="1" s="1"/>
  <c r="O156" i="1"/>
  <c r="O190" i="1" s="1"/>
  <c r="K156" i="1"/>
  <c r="K190" i="1" s="1"/>
  <c r="G156" i="1"/>
  <c r="G190" i="1" l="1"/>
  <c r="P190" i="1" s="1"/>
  <c r="P156" i="1"/>
  <c r="G138" i="1"/>
  <c r="P104" i="1"/>
  <c r="L142" i="1"/>
  <c r="L141" i="1"/>
  <c r="N141" i="1"/>
  <c r="N142" i="1"/>
  <c r="M99" i="1"/>
  <c r="I99" i="1"/>
  <c r="L99" i="1"/>
  <c r="H99" i="1"/>
  <c r="O99" i="1"/>
  <c r="K99" i="1"/>
  <c r="G99" i="1"/>
  <c r="N99" i="1"/>
  <c r="J99" i="1"/>
  <c r="K142" i="1"/>
  <c r="K141" i="1"/>
  <c r="I141" i="1"/>
  <c r="I142" i="1"/>
  <c r="N98" i="1"/>
  <c r="J98" i="1"/>
  <c r="M98" i="1"/>
  <c r="I98" i="1"/>
  <c r="L98" i="1"/>
  <c r="H98" i="1"/>
  <c r="O98" i="1"/>
  <c r="K98" i="1"/>
  <c r="G98" i="1"/>
  <c r="O142" i="1"/>
  <c r="O141" i="1"/>
  <c r="M141" i="1"/>
  <c r="M142" i="1"/>
  <c r="M150" i="1"/>
  <c r="I150" i="1"/>
  <c r="L150" i="1"/>
  <c r="H150" i="1"/>
  <c r="O150" i="1"/>
  <c r="K150" i="1"/>
  <c r="G150" i="1"/>
  <c r="N150" i="1"/>
  <c r="J150" i="1"/>
  <c r="O97" i="1"/>
  <c r="O100" i="1" s="1"/>
  <c r="K97" i="1"/>
  <c r="G97" i="1"/>
  <c r="M97" i="1"/>
  <c r="I97" i="1"/>
  <c r="I100" i="1" s="1"/>
  <c r="L97" i="1"/>
  <c r="H97" i="1"/>
  <c r="N97" i="1"/>
  <c r="J97" i="1"/>
  <c r="H142" i="1"/>
  <c r="H141" i="1"/>
  <c r="J141" i="1"/>
  <c r="J142" i="1"/>
  <c r="O149" i="1"/>
  <c r="K149" i="1"/>
  <c r="G149" i="1"/>
  <c r="N149" i="1"/>
  <c r="N152" i="1" s="1"/>
  <c r="J149" i="1"/>
  <c r="M149" i="1"/>
  <c r="I149" i="1"/>
  <c r="L149" i="1"/>
  <c r="L152" i="1" s="1"/>
  <c r="H149" i="1"/>
  <c r="H152" i="1" l="1"/>
  <c r="J152" i="1"/>
  <c r="O152" i="1"/>
  <c r="L100" i="1"/>
  <c r="K100" i="1"/>
  <c r="M152" i="1"/>
  <c r="N100" i="1"/>
  <c r="M100" i="1"/>
  <c r="K152" i="1"/>
  <c r="H100" i="1"/>
  <c r="I152" i="1"/>
  <c r="G100" i="1"/>
  <c r="P97" i="1"/>
  <c r="P98" i="1"/>
  <c r="P99" i="1"/>
  <c r="G152" i="1"/>
  <c r="P149" i="1"/>
  <c r="J100" i="1"/>
  <c r="P150" i="1"/>
  <c r="G140" i="1"/>
  <c r="P138" i="1"/>
  <c r="P152" i="1" l="1"/>
  <c r="P140" i="1"/>
  <c r="G142" i="1"/>
  <c r="G141" i="1"/>
  <c r="P141" i="1" s="1"/>
  <c r="P100" i="1"/>
  <c r="P142" i="1" l="1"/>
</calcChain>
</file>

<file path=xl/sharedStrings.xml><?xml version="1.0" encoding="utf-8"?>
<sst xmlns="http://schemas.openxmlformats.org/spreadsheetml/2006/main" count="299" uniqueCount="111">
  <si>
    <t>in 1000.- Euro</t>
  </si>
  <si>
    <t>Aufkommen</t>
  </si>
  <si>
    <t>FlaF</t>
  </si>
  <si>
    <t>verbleibt als</t>
  </si>
  <si>
    <t>Gesundh.fdg</t>
  </si>
  <si>
    <t>Pflegefonds</t>
  </si>
  <si>
    <t>SWW</t>
  </si>
  <si>
    <t>EA zur Verteilung</t>
  </si>
  <si>
    <t>Diverse Abzüge</t>
  </si>
  <si>
    <t>in %</t>
  </si>
  <si>
    <t>+ in 1.000 €</t>
  </si>
  <si>
    <t>Abzug</t>
  </si>
  <si>
    <t>BeihilfenG</t>
  </si>
  <si>
    <t>Gmde-KA-Btrg (USt)</t>
  </si>
  <si>
    <t>EU-Länder-Beitrag (Eigenm)</t>
  </si>
  <si>
    <t>veranl. Eink.st.</t>
  </si>
  <si>
    <t>FlaF (vESt, LSt, KeSt I, KöSt)</t>
  </si>
  <si>
    <t>Lohnsteuer</t>
  </si>
  <si>
    <t>KatF (-"- + 10 Mio. Euro)</t>
  </si>
  <si>
    <t>Kest I</t>
  </si>
  <si>
    <t>Kest II</t>
  </si>
  <si>
    <t>Steuerabkommen</t>
  </si>
  <si>
    <t>Körperschaftsteuer</t>
  </si>
  <si>
    <t>Umsatzsteuer</t>
  </si>
  <si>
    <t>Biersteuer</t>
  </si>
  <si>
    <t>Platzhalter</t>
  </si>
  <si>
    <t>Schaumweinst.</t>
  </si>
  <si>
    <t>Alkoholsteuer</t>
  </si>
  <si>
    <t>Mineralölsteuer</t>
  </si>
  <si>
    <t>Erbschafts- u Schenk.st.</t>
  </si>
  <si>
    <t>Stiftungseingangssteuer</t>
  </si>
  <si>
    <t>Werbeabgabe</t>
  </si>
  <si>
    <t>Wohnbaufdgbtrg</t>
  </si>
  <si>
    <t>Grunderwerbsteuer</t>
  </si>
  <si>
    <t>Bodenwertabgabe</t>
  </si>
  <si>
    <t>Kraftfahrzeugsteuer</t>
  </si>
  <si>
    <t>Motorbez. Vers.steuer</t>
  </si>
  <si>
    <t>Tabaksteuer</t>
  </si>
  <si>
    <t xml:space="preserve">Kapitalverkehrsteuern </t>
  </si>
  <si>
    <t>Stabilitätsabgabe</t>
  </si>
  <si>
    <t>Flugabgabe</t>
  </si>
  <si>
    <t>Energieabgaben</t>
  </si>
  <si>
    <t xml:space="preserve">Normverbrauchsabgabe </t>
  </si>
  <si>
    <t>Versicherungsteuer</t>
  </si>
  <si>
    <t>Konzessionsabgabe</t>
  </si>
  <si>
    <t>Kunstf.btrg (abz. Einh.verg)</t>
  </si>
  <si>
    <t>Spielbankabg. &lt;= 725.000</t>
  </si>
  <si>
    <t>Spielbankabg. &gt; 725.000</t>
  </si>
  <si>
    <t>Summe</t>
  </si>
  <si>
    <t>davon Abg. m einh Schl</t>
  </si>
  <si>
    <t>vertikale Verteilung</t>
  </si>
  <si>
    <t>Abzüge</t>
  </si>
  <si>
    <t>zur Verteilung</t>
  </si>
  <si>
    <t>Bund</t>
  </si>
  <si>
    <t>Länder</t>
  </si>
  <si>
    <t>Gemeinden</t>
  </si>
  <si>
    <t xml:space="preserve">           ehem. L-Pflegegeld</t>
  </si>
  <si>
    <t>EU-Beitrag</t>
  </si>
  <si>
    <t>KA-Beitrag</t>
  </si>
  <si>
    <t>Wohnbaufdrbtrg</t>
  </si>
  <si>
    <t>Kunstf.btrg.</t>
  </si>
  <si>
    <t>Spielbkabg &lt;= 725T E</t>
  </si>
  <si>
    <t>Spielbkabg &gt; 725T E</t>
  </si>
  <si>
    <t>Abg m einh Schl o ErbSchSt</t>
  </si>
  <si>
    <t>horizontale Verteilung, Gmde-EA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</si>
  <si>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</si>
  <si>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</si>
  <si>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</si>
  <si>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</si>
  <si>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</si>
  <si>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</si>
  <si>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</si>
  <si>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</si>
  <si>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</si>
  <si>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in 1.000.- Euro</t>
  </si>
  <si>
    <t>Abgaben mit einh. Schl</t>
  </si>
  <si>
    <t>Volkszahl</t>
  </si>
  <si>
    <t>aBS</t>
  </si>
  <si>
    <t>Fixschlüssel</t>
  </si>
  <si>
    <t>alle Abgaben</t>
  </si>
  <si>
    <t xml:space="preserve">zur Gänze </t>
  </si>
  <si>
    <t>Aufk. Grd.erw.st.</t>
  </si>
  <si>
    <t>Aufk. Bod.wert.abg.</t>
  </si>
  <si>
    <t>Kunstförderungsbeitrag</t>
  </si>
  <si>
    <t>Aufk. Spbg.abg. &lt;= 725.000</t>
  </si>
  <si>
    <t>Aufk. Spbg.abg. &gt; 725.000</t>
  </si>
  <si>
    <t>Summe ungek. EA</t>
  </si>
  <si>
    <t>EA Bmsgrdlage</t>
  </si>
  <si>
    <t>Landesumlage Höchstbetrag</t>
  </si>
  <si>
    <t>Gemeinde-Bedarfszuweisungsmittel</t>
  </si>
  <si>
    <t>horizontale Verteilung, Länder-EA</t>
  </si>
  <si>
    <t>Umschichtg</t>
  </si>
  <si>
    <t>Abgaben mit einheitlichem Schlüssel (ohne Erbschafts- und Schenkungssteuer)</t>
  </si>
  <si>
    <t>(ohne Erb.u.Sch.St)</t>
  </si>
  <si>
    <t>nach KA-Schl</t>
  </si>
  <si>
    <t>des Aufk. an USt fix</t>
  </si>
  <si>
    <t>Aufk. Erb.u.Sch.St</t>
  </si>
  <si>
    <t>Volksz.</t>
  </si>
  <si>
    <t>Schlüssel</t>
  </si>
  <si>
    <t>(Aufk. in 1000.-)</t>
  </si>
  <si>
    <t>Bev.Statistik 31.10.2017</t>
  </si>
  <si>
    <t xml:space="preserve">        Grd.erw.st.</t>
  </si>
  <si>
    <t xml:space="preserve">        Bod.wert.abg.</t>
  </si>
  <si>
    <t xml:space="preserve">        Erb.u.SchSt</t>
  </si>
  <si>
    <t xml:space="preserve">            SpbkA bis 725T</t>
  </si>
  <si>
    <t xml:space="preserve">            SpbkA &gt; 725T</t>
  </si>
  <si>
    <t>USt-KA (fix)</t>
  </si>
  <si>
    <t>G-einh.Abg-Fixschlüssel</t>
  </si>
  <si>
    <t>L-einh.Abg-Fixschlüssel</t>
  </si>
  <si>
    <t>Verteilung der gemeinschaftlichen Bundesabgaben 2019</t>
  </si>
  <si>
    <t>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</si>
</sst>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0.000%"/>
    <numFmt numFmtId="165" formatCode="&quot;ok&quot;;&quot;??&quot;;[Red]&quot;Fehler&quot;"/>
    <numFmt numFmtId="166" formatCode="0.000"/>
    <numFmt numFmtId="167" formatCode="#,##0.000000"/>
    <numFmt numFmtId="168" formatCode="0.0"/>
    <numFmt numFmtId="169" formatCode="&quot;davon&quot;\ 0.00%"/>
    <numFmt numFmtId="170" formatCode="&quot;davon&quot;\ 0.0%"/>
    <numFmt numFmtId="171" formatCode="#,##0.000"/>
  </numFmts>
  <fonts count="12" x14ac:knownFonts="1">
    <font>
      <sz val="10"/>
      <name val="Arial"/>
      <family val="2"/>
    </font>
    <font>
      <sz val="10"/>
      <name val="Helv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sz val="7"/>
      <name val="Arial"/>
      <family val="2"/>
    </font>
    <font>
      <i/>
      <sz val="7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1" fillId="0" borderId="0"/>
    <xf numFmtId="4" fontId="1" fillId="0" borderId="0" applyFont="0" applyFill="0" applyBorder="0" applyAlignment="0" applyProtection="0"/>
  </cellStyleXfs>
  <cellXfs count="99">
    <xf numFmtId="0" fontId="0" fillId="0" borderId="0" xfId="0"/>
    <xf numFmtId="0" fontId="2" fillId="0" borderId="0" xfId="2" applyFont="1" applyFill="1"/>
    <xf numFmtId="0" fontId="3" fillId="0" borderId="0" xfId="2" applyFont="1" applyFill="1"/>
    <xf numFmtId="0" fontId="4" fillId="0" borderId="0" xfId="0" applyFont="1" applyFill="1"/>
    <xf numFmtId="0" fontId="5" fillId="0" borderId="0" xfId="2" applyFont="1" applyFill="1"/>
    <xf numFmtId="0" fontId="6" fillId="0" borderId="0" xfId="2" applyFont="1" applyFill="1"/>
    <xf numFmtId="0" fontId="7" fillId="0" borderId="0" xfId="2" applyFont="1" applyFill="1"/>
    <xf numFmtId="3" fontId="7" fillId="0" borderId="0" xfId="2" applyNumberFormat="1" applyFont="1" applyFill="1"/>
    <xf numFmtId="0" fontId="5" fillId="0" borderId="0" xfId="2" applyFont="1" applyFill="1" applyAlignment="1">
      <alignment horizontal="right"/>
    </xf>
    <xf numFmtId="3" fontId="5" fillId="0" borderId="0" xfId="2" applyNumberFormat="1" applyFont="1" applyFill="1"/>
    <xf numFmtId="0" fontId="5" fillId="0" borderId="0" xfId="2" applyFont="1" applyFill="1" applyBorder="1"/>
    <xf numFmtId="3" fontId="5" fillId="0" borderId="0" xfId="2" applyNumberFormat="1" applyFont="1" applyFill="1" applyBorder="1"/>
    <xf numFmtId="0" fontId="8" fillId="0" borderId="0" xfId="2" applyFont="1" applyFill="1" applyAlignment="1">
      <alignment horizontal="left"/>
    </xf>
    <xf numFmtId="3" fontId="8" fillId="0" borderId="0" xfId="2" applyNumberFormat="1" applyFont="1" applyFill="1"/>
    <xf numFmtId="3" fontId="3" fillId="0" borderId="0" xfId="3" applyNumberFormat="1" applyFont="1" applyFill="1"/>
    <xf numFmtId="3" fontId="3" fillId="0" borderId="0" xfId="2" applyNumberFormat="1" applyFont="1" applyFill="1"/>
    <xf numFmtId="0" fontId="3" fillId="0" borderId="0" xfId="2" applyFont="1" applyFill="1" applyBorder="1"/>
    <xf numFmtId="2" fontId="3" fillId="0" borderId="0" xfId="2" applyNumberFormat="1" applyFont="1" applyFill="1"/>
    <xf numFmtId="3" fontId="2" fillId="0" borderId="0" xfId="3" applyNumberFormat="1" applyFont="1" applyFill="1"/>
    <xf numFmtId="0" fontId="9" fillId="0" borderId="0" xfId="2" applyFont="1" applyFill="1" applyBorder="1"/>
    <xf numFmtId="3" fontId="9" fillId="0" borderId="0" xfId="3" applyNumberFormat="1" applyFont="1" applyFill="1" applyBorder="1"/>
    <xf numFmtId="0" fontId="3" fillId="0" borderId="0" xfId="2" applyFont="1" applyFill="1" applyAlignment="1">
      <alignment horizontal="right"/>
    </xf>
    <xf numFmtId="3" fontId="2" fillId="0" borderId="1" xfId="2" applyNumberFormat="1" applyFont="1" applyFill="1" applyBorder="1"/>
    <xf numFmtId="0" fontId="5" fillId="0" borderId="2" xfId="2" applyFont="1" applyFill="1" applyBorder="1" applyAlignment="1">
      <alignment horizontal="right"/>
    </xf>
    <xf numFmtId="0" fontId="5" fillId="0" borderId="2" xfId="2" quotePrefix="1" applyFont="1" applyFill="1" applyBorder="1" applyAlignment="1">
      <alignment horizontal="right"/>
    </xf>
    <xf numFmtId="0" fontId="3" fillId="0" borderId="3" xfId="2" applyFont="1" applyFill="1" applyBorder="1" applyAlignment="1">
      <alignment horizontal="right"/>
    </xf>
    <xf numFmtId="3" fontId="10" fillId="0" borderId="0" xfId="2" applyNumberFormat="1" applyFont="1" applyFill="1" applyAlignment="1">
      <alignment horizontal="right"/>
    </xf>
    <xf numFmtId="0" fontId="3" fillId="0" borderId="0" xfId="0" applyFont="1" applyFill="1" applyAlignment="1">
      <alignment horizontal="right"/>
    </xf>
    <xf numFmtId="0" fontId="3" fillId="0" borderId="4" xfId="2" applyFont="1" applyFill="1" applyBorder="1"/>
    <xf numFmtId="164" fontId="3" fillId="0" borderId="0" xfId="1" applyNumberFormat="1" applyFont="1" applyFill="1" applyBorder="1" applyAlignment="1">
      <alignment horizontal="right"/>
    </xf>
    <xf numFmtId="3" fontId="3" fillId="0" borderId="5" xfId="2" applyNumberFormat="1" applyFont="1" applyFill="1" applyBorder="1"/>
    <xf numFmtId="3" fontId="3" fillId="0" borderId="5" xfId="3" applyNumberFormat="1" applyFont="1" applyFill="1" applyBorder="1"/>
    <xf numFmtId="0" fontId="3" fillId="0" borderId="4" xfId="2" applyFont="1" applyFill="1" applyBorder="1" applyAlignment="1">
      <alignment horizontal="left"/>
    </xf>
    <xf numFmtId="0" fontId="4" fillId="0" borderId="0" xfId="0" applyFont="1" applyFill="1" applyBorder="1"/>
    <xf numFmtId="0" fontId="3" fillId="0" borderId="6" xfId="2" applyFont="1" applyFill="1" applyBorder="1" applyAlignment="1">
      <alignment horizontal="left"/>
    </xf>
    <xf numFmtId="0" fontId="4" fillId="0" borderId="7" xfId="0" applyFont="1" applyFill="1" applyBorder="1"/>
    <xf numFmtId="164" fontId="3" fillId="0" borderId="7" xfId="1" applyNumberFormat="1" applyFont="1" applyFill="1" applyBorder="1" applyAlignment="1">
      <alignment horizontal="right"/>
    </xf>
    <xf numFmtId="3" fontId="3" fillId="0" borderId="7" xfId="3" applyNumberFormat="1" applyFont="1" applyFill="1" applyBorder="1"/>
    <xf numFmtId="3" fontId="3" fillId="0" borderId="8" xfId="2" applyNumberFormat="1" applyFont="1" applyFill="1" applyBorder="1"/>
    <xf numFmtId="0" fontId="3" fillId="0" borderId="0" xfId="0" applyFont="1" applyFill="1" applyBorder="1"/>
    <xf numFmtId="3" fontId="2" fillId="0" borderId="0" xfId="2" applyNumberFormat="1" applyFont="1" applyFill="1" applyBorder="1"/>
    <xf numFmtId="0" fontId="3" fillId="0" borderId="0" xfId="2" applyFont="1"/>
    <xf numFmtId="3" fontId="3" fillId="0" borderId="0" xfId="0" applyNumberFormat="1" applyFont="1" applyFill="1"/>
    <xf numFmtId="3" fontId="3" fillId="0" borderId="0" xfId="2" applyNumberFormat="1" applyFont="1" applyFill="1" applyBorder="1"/>
    <xf numFmtId="165" fontId="3" fillId="0" borderId="0" xfId="2" applyNumberFormat="1" applyFont="1" applyFill="1" applyAlignment="1">
      <alignment horizontal="right"/>
    </xf>
    <xf numFmtId="3" fontId="10" fillId="0" borderId="0" xfId="2" applyNumberFormat="1" applyFont="1" applyFill="1"/>
    <xf numFmtId="3" fontId="2" fillId="0" borderId="0" xfId="2" applyNumberFormat="1" applyFont="1" applyFill="1"/>
    <xf numFmtId="0" fontId="3" fillId="0" borderId="2" xfId="2" applyFont="1" applyFill="1" applyBorder="1"/>
    <xf numFmtId="0" fontId="2" fillId="0" borderId="1" xfId="2" applyFont="1" applyFill="1" applyBorder="1"/>
    <xf numFmtId="0" fontId="3" fillId="0" borderId="1" xfId="2" applyFont="1" applyFill="1" applyBorder="1"/>
    <xf numFmtId="3" fontId="10" fillId="0" borderId="2" xfId="2" applyNumberFormat="1" applyFont="1" applyFill="1" applyBorder="1"/>
    <xf numFmtId="0" fontId="3" fillId="0" borderId="3" xfId="0" applyFont="1" applyFill="1" applyBorder="1"/>
    <xf numFmtId="0" fontId="3" fillId="0" borderId="3" xfId="2" applyFont="1" applyFill="1" applyBorder="1"/>
    <xf numFmtId="0" fontId="3" fillId="0" borderId="5" xfId="2" applyFont="1" applyFill="1" applyBorder="1"/>
    <xf numFmtId="0" fontId="3" fillId="0" borderId="0" xfId="2" applyFont="1" applyFill="1" applyBorder="1" applyAlignment="1">
      <alignment horizontal="right"/>
    </xf>
    <xf numFmtId="0" fontId="3" fillId="0" borderId="4" xfId="2" applyFont="1" applyFill="1" applyBorder="1" applyAlignment="1">
      <alignment horizontal="right"/>
    </xf>
    <xf numFmtId="0" fontId="3" fillId="0" borderId="5" xfId="2" applyFont="1" applyFill="1" applyBorder="1" applyAlignment="1">
      <alignment horizontal="right"/>
    </xf>
    <xf numFmtId="164" fontId="3" fillId="0" borderId="0" xfId="1" applyNumberFormat="1" applyFont="1" applyFill="1" applyBorder="1"/>
    <xf numFmtId="3" fontId="3" fillId="0" borderId="0" xfId="3" applyNumberFormat="1" applyFont="1" applyFill="1" applyBorder="1"/>
    <xf numFmtId="3" fontId="10" fillId="0" borderId="0" xfId="2" applyNumberFormat="1" applyFont="1" applyFill="1" applyBorder="1"/>
    <xf numFmtId="3" fontId="3" fillId="0" borderId="4" xfId="2" applyNumberFormat="1" applyFont="1" applyFill="1" applyBorder="1"/>
    <xf numFmtId="166" fontId="3" fillId="0" borderId="0" xfId="2" applyNumberFormat="1" applyFont="1" applyFill="1" applyBorder="1"/>
    <xf numFmtId="3" fontId="10" fillId="0" borderId="5" xfId="2" applyNumberFormat="1" applyFont="1" applyFill="1" applyBorder="1"/>
    <xf numFmtId="0" fontId="5" fillId="0" borderId="0" xfId="2" applyFont="1" applyFill="1" applyBorder="1" applyAlignment="1">
      <alignment horizontal="center"/>
    </xf>
    <xf numFmtId="0" fontId="3" fillId="0" borderId="6" xfId="2" applyFont="1" applyFill="1" applyBorder="1"/>
    <xf numFmtId="0" fontId="3" fillId="0" borderId="7" xfId="2" applyFont="1" applyFill="1" applyBorder="1"/>
    <xf numFmtId="3" fontId="3" fillId="0" borderId="6" xfId="3" applyNumberFormat="1" applyFont="1" applyFill="1" applyBorder="1"/>
    <xf numFmtId="3" fontId="3" fillId="0" borderId="8" xfId="3" applyNumberFormat="1" applyFont="1" applyFill="1" applyBorder="1"/>
    <xf numFmtId="3" fontId="3" fillId="0" borderId="7" xfId="2" applyNumberFormat="1" applyFont="1" applyFill="1" applyBorder="1"/>
    <xf numFmtId="3" fontId="5" fillId="0" borderId="0" xfId="2" applyNumberFormat="1" applyFont="1" applyFill="1" applyBorder="1" applyAlignment="1">
      <alignment horizontal="right"/>
    </xf>
    <xf numFmtId="3" fontId="3" fillId="0" borderId="0" xfId="2" applyNumberFormat="1" applyFont="1"/>
    <xf numFmtId="3" fontId="3" fillId="0" borderId="0" xfId="2" applyNumberFormat="1" applyFont="1" applyFill="1" applyBorder="1" applyAlignment="1">
      <alignment horizontal="right"/>
    </xf>
    <xf numFmtId="167" fontId="5" fillId="0" borderId="0" xfId="2" applyNumberFormat="1" applyFont="1" applyAlignment="1">
      <alignment horizontal="center"/>
    </xf>
    <xf numFmtId="3" fontId="5" fillId="0" borderId="0" xfId="2" applyNumberFormat="1" applyFont="1"/>
    <xf numFmtId="0" fontId="4" fillId="0" borderId="0" xfId="2" applyFont="1"/>
    <xf numFmtId="4" fontId="3" fillId="0" borderId="0" xfId="2" applyNumberFormat="1" applyFont="1" applyFill="1"/>
    <xf numFmtId="0" fontId="3" fillId="0" borderId="0" xfId="2" applyFont="1" applyAlignment="1">
      <alignment horizontal="center"/>
    </xf>
    <xf numFmtId="3" fontId="2" fillId="0" borderId="0" xfId="3" applyNumberFormat="1" applyFont="1"/>
    <xf numFmtId="3" fontId="3" fillId="0" borderId="0" xfId="3" applyNumberFormat="1" applyFont="1"/>
    <xf numFmtId="3" fontId="3" fillId="0" borderId="0" xfId="2" applyNumberFormat="1" applyFont="1" applyFill="1" applyAlignment="1">
      <alignment horizontal="right"/>
    </xf>
    <xf numFmtId="0" fontId="3" fillId="0" borderId="0" xfId="2" applyFont="1" applyFill="1" applyAlignment="1">
      <alignment horizontal="center"/>
    </xf>
    <xf numFmtId="164" fontId="3" fillId="0" borderId="0" xfId="1" applyNumberFormat="1" applyFont="1" applyFill="1"/>
    <xf numFmtId="0" fontId="3" fillId="0" borderId="0" xfId="2" applyFont="1" applyFill="1" applyAlignment="1">
      <alignment horizontal="left"/>
    </xf>
    <xf numFmtId="166" fontId="3" fillId="0" borderId="0" xfId="2" applyNumberFormat="1" applyFont="1" applyFill="1"/>
    <xf numFmtId="166" fontId="3" fillId="0" borderId="0" xfId="2" applyNumberFormat="1" applyFont="1" applyFill="1" applyAlignment="1">
      <alignment horizontal="right"/>
    </xf>
    <xf numFmtId="0" fontId="3" fillId="0" borderId="0" xfId="2" quotePrefix="1" applyFont="1" applyFill="1"/>
    <xf numFmtId="169" fontId="3" fillId="0" borderId="0" xfId="1" applyNumberFormat="1" applyFont="1" applyFill="1" applyAlignment="1">
      <alignment horizontal="left"/>
    </xf>
    <xf numFmtId="170" fontId="3" fillId="0" borderId="0" xfId="1" applyNumberFormat="1" applyFont="1" applyFill="1" applyAlignment="1">
      <alignment horizontal="left"/>
    </xf>
    <xf numFmtId="168" fontId="3" fillId="0" borderId="0" xfId="2" applyNumberFormat="1" applyFont="1" applyFill="1"/>
    <xf numFmtId="0" fontId="2" fillId="0" borderId="0" xfId="2" applyFont="1" applyFill="1" applyAlignment="1">
      <alignment horizontal="center"/>
    </xf>
    <xf numFmtId="164" fontId="5" fillId="0" borderId="0" xfId="1" applyNumberFormat="1" applyFont="1" applyFill="1"/>
    <xf numFmtId="166" fontId="5" fillId="0" borderId="0" xfId="2" applyNumberFormat="1" applyFont="1" applyFill="1"/>
    <xf numFmtId="164" fontId="3" fillId="0" borderId="0" xfId="1" applyNumberFormat="1" applyFont="1" applyFill="1" applyAlignment="1">
      <alignment horizontal="right"/>
    </xf>
    <xf numFmtId="168" fontId="3" fillId="0" borderId="0" xfId="2" applyNumberFormat="1" applyFont="1" applyFill="1" applyAlignment="1">
      <alignment horizontal="center"/>
    </xf>
    <xf numFmtId="0" fontId="3" fillId="0" borderId="0" xfId="2" applyFont="1" applyFill="1" applyProtection="1">
      <protection locked="0"/>
    </xf>
    <xf numFmtId="171" fontId="10" fillId="0" borderId="0" xfId="2" applyNumberFormat="1" applyFont="1" applyFill="1"/>
    <xf numFmtId="4" fontId="11" fillId="0" borderId="0" xfId="2" applyNumberFormat="1" applyFont="1" applyFill="1"/>
    <xf numFmtId="171" fontId="3" fillId="0" borderId="0" xfId="2" applyNumberFormat="1" applyFont="1" applyFill="1"/>
    <xf numFmtId="9" fontId="3" fillId="0" borderId="0" xfId="1" applyNumberFormat="1" applyFont="1" applyFill="1"/>
  </cellXfs>
  <cellStyles count="4">
    <cellStyle name="Dezimal_EAVERT96" xfId="3"/>
    <cellStyle name="Prozent" xfId="1" builtinId="5"/>
    <cellStyle name="Standard" xfId="0" builtinId="0"/>
    <cellStyle name="Standard_EAVERT9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pageSetUpPr fitToPage="1"/>
  </sheetPr>
  <dimension ref="A1:AG219"/>
  <sheetViews>
    <sheetView tabSelected="1" zoomScaleNormal="100" workbookViewId="0"/>
  </sheetViews>
  <sheetFormatPr baseColWidth="10" defaultRowHeight="11.25" x14ac:dyDescent="0.2"/>
  <cols>
    <col min="1" max="1" width="17.28515625" style="2" customWidth="1"/>
    <col min="2" max="11" width="10.42578125" style="2" customWidth="1"/>
    <col min="12" max="17" width="10.7109375" style="2" customWidth="1"/>
    <col min="18" max="26" width="10.7109375" style="41" customWidth="1"/>
    <col min="27" max="16384" width="11.42578125" style="41"/>
  </cols>
  <sheetData>
    <row r="1" spans="1:14" ht="12.75" x14ac:dyDescent="0.2">
      <c r="A1" s="1" t="s">
        <v>109</v>
      </c>
      <c r="G1" s="3"/>
      <c r="H1" s="3"/>
      <c r="I1" s="3"/>
    </row>
    <row r="2" spans="1:14" ht="12.75" x14ac:dyDescent="0.2">
      <c r="A2" s="2" t="s">
        <v>0</v>
      </c>
      <c r="E2" s="3"/>
      <c r="G2" s="3"/>
      <c r="H2" s="3"/>
      <c r="I2" s="3"/>
    </row>
    <row r="3" spans="1:14" ht="12.75" x14ac:dyDescent="0.2">
      <c r="E3" s="3"/>
      <c r="G3" s="3"/>
      <c r="H3" s="3"/>
      <c r="I3" s="3"/>
      <c r="J3" s="4"/>
      <c r="K3" s="4"/>
      <c r="L3" s="5"/>
      <c r="M3" s="4"/>
    </row>
    <row r="4" spans="1:14" ht="12.75" x14ac:dyDescent="0.2">
      <c r="A4" s="6"/>
      <c r="B4" s="6"/>
      <c r="D4" s="1"/>
      <c r="E4" s="3"/>
      <c r="G4" s="3"/>
      <c r="H4" s="4"/>
      <c r="I4" s="4"/>
      <c r="J4" s="4"/>
      <c r="K4" s="4"/>
      <c r="L4" s="5"/>
      <c r="M4" s="4"/>
    </row>
    <row r="5" spans="1:14" ht="12.75" x14ac:dyDescent="0.2">
      <c r="A5" s="6"/>
      <c r="B5" s="7"/>
      <c r="E5" s="3"/>
      <c r="F5" s="3"/>
      <c r="H5" s="8"/>
      <c r="I5" s="9"/>
      <c r="J5" s="10"/>
      <c r="K5" s="11"/>
      <c r="L5" s="10"/>
      <c r="M5" s="10"/>
    </row>
    <row r="6" spans="1:14" ht="12.75" x14ac:dyDescent="0.2">
      <c r="A6" s="12"/>
      <c r="B6" s="13"/>
      <c r="E6" s="3"/>
      <c r="F6" s="3"/>
      <c r="G6" s="14"/>
      <c r="H6" s="15"/>
      <c r="I6" s="15"/>
      <c r="J6" s="16"/>
      <c r="K6" s="17"/>
      <c r="L6" s="10"/>
      <c r="M6" s="10"/>
    </row>
    <row r="7" spans="1:14" x14ac:dyDescent="0.2">
      <c r="A7" s="1"/>
      <c r="B7" s="18"/>
      <c r="H7" s="4"/>
      <c r="I7" s="4"/>
      <c r="J7" s="19"/>
      <c r="K7" s="20"/>
      <c r="L7" s="10"/>
      <c r="M7" s="10"/>
    </row>
    <row r="8" spans="1:14" x14ac:dyDescent="0.2">
      <c r="A8" s="15"/>
      <c r="B8" s="21" t="s">
        <v>1</v>
      </c>
      <c r="C8" s="21" t="s">
        <v>2</v>
      </c>
      <c r="D8" s="21" t="s">
        <v>3</v>
      </c>
      <c r="E8" s="21" t="s">
        <v>4</v>
      </c>
      <c r="F8" s="21" t="s">
        <v>5</v>
      </c>
      <c r="G8" s="21" t="s">
        <v>6</v>
      </c>
      <c r="H8" s="21" t="s">
        <v>7</v>
      </c>
      <c r="J8" s="22" t="s">
        <v>8</v>
      </c>
      <c r="K8" s="23"/>
      <c r="L8" s="23" t="s">
        <v>9</v>
      </c>
      <c r="M8" s="24" t="s">
        <v>10</v>
      </c>
      <c r="N8" s="25" t="s">
        <v>11</v>
      </c>
    </row>
    <row r="9" spans="1:14" x14ac:dyDescent="0.2">
      <c r="B9" s="26" t="s">
        <v>110</v>
      </c>
      <c r="C9" s="27" t="s">
        <v>12</v>
      </c>
      <c r="D9" s="21" t="s">
        <v>1</v>
      </c>
      <c r="E9" s="21"/>
      <c r="H9" s="21"/>
      <c r="J9" s="28" t="s">
        <v>13</v>
      </c>
      <c r="K9" s="11"/>
      <c r="L9" s="29">
        <v>6.4200000000000004E-3</v>
      </c>
      <c r="M9" s="16"/>
      <c r="N9" s="30">
        <f>D17*L9</f>
        <v>177836.1271009788</v>
      </c>
    </row>
    <row r="10" spans="1:14" ht="12.75" x14ac:dyDescent="0.2">
      <c r="A10" s="3"/>
      <c r="J10" s="28" t="s">
        <v>14</v>
      </c>
      <c r="K10" s="11"/>
      <c r="L10" s="29"/>
      <c r="M10" s="16"/>
      <c r="N10" s="31">
        <v>530160.46200000006</v>
      </c>
    </row>
    <row r="11" spans="1:14" ht="12.75" x14ac:dyDescent="0.2">
      <c r="A11" s="2" t="s">
        <v>15</v>
      </c>
      <c r="B11" s="15">
        <v>4925481.5380700007</v>
      </c>
      <c r="C11" s="15">
        <v>-172598</v>
      </c>
      <c r="D11" s="15">
        <f>B11+C11</f>
        <v>4752883.5380700007</v>
      </c>
      <c r="E11" s="15"/>
      <c r="H11" s="15">
        <f>SUM(D11:G11)</f>
        <v>4752883.5380700007</v>
      </c>
      <c r="J11" s="32" t="s">
        <v>16</v>
      </c>
      <c r="K11" s="33"/>
      <c r="L11" s="29">
        <v>1.7000000000000001E-2</v>
      </c>
      <c r="M11" s="16"/>
      <c r="N11" s="30">
        <v>639934.74641139014</v>
      </c>
    </row>
    <row r="12" spans="1:14" ht="12.75" x14ac:dyDescent="0.2">
      <c r="A12" s="2" t="s">
        <v>17</v>
      </c>
      <c r="B12" s="15">
        <v>28480828.864790004</v>
      </c>
      <c r="C12" s="15">
        <v>-517794</v>
      </c>
      <c r="D12" s="15">
        <f t="shared" ref="D12:D43" si="0">B12+C12</f>
        <v>27963034.864790004</v>
      </c>
      <c r="E12" s="15"/>
      <c r="H12" s="15">
        <f t="shared" ref="H12:H43" si="1">SUM(D12:G12)</f>
        <v>27963034.864790004</v>
      </c>
      <c r="J12" s="34" t="s">
        <v>18</v>
      </c>
      <c r="K12" s="35"/>
      <c r="L12" s="36">
        <v>1.0699999999999999E-2</v>
      </c>
      <c r="M12" s="37">
        <v>10000</v>
      </c>
      <c r="N12" s="38">
        <f>(H11+H12+H13+H14+H16)*L12+M12</f>
        <v>492465.98744716903</v>
      </c>
    </row>
    <row r="13" spans="1:14" ht="12.75" x14ac:dyDescent="0.2">
      <c r="A13" s="2" t="s">
        <v>19</v>
      </c>
      <c r="B13" s="15">
        <v>2244194.68774</v>
      </c>
      <c r="C13" s="15"/>
      <c r="D13" s="15">
        <f t="shared" si="0"/>
        <v>2244194.68774</v>
      </c>
      <c r="E13" s="15"/>
      <c r="H13" s="15">
        <f t="shared" si="1"/>
        <v>2244194.68774</v>
      </c>
      <c r="J13" s="33"/>
      <c r="K13" s="11"/>
      <c r="L13" s="10"/>
      <c r="M13" s="10"/>
    </row>
    <row r="14" spans="1:14" x14ac:dyDescent="0.2">
      <c r="A14" s="2" t="s">
        <v>20</v>
      </c>
      <c r="B14" s="15">
        <v>745503.18861000007</v>
      </c>
      <c r="C14" s="15"/>
      <c r="D14" s="15">
        <f t="shared" si="0"/>
        <v>745503.18861000007</v>
      </c>
      <c r="E14" s="15"/>
      <c r="H14" s="15">
        <f t="shared" si="1"/>
        <v>745503.18861000007</v>
      </c>
      <c r="J14" s="39"/>
      <c r="K14" s="11"/>
      <c r="L14" s="10"/>
      <c r="M14" s="10"/>
    </row>
    <row r="15" spans="1:14" x14ac:dyDescent="0.2">
      <c r="A15" s="2" t="s">
        <v>21</v>
      </c>
      <c r="B15" s="15">
        <v>0</v>
      </c>
      <c r="C15" s="15"/>
      <c r="D15" s="15">
        <f t="shared" si="0"/>
        <v>0</v>
      </c>
      <c r="E15" s="15"/>
      <c r="H15" s="15">
        <f t="shared" si="1"/>
        <v>0</v>
      </c>
      <c r="J15" s="16"/>
      <c r="K15" s="16"/>
      <c r="L15" s="16"/>
      <c r="M15" s="16"/>
    </row>
    <row r="16" spans="1:14" x14ac:dyDescent="0.2">
      <c r="A16" s="2" t="s">
        <v>22</v>
      </c>
      <c r="B16" s="15">
        <v>9384662.9214599989</v>
      </c>
      <c r="C16" s="15"/>
      <c r="D16" s="15">
        <f t="shared" si="0"/>
        <v>9384662.9214599989</v>
      </c>
      <c r="E16" s="15"/>
      <c r="H16" s="15">
        <f t="shared" si="1"/>
        <v>9384662.9214599989</v>
      </c>
      <c r="J16" s="16"/>
      <c r="K16" s="16"/>
      <c r="L16" s="16"/>
      <c r="M16" s="40"/>
    </row>
    <row r="17" spans="1:17" x14ac:dyDescent="0.2">
      <c r="A17" s="2" t="s">
        <v>23</v>
      </c>
      <c r="B17" s="15">
        <v>30046232.751139998</v>
      </c>
      <c r="C17" s="15">
        <v>-2345901.4270000006</v>
      </c>
      <c r="D17" s="15">
        <f t="shared" si="0"/>
        <v>27700331.324139997</v>
      </c>
      <c r="E17" s="15">
        <v>-7250.0000000000009</v>
      </c>
      <c r="F17" s="15">
        <v>-382000</v>
      </c>
      <c r="G17" s="15">
        <v>-296221.35591000004</v>
      </c>
      <c r="H17" s="15">
        <f t="shared" si="1"/>
        <v>27014859.968229998</v>
      </c>
      <c r="J17" s="16"/>
      <c r="K17" s="16"/>
      <c r="L17" s="16"/>
      <c r="M17" s="16"/>
    </row>
    <row r="18" spans="1:17" x14ac:dyDescent="0.2">
      <c r="A18" s="2" t="s">
        <v>24</v>
      </c>
      <c r="B18" s="15">
        <v>189638.07531000001</v>
      </c>
      <c r="C18" s="15"/>
      <c r="D18" s="15">
        <f t="shared" si="0"/>
        <v>189638.07531000001</v>
      </c>
      <c r="E18" s="15"/>
      <c r="H18" s="15">
        <f t="shared" si="1"/>
        <v>189638.07531000001</v>
      </c>
      <c r="J18" s="16"/>
      <c r="K18" s="16"/>
      <c r="L18" s="16"/>
      <c r="M18" s="16"/>
    </row>
    <row r="19" spans="1:17" x14ac:dyDescent="0.2">
      <c r="A19" s="2" t="s">
        <v>25</v>
      </c>
      <c r="B19" s="15">
        <v>0</v>
      </c>
      <c r="C19" s="15"/>
      <c r="D19" s="15">
        <f t="shared" si="0"/>
        <v>0</v>
      </c>
      <c r="E19" s="15"/>
      <c r="H19" s="15">
        <f t="shared" si="1"/>
        <v>0</v>
      </c>
      <c r="J19" s="41"/>
      <c r="K19" s="41"/>
      <c r="L19" s="41"/>
      <c r="M19" s="41"/>
      <c r="N19" s="41"/>
      <c r="O19" s="41"/>
      <c r="P19" s="41"/>
      <c r="Q19" s="41"/>
    </row>
    <row r="20" spans="1:17" x14ac:dyDescent="0.2">
      <c r="A20" s="2" t="s">
        <v>26</v>
      </c>
      <c r="B20" s="15">
        <v>23986.745569999999</v>
      </c>
      <c r="C20" s="15"/>
      <c r="D20" s="15">
        <f t="shared" si="0"/>
        <v>23986.745569999999</v>
      </c>
      <c r="E20" s="15"/>
      <c r="H20" s="15">
        <f t="shared" si="1"/>
        <v>23986.745569999999</v>
      </c>
      <c r="J20" s="41"/>
      <c r="K20" s="41"/>
      <c r="L20" s="41"/>
      <c r="M20" s="41"/>
      <c r="N20" s="41"/>
      <c r="O20" s="41"/>
      <c r="P20" s="41"/>
      <c r="Q20" s="41"/>
    </row>
    <row r="21" spans="1:17" x14ac:dyDescent="0.2">
      <c r="A21" s="2" t="s">
        <v>27</v>
      </c>
      <c r="B21" s="15">
        <v>153848.72758999999</v>
      </c>
      <c r="C21" s="15"/>
      <c r="D21" s="15">
        <f t="shared" si="0"/>
        <v>153848.72758999999</v>
      </c>
      <c r="E21" s="15"/>
      <c r="H21" s="15">
        <f t="shared" si="1"/>
        <v>153848.72758999999</v>
      </c>
      <c r="J21" s="41"/>
      <c r="K21" s="41"/>
      <c r="L21" s="41"/>
      <c r="M21" s="41"/>
      <c r="N21" s="41"/>
      <c r="O21" s="41"/>
      <c r="P21" s="41"/>
      <c r="Q21" s="41"/>
    </row>
    <row r="22" spans="1:17" x14ac:dyDescent="0.2">
      <c r="A22" s="2" t="s">
        <v>25</v>
      </c>
      <c r="B22" s="15">
        <v>0</v>
      </c>
      <c r="C22" s="15"/>
      <c r="D22" s="15">
        <f t="shared" si="0"/>
        <v>0</v>
      </c>
      <c r="E22" s="15"/>
      <c r="H22" s="15">
        <f t="shared" si="1"/>
        <v>0</v>
      </c>
      <c r="J22" s="41"/>
      <c r="K22" s="41"/>
      <c r="L22" s="41"/>
      <c r="M22" s="41"/>
      <c r="N22" s="41"/>
      <c r="O22" s="41"/>
      <c r="P22" s="41"/>
      <c r="Q22" s="41"/>
    </row>
    <row r="23" spans="1:17" x14ac:dyDescent="0.2">
      <c r="A23" s="2" t="s">
        <v>28</v>
      </c>
      <c r="B23" s="15">
        <v>4465808.44197</v>
      </c>
      <c r="C23" s="15"/>
      <c r="D23" s="15">
        <f t="shared" si="0"/>
        <v>4465808.44197</v>
      </c>
      <c r="E23" s="15"/>
      <c r="H23" s="15">
        <f t="shared" si="1"/>
        <v>4465808.44197</v>
      </c>
      <c r="J23" s="41"/>
      <c r="K23" s="41"/>
      <c r="L23" s="41"/>
      <c r="M23" s="41"/>
      <c r="N23" s="41"/>
      <c r="O23" s="41"/>
      <c r="P23" s="41"/>
      <c r="Q23" s="41"/>
    </row>
    <row r="24" spans="1:17" x14ac:dyDescent="0.2">
      <c r="A24" s="2" t="s">
        <v>29</v>
      </c>
      <c r="B24" s="15">
        <v>549.51905999999997</v>
      </c>
      <c r="C24" s="15"/>
      <c r="D24" s="15">
        <f t="shared" si="0"/>
        <v>549.51905999999997</v>
      </c>
      <c r="E24" s="15"/>
      <c r="H24" s="15">
        <f t="shared" si="1"/>
        <v>549.51905999999997</v>
      </c>
      <c r="J24" s="41"/>
      <c r="K24" s="41"/>
      <c r="L24" s="41"/>
      <c r="M24" s="41"/>
      <c r="N24" s="41"/>
      <c r="O24" s="41"/>
      <c r="P24" s="41"/>
      <c r="Q24" s="41"/>
    </row>
    <row r="25" spans="1:17" x14ac:dyDescent="0.2">
      <c r="A25" s="2" t="s">
        <v>30</v>
      </c>
      <c r="B25" s="15">
        <v>10818.77082</v>
      </c>
      <c r="C25" s="15"/>
      <c r="D25" s="15">
        <f t="shared" si="0"/>
        <v>10818.77082</v>
      </c>
      <c r="E25" s="15"/>
      <c r="H25" s="15">
        <f t="shared" si="1"/>
        <v>10818.77082</v>
      </c>
      <c r="J25" s="41"/>
      <c r="K25" s="41"/>
      <c r="L25" s="41"/>
      <c r="M25" s="41"/>
      <c r="N25" s="41"/>
      <c r="O25" s="41"/>
      <c r="P25" s="41"/>
      <c r="Q25" s="41"/>
    </row>
    <row r="26" spans="1:17" x14ac:dyDescent="0.2">
      <c r="A26" s="2" t="s">
        <v>31</v>
      </c>
      <c r="B26" s="15">
        <v>105628.3762</v>
      </c>
      <c r="C26" s="15"/>
      <c r="D26" s="15">
        <f t="shared" si="0"/>
        <v>105628.3762</v>
      </c>
      <c r="E26" s="15"/>
      <c r="H26" s="15">
        <f t="shared" si="1"/>
        <v>105628.3762</v>
      </c>
      <c r="J26" s="41"/>
      <c r="K26" s="41"/>
      <c r="L26" s="41"/>
      <c r="M26" s="41"/>
      <c r="N26" s="41"/>
      <c r="O26" s="41"/>
      <c r="P26" s="41"/>
      <c r="Q26" s="41"/>
    </row>
    <row r="27" spans="1:17" x14ac:dyDescent="0.2">
      <c r="A27" s="42" t="s">
        <v>32</v>
      </c>
      <c r="B27" s="15">
        <v>0</v>
      </c>
      <c r="C27" s="15"/>
      <c r="D27" s="15">
        <f t="shared" si="0"/>
        <v>0</v>
      </c>
      <c r="E27" s="15"/>
      <c r="H27" s="15">
        <f t="shared" si="1"/>
        <v>0</v>
      </c>
      <c r="J27" s="41"/>
      <c r="K27" s="41"/>
      <c r="L27" s="41"/>
      <c r="M27" s="41"/>
      <c r="N27" s="41"/>
      <c r="O27" s="41"/>
      <c r="P27" s="41"/>
      <c r="Q27" s="41"/>
    </row>
    <row r="28" spans="1:17" x14ac:dyDescent="0.2">
      <c r="A28" s="2" t="s">
        <v>33</v>
      </c>
      <c r="B28" s="15">
        <v>1316508.0542600004</v>
      </c>
      <c r="C28" s="15"/>
      <c r="D28" s="15">
        <f t="shared" si="0"/>
        <v>1316508.0542600004</v>
      </c>
      <c r="E28" s="15"/>
      <c r="H28" s="15">
        <f t="shared" si="1"/>
        <v>1316508.0542600004</v>
      </c>
      <c r="J28" s="41"/>
      <c r="K28" s="41"/>
      <c r="L28" s="41"/>
      <c r="M28" s="41"/>
      <c r="N28" s="41"/>
      <c r="O28" s="41"/>
      <c r="P28" s="41"/>
      <c r="Q28" s="41"/>
    </row>
    <row r="29" spans="1:17" x14ac:dyDescent="0.2">
      <c r="A29" s="2" t="s">
        <v>34</v>
      </c>
      <c r="B29" s="15">
        <v>6006.5917500000014</v>
      </c>
      <c r="C29" s="15"/>
      <c r="D29" s="15">
        <f t="shared" si="0"/>
        <v>6006.5917500000014</v>
      </c>
      <c r="E29" s="15"/>
      <c r="H29" s="15">
        <f t="shared" si="1"/>
        <v>6006.5917500000014</v>
      </c>
      <c r="J29" s="41"/>
      <c r="K29" s="41"/>
      <c r="L29" s="41"/>
      <c r="M29" s="41"/>
      <c r="N29" s="41"/>
      <c r="O29" s="41"/>
      <c r="P29" s="41"/>
      <c r="Q29" s="41"/>
    </row>
    <row r="30" spans="1:17" x14ac:dyDescent="0.2">
      <c r="A30" s="2" t="s">
        <v>35</v>
      </c>
      <c r="B30" s="15">
        <v>55912.213199999991</v>
      </c>
      <c r="C30" s="15"/>
      <c r="D30" s="15">
        <f t="shared" si="0"/>
        <v>55912.213199999991</v>
      </c>
      <c r="E30" s="15"/>
      <c r="H30" s="15">
        <f t="shared" si="1"/>
        <v>55912.213199999991</v>
      </c>
      <c r="J30" s="41"/>
      <c r="K30" s="41"/>
      <c r="L30" s="41"/>
      <c r="M30" s="41"/>
      <c r="N30" s="41"/>
      <c r="O30" s="41"/>
      <c r="P30" s="41"/>
      <c r="Q30" s="41"/>
    </row>
    <row r="31" spans="1:17" x14ac:dyDescent="0.2">
      <c r="A31" s="2" t="s">
        <v>36</v>
      </c>
      <c r="B31" s="15">
        <v>2532554.1188300001</v>
      </c>
      <c r="C31" s="15"/>
      <c r="D31" s="15">
        <f t="shared" si="0"/>
        <v>2532554.1188300001</v>
      </c>
      <c r="E31" s="15"/>
      <c r="H31" s="15">
        <f t="shared" si="1"/>
        <v>2532554.1188300001</v>
      </c>
      <c r="J31" s="41"/>
      <c r="K31" s="41"/>
      <c r="L31" s="41"/>
      <c r="M31" s="41"/>
      <c r="N31" s="41"/>
      <c r="O31" s="41"/>
      <c r="P31" s="41"/>
      <c r="Q31" s="41"/>
    </row>
    <row r="32" spans="1:17" x14ac:dyDescent="0.2">
      <c r="A32" s="2" t="s">
        <v>37</v>
      </c>
      <c r="B32" s="15">
        <v>1894162.1390500003</v>
      </c>
      <c r="C32" s="15"/>
      <c r="D32" s="15">
        <f t="shared" si="0"/>
        <v>1894162.1390500003</v>
      </c>
      <c r="E32" s="15"/>
      <c r="H32" s="15">
        <f t="shared" si="1"/>
        <v>1894162.1390500003</v>
      </c>
      <c r="J32" s="41"/>
      <c r="K32" s="41"/>
      <c r="L32" s="41"/>
      <c r="M32" s="41"/>
      <c r="N32" s="41"/>
      <c r="O32" s="41"/>
      <c r="P32" s="41"/>
      <c r="Q32" s="41"/>
    </row>
    <row r="33" spans="1:17" x14ac:dyDescent="0.2">
      <c r="A33" s="2" t="s">
        <v>38</v>
      </c>
      <c r="B33" s="15">
        <v>1306.40201</v>
      </c>
      <c r="C33" s="15"/>
      <c r="D33" s="15">
        <f t="shared" si="0"/>
        <v>1306.40201</v>
      </c>
      <c r="E33" s="15"/>
      <c r="H33" s="15">
        <f t="shared" si="1"/>
        <v>1306.40201</v>
      </c>
      <c r="J33" s="41"/>
      <c r="K33" s="41"/>
      <c r="L33" s="41"/>
      <c r="M33" s="41"/>
      <c r="N33" s="41"/>
      <c r="O33" s="41"/>
      <c r="P33" s="41"/>
      <c r="Q33" s="41"/>
    </row>
    <row r="34" spans="1:17" x14ac:dyDescent="0.2">
      <c r="A34" s="2" t="s">
        <v>25</v>
      </c>
      <c r="B34" s="15">
        <v>0</v>
      </c>
      <c r="C34" s="15"/>
      <c r="D34" s="15">
        <f t="shared" si="0"/>
        <v>0</v>
      </c>
      <c r="E34" s="15"/>
      <c r="H34" s="15">
        <f t="shared" si="1"/>
        <v>0</v>
      </c>
      <c r="J34" s="41"/>
      <c r="K34" s="41"/>
      <c r="L34" s="41"/>
      <c r="M34" s="41"/>
      <c r="N34" s="41"/>
      <c r="O34" s="41"/>
      <c r="P34" s="41"/>
      <c r="Q34" s="41"/>
    </row>
    <row r="35" spans="1:17" x14ac:dyDescent="0.2">
      <c r="A35" s="2" t="s">
        <v>39</v>
      </c>
      <c r="B35" s="15">
        <v>103330.97587999998</v>
      </c>
      <c r="C35" s="15"/>
      <c r="D35" s="15">
        <f t="shared" si="0"/>
        <v>103330.97587999998</v>
      </c>
      <c r="E35" s="15"/>
      <c r="H35" s="15">
        <f t="shared" si="1"/>
        <v>103330.97587999998</v>
      </c>
      <c r="L35" s="10"/>
      <c r="M35" s="10"/>
    </row>
    <row r="36" spans="1:17" x14ac:dyDescent="0.2">
      <c r="A36" s="2" t="s">
        <v>40</v>
      </c>
      <c r="B36" s="15">
        <v>72438.036860000007</v>
      </c>
      <c r="C36" s="15"/>
      <c r="D36" s="15">
        <f t="shared" si="0"/>
        <v>72438.036860000007</v>
      </c>
      <c r="E36" s="15"/>
      <c r="H36" s="15">
        <f t="shared" si="1"/>
        <v>72438.036860000007</v>
      </c>
      <c r="J36" s="16"/>
      <c r="L36" s="43"/>
      <c r="M36" s="10"/>
      <c r="N36" s="15"/>
    </row>
    <row r="37" spans="1:17" x14ac:dyDescent="0.2">
      <c r="A37" s="2" t="s">
        <v>41</v>
      </c>
      <c r="B37" s="15">
        <v>865647.89899999998</v>
      </c>
      <c r="C37" s="15"/>
      <c r="D37" s="15">
        <f t="shared" si="0"/>
        <v>865647.89899999998</v>
      </c>
      <c r="E37" s="15"/>
      <c r="H37" s="15">
        <f t="shared" si="1"/>
        <v>865647.89899999998</v>
      </c>
      <c r="J37" s="10"/>
      <c r="K37" s="15"/>
      <c r="O37" s="41"/>
      <c r="P37" s="41"/>
      <c r="Q37" s="41"/>
    </row>
    <row r="38" spans="1:17" x14ac:dyDescent="0.2">
      <c r="A38" s="2" t="s">
        <v>42</v>
      </c>
      <c r="B38" s="15">
        <v>553627.16332000005</v>
      </c>
      <c r="C38" s="15"/>
      <c r="D38" s="15">
        <f t="shared" si="0"/>
        <v>553627.16332000005</v>
      </c>
      <c r="E38" s="15"/>
      <c r="H38" s="15">
        <f t="shared" si="1"/>
        <v>553627.16332000005</v>
      </c>
      <c r="J38" s="10"/>
      <c r="O38" s="41"/>
      <c r="P38" s="41"/>
      <c r="Q38" s="41"/>
    </row>
    <row r="39" spans="1:17" x14ac:dyDescent="0.2">
      <c r="A39" s="2" t="s">
        <v>43</v>
      </c>
      <c r="B39" s="15">
        <v>1215178.68355</v>
      </c>
      <c r="C39" s="15"/>
      <c r="D39" s="15">
        <f t="shared" si="0"/>
        <v>1215178.68355</v>
      </c>
      <c r="E39" s="15"/>
      <c r="H39" s="15">
        <f t="shared" si="1"/>
        <v>1215178.68355</v>
      </c>
      <c r="O39" s="41"/>
      <c r="P39" s="41"/>
      <c r="Q39" s="41"/>
    </row>
    <row r="40" spans="1:17" x14ac:dyDescent="0.2">
      <c r="A40" s="2" t="s">
        <v>44</v>
      </c>
      <c r="B40" s="15">
        <v>272917.34217000002</v>
      </c>
      <c r="C40" s="15"/>
      <c r="D40" s="15">
        <f t="shared" si="0"/>
        <v>272917.34217000002</v>
      </c>
      <c r="E40" s="15"/>
      <c r="H40" s="15">
        <f t="shared" si="1"/>
        <v>272917.34217000002</v>
      </c>
      <c r="O40" s="41"/>
      <c r="P40" s="41"/>
      <c r="Q40" s="41"/>
    </row>
    <row r="41" spans="1:17" x14ac:dyDescent="0.2">
      <c r="A41" s="2" t="s">
        <v>45</v>
      </c>
      <c r="B41" s="15">
        <v>17770.532529999997</v>
      </c>
      <c r="C41" s="15"/>
      <c r="D41" s="15">
        <f t="shared" si="0"/>
        <v>17770.532529999997</v>
      </c>
      <c r="E41" s="15"/>
      <c r="H41" s="15">
        <f t="shared" si="1"/>
        <v>17770.532529999997</v>
      </c>
      <c r="J41" s="11"/>
      <c r="K41" s="11"/>
      <c r="O41" s="41"/>
      <c r="P41" s="41"/>
      <c r="Q41" s="41"/>
    </row>
    <row r="42" spans="1:17" x14ac:dyDescent="0.2">
      <c r="A42" s="2" t="s">
        <v>46</v>
      </c>
      <c r="B42" s="15">
        <v>8559.1345399999991</v>
      </c>
      <c r="C42" s="15"/>
      <c r="D42" s="15">
        <f t="shared" si="0"/>
        <v>8559.1345399999991</v>
      </c>
      <c r="E42" s="15"/>
      <c r="H42" s="15">
        <f t="shared" si="1"/>
        <v>8559.1345399999991</v>
      </c>
      <c r="J42" s="10"/>
      <c r="K42" s="10"/>
    </row>
    <row r="43" spans="1:17" x14ac:dyDescent="0.2">
      <c r="A43" s="2" t="s">
        <v>47</v>
      </c>
      <c r="B43" s="15">
        <v>56707.343290000019</v>
      </c>
      <c r="C43" s="15"/>
      <c r="D43" s="15">
        <f t="shared" si="0"/>
        <v>56707.343290000019</v>
      </c>
      <c r="H43" s="15">
        <f t="shared" si="1"/>
        <v>56707.343290000019</v>
      </c>
      <c r="I43" s="44"/>
      <c r="J43" s="45"/>
      <c r="K43" s="10"/>
    </row>
    <row r="44" spans="1:17" x14ac:dyDescent="0.2">
      <c r="H44" s="15"/>
    </row>
    <row r="45" spans="1:17" x14ac:dyDescent="0.2">
      <c r="A45" s="1" t="s">
        <v>48</v>
      </c>
      <c r="B45" s="46">
        <f t="shared" ref="B45:H45" si="2">SUM(B11:B43)</f>
        <v>89749809.238570035</v>
      </c>
      <c r="C45" s="46">
        <f t="shared" si="2"/>
        <v>-3036293.4270000006</v>
      </c>
      <c r="D45" s="46">
        <f t="shared" si="2"/>
        <v>86713515.811570033</v>
      </c>
      <c r="E45" s="46">
        <f t="shared" si="2"/>
        <v>-7250.0000000000009</v>
      </c>
      <c r="F45" s="46">
        <f t="shared" si="2"/>
        <v>-382000</v>
      </c>
      <c r="G45" s="46">
        <f t="shared" si="2"/>
        <v>-296221.35591000004</v>
      </c>
      <c r="H45" s="46">
        <f t="shared" si="2"/>
        <v>86028044.45566003</v>
      </c>
    </row>
    <row r="46" spans="1:17" x14ac:dyDescent="0.2">
      <c r="A46" s="2" t="s">
        <v>49</v>
      </c>
      <c r="B46" s="15"/>
      <c r="C46" s="15"/>
      <c r="D46" s="15"/>
      <c r="E46" s="15"/>
      <c r="H46" s="15">
        <f>H11+H12+H13+H14+H15+H16+H17+H18+H20+H21+H23+H24+H25+H26+H30+H31+H32+H33+H35+H36+H37+H38+H39+H40+H41</f>
        <v>84640263.331820026</v>
      </c>
    </row>
    <row r="47" spans="1:17" x14ac:dyDescent="0.2">
      <c r="F47" s="15"/>
    </row>
    <row r="48" spans="1:17" x14ac:dyDescent="0.2">
      <c r="K48" s="21"/>
      <c r="L48" s="21"/>
      <c r="M48" s="21"/>
      <c r="N48" s="21"/>
    </row>
    <row r="49" spans="1:14" x14ac:dyDescent="0.2">
      <c r="A49" s="48" t="s">
        <v>50</v>
      </c>
      <c r="B49" s="47"/>
      <c r="C49" s="47"/>
      <c r="D49" s="47"/>
      <c r="E49" s="47"/>
      <c r="F49" s="47"/>
      <c r="G49" s="47"/>
      <c r="H49" s="49" t="s">
        <v>51</v>
      </c>
      <c r="I49" s="47"/>
      <c r="J49" s="50"/>
      <c r="K49" s="51"/>
      <c r="L49" s="47" t="s">
        <v>52</v>
      </c>
      <c r="M49" s="52"/>
      <c r="N49" s="16"/>
    </row>
    <row r="50" spans="1:14" x14ac:dyDescent="0.2">
      <c r="A50" s="28"/>
      <c r="B50" s="54" t="s">
        <v>53</v>
      </c>
      <c r="C50" s="54" t="s">
        <v>54</v>
      </c>
      <c r="D50" s="54" t="s">
        <v>55</v>
      </c>
      <c r="E50" s="54" t="s">
        <v>53</v>
      </c>
      <c r="F50" s="54" t="s">
        <v>54</v>
      </c>
      <c r="G50" s="54" t="s">
        <v>55</v>
      </c>
      <c r="H50" s="55" t="s">
        <v>54</v>
      </c>
      <c r="I50" s="54" t="s">
        <v>55</v>
      </c>
      <c r="J50" s="54" t="s">
        <v>54</v>
      </c>
      <c r="K50" s="56" t="s">
        <v>55</v>
      </c>
      <c r="L50" s="54" t="s">
        <v>54</v>
      </c>
      <c r="M50" s="56" t="s">
        <v>55</v>
      </c>
      <c r="N50" s="16"/>
    </row>
    <row r="51" spans="1:14" x14ac:dyDescent="0.2">
      <c r="A51" s="28"/>
      <c r="B51" s="16"/>
      <c r="C51" s="16"/>
      <c r="D51" s="16"/>
      <c r="E51" s="16"/>
      <c r="F51" s="16"/>
      <c r="G51" s="16"/>
      <c r="H51" s="28" t="s">
        <v>56</v>
      </c>
      <c r="I51" s="54"/>
      <c r="J51" s="54" t="s">
        <v>57</v>
      </c>
      <c r="K51" s="56" t="s">
        <v>58</v>
      </c>
      <c r="L51" s="54"/>
      <c r="M51" s="56"/>
      <c r="N51" s="16"/>
    </row>
    <row r="52" spans="1:14" x14ac:dyDescent="0.2">
      <c r="A52" s="28"/>
      <c r="B52" s="16"/>
      <c r="C52" s="16"/>
      <c r="D52" s="16"/>
      <c r="E52" s="16"/>
      <c r="F52" s="16"/>
      <c r="G52" s="16"/>
      <c r="H52" s="28"/>
      <c r="I52" s="16"/>
      <c r="J52" s="16"/>
      <c r="K52" s="53"/>
      <c r="L52" s="16"/>
      <c r="M52" s="53"/>
      <c r="N52" s="16"/>
    </row>
    <row r="53" spans="1:14" x14ac:dyDescent="0.2">
      <c r="A53" s="28" t="s">
        <v>15</v>
      </c>
      <c r="B53" s="57">
        <v>0.67934000000000005</v>
      </c>
      <c r="C53" s="57">
        <v>0.20216999999999999</v>
      </c>
      <c r="D53" s="57">
        <v>0.11849</v>
      </c>
      <c r="E53" s="58">
        <f t="shared" ref="E53:G68" si="3">B53*$H11</f>
        <v>3228823.9027524744</v>
      </c>
      <c r="F53" s="58">
        <f t="shared" si="3"/>
        <v>960890.46489161195</v>
      </c>
      <c r="G53" s="58">
        <f t="shared" si="3"/>
        <v>563169.17042591434</v>
      </c>
      <c r="H53" s="28"/>
      <c r="I53" s="43"/>
      <c r="J53" s="59"/>
      <c r="K53" s="30"/>
      <c r="L53" s="43">
        <f>F53+H53+J53</f>
        <v>960890.46489161195</v>
      </c>
      <c r="M53" s="30">
        <f>G53+I53+K53</f>
        <v>563169.17042591434</v>
      </c>
      <c r="N53" s="16"/>
    </row>
    <row r="54" spans="1:14" x14ac:dyDescent="0.2">
      <c r="A54" s="28" t="s">
        <v>17</v>
      </c>
      <c r="B54" s="57">
        <v>0.67934000000000005</v>
      </c>
      <c r="C54" s="57">
        <v>0.20216999999999999</v>
      </c>
      <c r="D54" s="57">
        <v>0.11849</v>
      </c>
      <c r="E54" s="58">
        <f t="shared" si="3"/>
        <v>18996408.105046444</v>
      </c>
      <c r="F54" s="58">
        <f t="shared" si="3"/>
        <v>5653286.758614595</v>
      </c>
      <c r="G54" s="58">
        <f t="shared" si="3"/>
        <v>3313340.0011289674</v>
      </c>
      <c r="H54" s="28"/>
      <c r="I54" s="43"/>
      <c r="J54" s="59"/>
      <c r="K54" s="30"/>
      <c r="L54" s="43">
        <f t="shared" ref="L54:M85" si="4">F54+H54+J54</f>
        <v>5653286.758614595</v>
      </c>
      <c r="M54" s="30">
        <f t="shared" si="4"/>
        <v>3313340.0011289674</v>
      </c>
      <c r="N54" s="16"/>
    </row>
    <row r="55" spans="1:14" x14ac:dyDescent="0.2">
      <c r="A55" s="28" t="s">
        <v>19</v>
      </c>
      <c r="B55" s="57">
        <v>0.67934000000000005</v>
      </c>
      <c r="C55" s="57">
        <v>0.20216999999999999</v>
      </c>
      <c r="D55" s="57">
        <v>0.11849</v>
      </c>
      <c r="E55" s="58">
        <f t="shared" si="3"/>
        <v>1524571.2191692917</v>
      </c>
      <c r="F55" s="58">
        <f t="shared" si="3"/>
        <v>453708.84002039576</v>
      </c>
      <c r="G55" s="58">
        <f t="shared" si="3"/>
        <v>265914.6285503126</v>
      </c>
      <c r="H55" s="28"/>
      <c r="I55" s="43"/>
      <c r="J55" s="59"/>
      <c r="K55" s="30"/>
      <c r="L55" s="43">
        <f t="shared" si="4"/>
        <v>453708.84002039576</v>
      </c>
      <c r="M55" s="30">
        <f t="shared" si="4"/>
        <v>265914.6285503126</v>
      </c>
      <c r="N55" s="16"/>
    </row>
    <row r="56" spans="1:14" x14ac:dyDescent="0.2">
      <c r="A56" s="28" t="s">
        <v>20</v>
      </c>
      <c r="B56" s="57">
        <v>0.67934000000000005</v>
      </c>
      <c r="C56" s="57">
        <v>0.20216999999999999</v>
      </c>
      <c r="D56" s="57">
        <v>0.11849</v>
      </c>
      <c r="E56" s="58">
        <f t="shared" si="3"/>
        <v>506450.1361503175</v>
      </c>
      <c r="F56" s="58">
        <f t="shared" si="3"/>
        <v>150718.37964128371</v>
      </c>
      <c r="G56" s="58">
        <f t="shared" si="3"/>
        <v>88334.672818398903</v>
      </c>
      <c r="H56" s="28"/>
      <c r="I56" s="43"/>
      <c r="J56" s="59"/>
      <c r="K56" s="30"/>
      <c r="L56" s="43">
        <f t="shared" si="4"/>
        <v>150718.37964128371</v>
      </c>
      <c r="M56" s="30">
        <f t="shared" si="4"/>
        <v>88334.672818398903</v>
      </c>
      <c r="N56" s="16"/>
    </row>
    <row r="57" spans="1:14" x14ac:dyDescent="0.2">
      <c r="A57" s="28" t="s">
        <v>21</v>
      </c>
      <c r="B57" s="57">
        <v>0.67934000000000005</v>
      </c>
      <c r="C57" s="57">
        <v>0.20216999999999999</v>
      </c>
      <c r="D57" s="57">
        <v>0.11849</v>
      </c>
      <c r="E57" s="58">
        <f t="shared" si="3"/>
        <v>0</v>
      </c>
      <c r="F57" s="58">
        <f t="shared" si="3"/>
        <v>0</v>
      </c>
      <c r="G57" s="58">
        <f t="shared" si="3"/>
        <v>0</v>
      </c>
      <c r="H57" s="28"/>
      <c r="I57" s="43"/>
      <c r="J57" s="59"/>
      <c r="K57" s="30"/>
      <c r="L57" s="43">
        <f t="shared" si="4"/>
        <v>0</v>
      </c>
      <c r="M57" s="30">
        <f t="shared" si="4"/>
        <v>0</v>
      </c>
      <c r="N57" s="16"/>
    </row>
    <row r="58" spans="1:14" x14ac:dyDescent="0.2">
      <c r="A58" s="28" t="s">
        <v>22</v>
      </c>
      <c r="B58" s="57">
        <v>0.67934000000000005</v>
      </c>
      <c r="C58" s="57">
        <v>0.20216999999999999</v>
      </c>
      <c r="D58" s="57">
        <v>0.11849</v>
      </c>
      <c r="E58" s="58">
        <f t="shared" si="3"/>
        <v>6375376.9090646366</v>
      </c>
      <c r="F58" s="58">
        <f t="shared" si="3"/>
        <v>1897297.3028315678</v>
      </c>
      <c r="G58" s="58">
        <f t="shared" si="3"/>
        <v>1111988.7095637952</v>
      </c>
      <c r="H58" s="28"/>
      <c r="I58" s="43"/>
      <c r="J58" s="59"/>
      <c r="K58" s="30"/>
      <c r="L58" s="43">
        <f t="shared" si="4"/>
        <v>1897297.3028315678</v>
      </c>
      <c r="M58" s="30">
        <f t="shared" si="4"/>
        <v>1111988.7095637952</v>
      </c>
      <c r="N58" s="16"/>
    </row>
    <row r="59" spans="1:14" x14ac:dyDescent="0.2">
      <c r="A59" s="28" t="s">
        <v>23</v>
      </c>
      <c r="B59" s="57">
        <v>0.67934000000000005</v>
      </c>
      <c r="C59" s="57">
        <v>0.20216999999999999</v>
      </c>
      <c r="D59" s="57">
        <v>0.11849</v>
      </c>
      <c r="E59" s="58">
        <f t="shared" si="3"/>
        <v>18352274.970817368</v>
      </c>
      <c r="F59" s="58">
        <f t="shared" si="3"/>
        <v>5461594.2397770584</v>
      </c>
      <c r="G59" s="58">
        <f t="shared" si="3"/>
        <v>3200990.7576355725</v>
      </c>
      <c r="H59" s="60">
        <v>-244656</v>
      </c>
      <c r="I59" s="43">
        <v>-127158</v>
      </c>
      <c r="J59" s="43">
        <f>-N10</f>
        <v>-530160.46200000006</v>
      </c>
      <c r="K59" s="30">
        <f>-N9</f>
        <v>-177836.1271009788</v>
      </c>
      <c r="L59" s="43">
        <f t="shared" si="4"/>
        <v>4686777.7777770581</v>
      </c>
      <c r="M59" s="30">
        <f t="shared" si="4"/>
        <v>2895996.6305345935</v>
      </c>
      <c r="N59" s="16"/>
    </row>
    <row r="60" spans="1:14" x14ac:dyDescent="0.2">
      <c r="A60" s="28" t="s">
        <v>24</v>
      </c>
      <c r="B60" s="57">
        <v>0.67934000000000005</v>
      </c>
      <c r="C60" s="57">
        <v>0.20216999999999999</v>
      </c>
      <c r="D60" s="57">
        <v>0.11849</v>
      </c>
      <c r="E60" s="58">
        <f t="shared" si="3"/>
        <v>128828.73008109542</v>
      </c>
      <c r="F60" s="58">
        <f t="shared" si="3"/>
        <v>38339.129685422704</v>
      </c>
      <c r="G60" s="58">
        <f t="shared" si="3"/>
        <v>22470.2155434819</v>
      </c>
      <c r="H60" s="28"/>
      <c r="I60" s="43"/>
      <c r="J60" s="59"/>
      <c r="K60" s="30"/>
      <c r="L60" s="43">
        <f t="shared" si="4"/>
        <v>38339.129685422704</v>
      </c>
      <c r="M60" s="30">
        <f t="shared" si="4"/>
        <v>22470.2155434819</v>
      </c>
      <c r="N60" s="16"/>
    </row>
    <row r="61" spans="1:14" x14ac:dyDescent="0.2">
      <c r="A61" s="28" t="s">
        <v>25</v>
      </c>
      <c r="B61" s="61"/>
      <c r="C61" s="61"/>
      <c r="D61" s="61"/>
      <c r="E61" s="58">
        <f t="shared" si="3"/>
        <v>0</v>
      </c>
      <c r="F61" s="58">
        <f t="shared" si="3"/>
        <v>0</v>
      </c>
      <c r="G61" s="58">
        <f t="shared" si="3"/>
        <v>0</v>
      </c>
      <c r="H61" s="28"/>
      <c r="I61" s="43"/>
      <c r="J61" s="59"/>
      <c r="K61" s="30"/>
      <c r="L61" s="43">
        <f t="shared" si="4"/>
        <v>0</v>
      </c>
      <c r="M61" s="30">
        <f t="shared" si="4"/>
        <v>0</v>
      </c>
      <c r="N61" s="16"/>
    </row>
    <row r="62" spans="1:14" x14ac:dyDescent="0.2">
      <c r="A62" s="28" t="s">
        <v>26</v>
      </c>
      <c r="B62" s="57">
        <v>0.67934000000000005</v>
      </c>
      <c r="C62" s="57">
        <v>0.20216999999999999</v>
      </c>
      <c r="D62" s="57">
        <v>0.11849</v>
      </c>
      <c r="E62" s="58">
        <f t="shared" si="3"/>
        <v>16295.1557355238</v>
      </c>
      <c r="F62" s="58">
        <f t="shared" si="3"/>
        <v>4849.4003518868994</v>
      </c>
      <c r="G62" s="58">
        <f t="shared" si="3"/>
        <v>2842.1894825893</v>
      </c>
      <c r="H62" s="28"/>
      <c r="I62" s="43"/>
      <c r="J62" s="59"/>
      <c r="K62" s="30"/>
      <c r="L62" s="43">
        <f t="shared" si="4"/>
        <v>4849.4003518868994</v>
      </c>
      <c r="M62" s="30">
        <f t="shared" si="4"/>
        <v>2842.1894825893</v>
      </c>
      <c r="N62" s="16"/>
    </row>
    <row r="63" spans="1:14" x14ac:dyDescent="0.2">
      <c r="A63" s="28" t="s">
        <v>27</v>
      </c>
      <c r="B63" s="57">
        <v>0.67934000000000005</v>
      </c>
      <c r="C63" s="57">
        <v>0.20216999999999999</v>
      </c>
      <c r="D63" s="57">
        <v>0.11849</v>
      </c>
      <c r="E63" s="58">
        <f t="shared" si="3"/>
        <v>104515.5946009906</v>
      </c>
      <c r="F63" s="58">
        <f t="shared" si="3"/>
        <v>31103.597256870296</v>
      </c>
      <c r="G63" s="58">
        <f t="shared" si="3"/>
        <v>18229.535732139098</v>
      </c>
      <c r="H63" s="28"/>
      <c r="I63" s="43"/>
      <c r="J63" s="59"/>
      <c r="K63" s="30"/>
      <c r="L63" s="43">
        <f t="shared" si="4"/>
        <v>31103.597256870296</v>
      </c>
      <c r="M63" s="30">
        <f t="shared" si="4"/>
        <v>18229.535732139098</v>
      </c>
      <c r="N63" s="16"/>
    </row>
    <row r="64" spans="1:14" x14ac:dyDescent="0.2">
      <c r="A64" s="28" t="s">
        <v>25</v>
      </c>
      <c r="B64" s="61"/>
      <c r="C64" s="61"/>
      <c r="D64" s="61"/>
      <c r="E64" s="58">
        <f t="shared" si="3"/>
        <v>0</v>
      </c>
      <c r="F64" s="58">
        <f t="shared" si="3"/>
        <v>0</v>
      </c>
      <c r="G64" s="58">
        <f t="shared" si="3"/>
        <v>0</v>
      </c>
      <c r="H64" s="28"/>
      <c r="I64" s="43"/>
      <c r="J64" s="59"/>
      <c r="K64" s="30"/>
      <c r="L64" s="43">
        <f t="shared" si="4"/>
        <v>0</v>
      </c>
      <c r="M64" s="30">
        <f t="shared" si="4"/>
        <v>0</v>
      </c>
      <c r="N64" s="16"/>
    </row>
    <row r="65" spans="1:14" x14ac:dyDescent="0.2">
      <c r="A65" s="28" t="s">
        <v>28</v>
      </c>
      <c r="B65" s="57">
        <v>0.67934000000000005</v>
      </c>
      <c r="C65" s="57">
        <v>0.20216999999999999</v>
      </c>
      <c r="D65" s="57">
        <v>0.11849</v>
      </c>
      <c r="E65" s="58">
        <f t="shared" si="3"/>
        <v>3033802.3069679001</v>
      </c>
      <c r="F65" s="58">
        <f t="shared" si="3"/>
        <v>902852.4927130749</v>
      </c>
      <c r="G65" s="58">
        <f t="shared" si="3"/>
        <v>529153.64228902524</v>
      </c>
      <c r="H65" s="28"/>
      <c r="I65" s="43"/>
      <c r="J65" s="59"/>
      <c r="K65" s="30"/>
      <c r="L65" s="43">
        <f t="shared" si="4"/>
        <v>902852.4927130749</v>
      </c>
      <c r="M65" s="30">
        <f t="shared" si="4"/>
        <v>529153.64228902524</v>
      </c>
      <c r="N65" s="16"/>
    </row>
    <row r="66" spans="1:14" x14ac:dyDescent="0.2">
      <c r="A66" s="28" t="s">
        <v>29</v>
      </c>
      <c r="B66" s="57">
        <v>0.67934000000000005</v>
      </c>
      <c r="C66" s="57">
        <v>0.20216999999999999</v>
      </c>
      <c r="D66" s="57">
        <v>0.11849</v>
      </c>
      <c r="E66" s="58">
        <f t="shared" si="3"/>
        <v>373.31027822039999</v>
      </c>
      <c r="F66" s="58">
        <f t="shared" si="3"/>
        <v>111.09626836019999</v>
      </c>
      <c r="G66" s="58">
        <f t="shared" si="3"/>
        <v>65.112513419399988</v>
      </c>
      <c r="H66" s="28"/>
      <c r="I66" s="43"/>
      <c r="J66" s="59"/>
      <c r="K66" s="30"/>
      <c r="L66" s="43">
        <f t="shared" si="4"/>
        <v>111.09626836019999</v>
      </c>
      <c r="M66" s="30">
        <f t="shared" si="4"/>
        <v>65.112513419399988</v>
      </c>
      <c r="N66" s="16"/>
    </row>
    <row r="67" spans="1:14" x14ac:dyDescent="0.2">
      <c r="A67" s="28" t="s">
        <v>30</v>
      </c>
      <c r="B67" s="57">
        <v>0.67934000000000005</v>
      </c>
      <c r="C67" s="57">
        <v>0.20216999999999999</v>
      </c>
      <c r="D67" s="57">
        <v>0.11849</v>
      </c>
      <c r="E67" s="58">
        <f t="shared" si="3"/>
        <v>7349.6237688588008</v>
      </c>
      <c r="F67" s="58">
        <f t="shared" si="3"/>
        <v>2187.2308966793998</v>
      </c>
      <c r="G67" s="58">
        <f t="shared" si="3"/>
        <v>1281.9161544618</v>
      </c>
      <c r="H67" s="28"/>
      <c r="I67" s="43"/>
      <c r="J67" s="59"/>
      <c r="K67" s="30"/>
      <c r="L67" s="43">
        <f t="shared" si="4"/>
        <v>2187.2308966793998</v>
      </c>
      <c r="M67" s="30">
        <f t="shared" si="4"/>
        <v>1281.9161544618</v>
      </c>
      <c r="N67" s="16"/>
    </row>
    <row r="68" spans="1:14" x14ac:dyDescent="0.2">
      <c r="A68" s="28" t="s">
        <v>31</v>
      </c>
      <c r="B68" s="57">
        <v>0.67934000000000005</v>
      </c>
      <c r="C68" s="57">
        <v>0.20216999999999999</v>
      </c>
      <c r="D68" s="57">
        <v>0.11849</v>
      </c>
      <c r="E68" s="58">
        <f t="shared" si="3"/>
        <v>71757.581087708008</v>
      </c>
      <c r="F68" s="58">
        <f t="shared" si="3"/>
        <v>21354.888816354</v>
      </c>
      <c r="G68" s="58">
        <f t="shared" si="3"/>
        <v>12515.906295937999</v>
      </c>
      <c r="H68" s="28"/>
      <c r="I68" s="43"/>
      <c r="J68" s="59"/>
      <c r="K68" s="30"/>
      <c r="L68" s="43">
        <f t="shared" si="4"/>
        <v>21354.888816354</v>
      </c>
      <c r="M68" s="30">
        <f t="shared" si="4"/>
        <v>12515.906295937999</v>
      </c>
      <c r="N68" s="16"/>
    </row>
    <row r="69" spans="1:14" x14ac:dyDescent="0.2">
      <c r="A69" s="28" t="s">
        <v>59</v>
      </c>
      <c r="B69" s="57">
        <v>0</v>
      </c>
      <c r="C69" s="57">
        <v>1</v>
      </c>
      <c r="D69" s="57">
        <v>0</v>
      </c>
      <c r="E69" s="58">
        <f t="shared" ref="E69:G84" si="5">B69*$H27</f>
        <v>0</v>
      </c>
      <c r="F69" s="58">
        <f t="shared" si="5"/>
        <v>0</v>
      </c>
      <c r="G69" s="58">
        <f t="shared" si="5"/>
        <v>0</v>
      </c>
      <c r="H69" s="28"/>
      <c r="I69" s="43"/>
      <c r="J69" s="59"/>
      <c r="K69" s="30"/>
      <c r="L69" s="43">
        <f t="shared" si="4"/>
        <v>0</v>
      </c>
      <c r="M69" s="30">
        <f t="shared" si="4"/>
        <v>0</v>
      </c>
      <c r="N69" s="16"/>
    </row>
    <row r="70" spans="1:14" x14ac:dyDescent="0.2">
      <c r="A70" s="28" t="s">
        <v>33</v>
      </c>
      <c r="B70" s="57">
        <v>5.7020000000000001E-2</v>
      </c>
      <c r="C70" s="57">
        <v>5.5599999999999998E-3</v>
      </c>
      <c r="D70" s="57">
        <v>0.93742000000000003</v>
      </c>
      <c r="E70" s="58">
        <f t="shared" si="5"/>
        <v>75067.289253905226</v>
      </c>
      <c r="F70" s="58">
        <f t="shared" si="5"/>
        <v>7319.784781685602</v>
      </c>
      <c r="G70" s="58">
        <f t="shared" si="5"/>
        <v>1234120.9802244096</v>
      </c>
      <c r="H70" s="28"/>
      <c r="I70" s="43"/>
      <c r="J70" s="59"/>
      <c r="K70" s="30"/>
      <c r="L70" s="43">
        <f t="shared" si="4"/>
        <v>7319.784781685602</v>
      </c>
      <c r="M70" s="30">
        <f t="shared" si="4"/>
        <v>1234120.9802244096</v>
      </c>
      <c r="N70" s="16"/>
    </row>
    <row r="71" spans="1:14" x14ac:dyDescent="0.2">
      <c r="A71" s="28" t="s">
        <v>34</v>
      </c>
      <c r="B71" s="57">
        <v>0.04</v>
      </c>
      <c r="C71" s="57">
        <v>0</v>
      </c>
      <c r="D71" s="57">
        <v>0.96</v>
      </c>
      <c r="E71" s="58">
        <f t="shared" si="5"/>
        <v>240.26367000000005</v>
      </c>
      <c r="F71" s="58">
        <f t="shared" si="5"/>
        <v>0</v>
      </c>
      <c r="G71" s="58">
        <f t="shared" si="5"/>
        <v>5766.3280800000011</v>
      </c>
      <c r="H71" s="28"/>
      <c r="I71" s="43"/>
      <c r="J71" s="59"/>
      <c r="K71" s="30"/>
      <c r="L71" s="43">
        <f t="shared" si="4"/>
        <v>0</v>
      </c>
      <c r="M71" s="30">
        <f t="shared" si="4"/>
        <v>5766.3280800000011</v>
      </c>
      <c r="N71" s="16"/>
    </row>
    <row r="72" spans="1:14" x14ac:dyDescent="0.2">
      <c r="A72" s="28" t="s">
        <v>35</v>
      </c>
      <c r="B72" s="57">
        <v>0.67934000000000005</v>
      </c>
      <c r="C72" s="57">
        <v>0.20216999999999999</v>
      </c>
      <c r="D72" s="57">
        <v>0.11849</v>
      </c>
      <c r="E72" s="58">
        <f t="shared" si="5"/>
        <v>37983.402915287996</v>
      </c>
      <c r="F72" s="58">
        <f t="shared" si="5"/>
        <v>11303.772142643998</v>
      </c>
      <c r="G72" s="58">
        <f t="shared" si="5"/>
        <v>6625.0381420679987</v>
      </c>
      <c r="H72" s="28"/>
      <c r="I72" s="43"/>
      <c r="J72" s="59"/>
      <c r="K72" s="30"/>
      <c r="L72" s="43">
        <f t="shared" si="4"/>
        <v>11303.772142643998</v>
      </c>
      <c r="M72" s="30">
        <f t="shared" si="4"/>
        <v>6625.0381420679987</v>
      </c>
      <c r="N72" s="16"/>
    </row>
    <row r="73" spans="1:14" x14ac:dyDescent="0.2">
      <c r="A73" s="28" t="s">
        <v>36</v>
      </c>
      <c r="B73" s="57">
        <v>0.67934000000000005</v>
      </c>
      <c r="C73" s="57">
        <v>0.20216999999999999</v>
      </c>
      <c r="D73" s="57">
        <v>0.11849</v>
      </c>
      <c r="E73" s="58">
        <f t="shared" si="5"/>
        <v>1720465.3150859724</v>
      </c>
      <c r="F73" s="58">
        <f t="shared" si="5"/>
        <v>512006.46620386105</v>
      </c>
      <c r="G73" s="58">
        <f t="shared" si="5"/>
        <v>300082.33754016669</v>
      </c>
      <c r="H73" s="28"/>
      <c r="I73" s="43"/>
      <c r="J73" s="59"/>
      <c r="K73" s="30"/>
      <c r="L73" s="43">
        <f t="shared" si="4"/>
        <v>512006.46620386105</v>
      </c>
      <c r="M73" s="30">
        <f t="shared" si="4"/>
        <v>300082.33754016669</v>
      </c>
      <c r="N73" s="16"/>
    </row>
    <row r="74" spans="1:14" x14ac:dyDescent="0.2">
      <c r="A74" s="28" t="s">
        <v>37</v>
      </c>
      <c r="B74" s="57">
        <v>0.67934000000000005</v>
      </c>
      <c r="C74" s="57">
        <v>0.20216999999999999</v>
      </c>
      <c r="D74" s="57">
        <v>0.11849</v>
      </c>
      <c r="E74" s="58">
        <f t="shared" si="5"/>
        <v>1286780.1075422273</v>
      </c>
      <c r="F74" s="58">
        <f t="shared" si="5"/>
        <v>382942.75965173857</v>
      </c>
      <c r="G74" s="58">
        <f t="shared" si="5"/>
        <v>224439.27185603452</v>
      </c>
      <c r="H74" s="28"/>
      <c r="I74" s="43"/>
      <c r="J74" s="59"/>
      <c r="K74" s="30"/>
      <c r="L74" s="43">
        <f t="shared" si="4"/>
        <v>382942.75965173857</v>
      </c>
      <c r="M74" s="30">
        <f t="shared" si="4"/>
        <v>224439.27185603452</v>
      </c>
      <c r="N74" s="16"/>
    </row>
    <row r="75" spans="1:14" x14ac:dyDescent="0.2">
      <c r="A75" s="28" t="s">
        <v>38</v>
      </c>
      <c r="B75" s="57">
        <v>0.67934000000000005</v>
      </c>
      <c r="C75" s="57">
        <v>0.20216999999999999</v>
      </c>
      <c r="D75" s="57">
        <v>0.11849</v>
      </c>
      <c r="E75" s="58">
        <f t="shared" si="5"/>
        <v>887.49114147340003</v>
      </c>
      <c r="F75" s="58">
        <f t="shared" si="5"/>
        <v>264.11529436169997</v>
      </c>
      <c r="G75" s="58">
        <f t="shared" si="5"/>
        <v>154.79557416489999</v>
      </c>
      <c r="H75" s="28"/>
      <c r="I75" s="43"/>
      <c r="J75" s="59"/>
      <c r="K75" s="30"/>
      <c r="L75" s="43">
        <f t="shared" si="4"/>
        <v>264.11529436169997</v>
      </c>
      <c r="M75" s="30">
        <f t="shared" si="4"/>
        <v>154.79557416489999</v>
      </c>
      <c r="N75" s="16"/>
    </row>
    <row r="76" spans="1:14" x14ac:dyDescent="0.2">
      <c r="A76" s="28" t="s">
        <v>25</v>
      </c>
      <c r="B76" s="61"/>
      <c r="C76" s="61"/>
      <c r="D76" s="61"/>
      <c r="E76" s="58">
        <f t="shared" si="5"/>
        <v>0</v>
      </c>
      <c r="F76" s="58">
        <f t="shared" si="5"/>
        <v>0</v>
      </c>
      <c r="G76" s="58">
        <f t="shared" si="5"/>
        <v>0</v>
      </c>
      <c r="H76" s="28"/>
      <c r="I76" s="43"/>
      <c r="J76" s="59"/>
      <c r="K76" s="30"/>
      <c r="L76" s="43">
        <f t="shared" si="4"/>
        <v>0</v>
      </c>
      <c r="M76" s="30">
        <f t="shared" si="4"/>
        <v>0</v>
      </c>
      <c r="N76" s="16"/>
    </row>
    <row r="77" spans="1:14" x14ac:dyDescent="0.2">
      <c r="A77" s="28" t="s">
        <v>39</v>
      </c>
      <c r="B77" s="57">
        <v>0.67934000000000005</v>
      </c>
      <c r="C77" s="57">
        <v>0.20216999999999999</v>
      </c>
      <c r="D77" s="57">
        <v>0.11849</v>
      </c>
      <c r="E77" s="58">
        <f t="shared" si="5"/>
        <v>70196.865154319195</v>
      </c>
      <c r="F77" s="58">
        <f t="shared" si="5"/>
        <v>20890.423393659596</v>
      </c>
      <c r="G77" s="58">
        <f t="shared" si="5"/>
        <v>12243.687332021198</v>
      </c>
      <c r="H77" s="28"/>
      <c r="I77" s="43"/>
      <c r="J77" s="59"/>
      <c r="K77" s="30"/>
      <c r="L77" s="43">
        <f t="shared" si="4"/>
        <v>20890.423393659596</v>
      </c>
      <c r="M77" s="30">
        <f t="shared" si="4"/>
        <v>12243.687332021198</v>
      </c>
      <c r="N77" s="16"/>
    </row>
    <row r="78" spans="1:14" x14ac:dyDescent="0.2">
      <c r="A78" s="28" t="s">
        <v>40</v>
      </c>
      <c r="B78" s="57">
        <v>0.67934000000000005</v>
      </c>
      <c r="C78" s="57">
        <v>0.20216999999999999</v>
      </c>
      <c r="D78" s="57">
        <v>0.11849</v>
      </c>
      <c r="E78" s="58">
        <f t="shared" si="5"/>
        <v>49210.055960472411</v>
      </c>
      <c r="F78" s="58">
        <f t="shared" si="5"/>
        <v>14644.797911986201</v>
      </c>
      <c r="G78" s="58">
        <f t="shared" si="5"/>
        <v>8583.1829875414005</v>
      </c>
      <c r="H78" s="28"/>
      <c r="I78" s="43"/>
      <c r="J78" s="59"/>
      <c r="K78" s="30"/>
      <c r="L78" s="43">
        <f t="shared" si="4"/>
        <v>14644.797911986201</v>
      </c>
      <c r="M78" s="30">
        <f t="shared" si="4"/>
        <v>8583.1829875414005</v>
      </c>
      <c r="N78" s="16"/>
    </row>
    <row r="79" spans="1:14" x14ac:dyDescent="0.2">
      <c r="A79" s="28" t="s">
        <v>41</v>
      </c>
      <c r="B79" s="57">
        <v>0.67934000000000005</v>
      </c>
      <c r="C79" s="57">
        <v>0.20216999999999999</v>
      </c>
      <c r="D79" s="57">
        <v>0.11849</v>
      </c>
      <c r="E79" s="58">
        <f t="shared" si="5"/>
        <v>588069.24370666</v>
      </c>
      <c r="F79" s="58">
        <f t="shared" si="5"/>
        <v>175008.03574082998</v>
      </c>
      <c r="G79" s="58">
        <f t="shared" si="5"/>
        <v>102570.61955250999</v>
      </c>
      <c r="H79" s="28"/>
      <c r="I79" s="43"/>
      <c r="J79" s="59"/>
      <c r="K79" s="30"/>
      <c r="L79" s="43">
        <f t="shared" si="4"/>
        <v>175008.03574082998</v>
      </c>
      <c r="M79" s="30">
        <f t="shared" si="4"/>
        <v>102570.61955250999</v>
      </c>
      <c r="N79" s="16"/>
    </row>
    <row r="80" spans="1:14" x14ac:dyDescent="0.2">
      <c r="A80" s="28" t="s">
        <v>42</v>
      </c>
      <c r="B80" s="57">
        <v>0.67934000000000005</v>
      </c>
      <c r="C80" s="57">
        <v>0.20216999999999999</v>
      </c>
      <c r="D80" s="57">
        <v>0.11849</v>
      </c>
      <c r="E80" s="58">
        <f t="shared" si="5"/>
        <v>376101.07712980884</v>
      </c>
      <c r="F80" s="58">
        <f t="shared" si="5"/>
        <v>111926.8036084044</v>
      </c>
      <c r="G80" s="58">
        <f t="shared" si="5"/>
        <v>65599.2825817868</v>
      </c>
      <c r="H80" s="28"/>
      <c r="I80" s="43"/>
      <c r="J80" s="59"/>
      <c r="K80" s="30"/>
      <c r="L80" s="43">
        <f t="shared" si="4"/>
        <v>111926.8036084044</v>
      </c>
      <c r="M80" s="30">
        <f t="shared" si="4"/>
        <v>65599.2825817868</v>
      </c>
      <c r="N80" s="16"/>
    </row>
    <row r="81" spans="1:33" x14ac:dyDescent="0.2">
      <c r="A81" s="28" t="s">
        <v>43</v>
      </c>
      <c r="B81" s="57">
        <v>0.67934000000000005</v>
      </c>
      <c r="C81" s="57">
        <v>0.20216999999999999</v>
      </c>
      <c r="D81" s="57">
        <v>0.11849</v>
      </c>
      <c r="E81" s="58">
        <f t="shared" si="5"/>
        <v>825519.48688285705</v>
      </c>
      <c r="F81" s="58">
        <f t="shared" si="5"/>
        <v>245672.67445330348</v>
      </c>
      <c r="G81" s="58">
        <f t="shared" si="5"/>
        <v>143986.52221383949</v>
      </c>
      <c r="H81" s="28"/>
      <c r="I81" s="43"/>
      <c r="J81" s="59"/>
      <c r="K81" s="30"/>
      <c r="L81" s="43">
        <f t="shared" si="4"/>
        <v>245672.67445330348</v>
      </c>
      <c r="M81" s="30">
        <f t="shared" si="4"/>
        <v>143986.52221383949</v>
      </c>
      <c r="N81" s="16"/>
    </row>
    <row r="82" spans="1:33" x14ac:dyDescent="0.2">
      <c r="A82" s="28" t="s">
        <v>44</v>
      </c>
      <c r="B82" s="57">
        <v>0.67934000000000005</v>
      </c>
      <c r="C82" s="57">
        <v>0.20216999999999999</v>
      </c>
      <c r="D82" s="57">
        <v>0.11849</v>
      </c>
      <c r="E82" s="58">
        <f t="shared" si="5"/>
        <v>185403.66722976783</v>
      </c>
      <c r="F82" s="58">
        <f t="shared" si="5"/>
        <v>55175.699066508903</v>
      </c>
      <c r="G82" s="58">
        <f t="shared" si="5"/>
        <v>32337.975873723302</v>
      </c>
      <c r="H82" s="28"/>
      <c r="I82" s="43"/>
      <c r="J82" s="59"/>
      <c r="K82" s="30"/>
      <c r="L82" s="43">
        <f t="shared" si="4"/>
        <v>55175.699066508903</v>
      </c>
      <c r="M82" s="30">
        <f t="shared" si="4"/>
        <v>32337.975873723302</v>
      </c>
      <c r="N82" s="16"/>
    </row>
    <row r="83" spans="1:33" x14ac:dyDescent="0.2">
      <c r="A83" s="28" t="s">
        <v>60</v>
      </c>
      <c r="B83" s="57">
        <v>0.67934000000000005</v>
      </c>
      <c r="C83" s="57">
        <v>0.20216999999999999</v>
      </c>
      <c r="D83" s="57">
        <v>0.11849</v>
      </c>
      <c r="E83" s="58">
        <f t="shared" si="5"/>
        <v>12072.233568930198</v>
      </c>
      <c r="F83" s="58">
        <f t="shared" si="5"/>
        <v>3592.6685615900992</v>
      </c>
      <c r="G83" s="58">
        <f t="shared" si="5"/>
        <v>2105.6303994796995</v>
      </c>
      <c r="H83" s="28"/>
      <c r="I83" s="43"/>
      <c r="J83" s="59"/>
      <c r="K83" s="30"/>
      <c r="L83" s="43">
        <f t="shared" si="4"/>
        <v>3592.6685615900992</v>
      </c>
      <c r="M83" s="30">
        <f t="shared" si="4"/>
        <v>2105.6303994796995</v>
      </c>
      <c r="N83" s="16"/>
    </row>
    <row r="84" spans="1:33" x14ac:dyDescent="0.2">
      <c r="A84" s="28" t="s">
        <v>61</v>
      </c>
      <c r="B84" s="57">
        <v>0.49</v>
      </c>
      <c r="C84" s="57">
        <v>7.0000000000000007E-2</v>
      </c>
      <c r="D84" s="57">
        <v>0.44</v>
      </c>
      <c r="E84" s="58">
        <f t="shared" si="5"/>
        <v>4193.9759245999994</v>
      </c>
      <c r="F84" s="58">
        <f t="shared" si="5"/>
        <v>599.13941780000005</v>
      </c>
      <c r="G84" s="58">
        <f t="shared" si="5"/>
        <v>3766.0191975999996</v>
      </c>
      <c r="H84" s="28"/>
      <c r="I84" s="43"/>
      <c r="J84" s="59"/>
      <c r="K84" s="62"/>
      <c r="L84" s="43">
        <f t="shared" si="4"/>
        <v>599.13941780000005</v>
      </c>
      <c r="M84" s="30">
        <f t="shared" si="4"/>
        <v>3766.0191975999996</v>
      </c>
      <c r="N84" s="16"/>
    </row>
    <row r="85" spans="1:33" x14ac:dyDescent="0.2">
      <c r="A85" s="28" t="s">
        <v>62</v>
      </c>
      <c r="B85" s="57">
        <v>0.61</v>
      </c>
      <c r="C85" s="57">
        <v>0.2</v>
      </c>
      <c r="D85" s="57">
        <v>0.19</v>
      </c>
      <c r="E85" s="58">
        <f t="shared" ref="E85:G85" si="6">B85*$H43</f>
        <v>34591.479406900013</v>
      </c>
      <c r="F85" s="58">
        <f t="shared" si="6"/>
        <v>11341.468658000005</v>
      </c>
      <c r="G85" s="58">
        <f t="shared" si="6"/>
        <v>10774.395225100005</v>
      </c>
      <c r="H85" s="28"/>
      <c r="I85" s="43"/>
      <c r="J85" s="59"/>
      <c r="K85" s="62"/>
      <c r="L85" s="43">
        <f t="shared" si="4"/>
        <v>11341.468658000005</v>
      </c>
      <c r="M85" s="30">
        <f t="shared" si="4"/>
        <v>10774.395225100005</v>
      </c>
      <c r="N85" s="16"/>
    </row>
    <row r="86" spans="1:33" x14ac:dyDescent="0.2">
      <c r="A86" s="28"/>
      <c r="B86" s="16"/>
      <c r="C86" s="16"/>
      <c r="D86" s="16"/>
      <c r="E86" s="58"/>
      <c r="F86" s="58"/>
      <c r="G86" s="58"/>
      <c r="H86" s="28"/>
      <c r="I86" s="16"/>
      <c r="J86" s="16"/>
      <c r="K86" s="53"/>
      <c r="L86" s="43"/>
      <c r="M86" s="30"/>
      <c r="N86" s="63"/>
    </row>
    <row r="87" spans="1:33" x14ac:dyDescent="0.2">
      <c r="A87" s="64" t="s">
        <v>48</v>
      </c>
      <c r="B87" s="65"/>
      <c r="C87" s="65"/>
      <c r="D87" s="65"/>
      <c r="E87" s="37">
        <f t="shared" ref="E87:M87" si="7">SUM(E53:E85)</f>
        <v>57613609.500094011</v>
      </c>
      <c r="F87" s="37">
        <f t="shared" si="7"/>
        <v>17130982.430651534</v>
      </c>
      <c r="G87" s="37">
        <f t="shared" si="7"/>
        <v>11283452.524914462</v>
      </c>
      <c r="H87" s="66">
        <f t="shared" si="7"/>
        <v>-244656</v>
      </c>
      <c r="I87" s="37">
        <f t="shared" si="7"/>
        <v>-127158</v>
      </c>
      <c r="J87" s="37">
        <f t="shared" si="7"/>
        <v>-530160.46200000006</v>
      </c>
      <c r="K87" s="67">
        <f t="shared" si="7"/>
        <v>-177836.1271009788</v>
      </c>
      <c r="L87" s="68">
        <f t="shared" si="7"/>
        <v>16356165.968651535</v>
      </c>
      <c r="M87" s="38">
        <f t="shared" si="7"/>
        <v>10978458.397813482</v>
      </c>
      <c r="N87" s="69"/>
    </row>
    <row r="88" spans="1:33" x14ac:dyDescent="0.2">
      <c r="A88" s="2" t="s">
        <v>49</v>
      </c>
      <c r="E88" s="15">
        <f t="shared" ref="E88:M88" si="8">E53+E54+E55+E56+E57+E58+E59+E60+E62+E63+E65+E66+E67+E68+E72+E73+E74+E75+E77+E78+E79+E80+E81+E82+E83</f>
        <v>57499516.491838604</v>
      </c>
      <c r="F88" s="15">
        <f t="shared" si="8"/>
        <v>17111722.037794046</v>
      </c>
      <c r="G88" s="15">
        <f t="shared" si="8"/>
        <v>10029024.802187352</v>
      </c>
      <c r="H88" s="15">
        <f t="shared" si="8"/>
        <v>-244656</v>
      </c>
      <c r="I88" s="15">
        <f t="shared" si="8"/>
        <v>-127158</v>
      </c>
      <c r="J88" s="15">
        <f t="shared" si="8"/>
        <v>-530160.46200000006</v>
      </c>
      <c r="K88" s="15">
        <f t="shared" si="8"/>
        <v>-177836.1271009788</v>
      </c>
      <c r="L88" s="43">
        <f t="shared" si="8"/>
        <v>16336905.57579405</v>
      </c>
      <c r="M88" s="43">
        <f t="shared" si="8"/>
        <v>9724030.6750863716</v>
      </c>
      <c r="N88" s="69"/>
      <c r="W88" s="70"/>
    </row>
    <row r="89" spans="1:33" x14ac:dyDescent="0.2">
      <c r="A89" s="2" t="s">
        <v>63</v>
      </c>
      <c r="F89" s="14"/>
      <c r="G89" s="14"/>
      <c r="H89" s="58"/>
      <c r="I89" s="16"/>
      <c r="J89" s="16"/>
      <c r="K89" s="43"/>
      <c r="L89" s="11">
        <f>L88-L66</f>
        <v>16336794.479525691</v>
      </c>
      <c r="M89" s="11">
        <f>M88-M66</f>
        <v>9723965.5625729524</v>
      </c>
      <c r="N89" s="71"/>
      <c r="O89" s="15"/>
      <c r="R89" s="2"/>
      <c r="S89" s="2"/>
      <c r="T89" s="2"/>
      <c r="U89" s="2"/>
    </row>
    <row r="90" spans="1:33" ht="12.75" x14ac:dyDescent="0.2">
      <c r="A90" s="3"/>
      <c r="B90" s="3"/>
      <c r="F90" s="14"/>
      <c r="G90" s="14"/>
      <c r="H90" s="14"/>
      <c r="K90" s="15"/>
      <c r="L90" s="15"/>
      <c r="M90" s="15"/>
      <c r="N90" s="15"/>
      <c r="O90" s="15"/>
      <c r="P90" s="15"/>
      <c r="Q90" s="15"/>
      <c r="R90" s="72"/>
      <c r="S90" s="73"/>
      <c r="T90" s="73"/>
      <c r="U90" s="70"/>
      <c r="V90" s="70"/>
      <c r="X90" s="74"/>
      <c r="Y90" s="74"/>
      <c r="AB90" s="74"/>
      <c r="AC90" s="74"/>
      <c r="AF90" s="74"/>
      <c r="AG90" s="74"/>
    </row>
    <row r="91" spans="1:33" ht="12.75" x14ac:dyDescent="0.2">
      <c r="A91" s="3"/>
      <c r="B91" s="3"/>
      <c r="F91" s="75"/>
      <c r="G91" s="15"/>
      <c r="H91" s="15"/>
      <c r="I91" s="15"/>
      <c r="L91" s="15"/>
      <c r="P91" s="15"/>
      <c r="R91" s="76"/>
      <c r="S91" s="77"/>
    </row>
    <row r="92" spans="1:33" ht="12.75" x14ac:dyDescent="0.2">
      <c r="A92" s="3"/>
      <c r="B92" s="3"/>
      <c r="G92" s="15"/>
      <c r="H92" s="15"/>
      <c r="I92" s="15"/>
      <c r="Q92" s="15"/>
      <c r="R92" s="76"/>
      <c r="S92" s="78"/>
    </row>
    <row r="93" spans="1:33" x14ac:dyDescent="0.2">
      <c r="G93" s="1" t="s">
        <v>64</v>
      </c>
      <c r="Q93" s="15"/>
      <c r="R93" s="76"/>
      <c r="S93" s="78"/>
    </row>
    <row r="94" spans="1:33" x14ac:dyDescent="0.2">
      <c r="Q94" s="15"/>
      <c r="R94" s="76"/>
      <c r="S94" s="78"/>
    </row>
    <row r="95" spans="1:33" x14ac:dyDescent="0.2">
      <c r="A95" s="1" t="s">
        <v>64</v>
      </c>
      <c r="G95" s="21" t="s">
        <v>65</v>
      </c>
      <c r="H95" s="21" t="s">
        <v>66</v>
      </c>
      <c r="I95" s="21" t="s">
        <v>67</v>
      </c>
      <c r="J95" s="21" t="s">
        <v>68</v>
      </c>
      <c r="K95" s="21" t="s">
        <v>69</v>
      </c>
      <c r="L95" s="21" t="s">
        <v>70</v>
      </c>
      <c r="M95" s="21" t="s">
        <v>71</v>
      </c>
      <c r="N95" s="21" t="s">
        <v>72</v>
      </c>
      <c r="O95" s="21" t="s">
        <v>73</v>
      </c>
      <c r="P95" s="79" t="s">
        <v>48</v>
      </c>
      <c r="Q95" s="15"/>
      <c r="R95" s="76"/>
      <c r="S95" s="78"/>
    </row>
    <row r="96" spans="1:33" x14ac:dyDescent="0.2">
      <c r="E96" s="80" t="s">
        <v>74</v>
      </c>
      <c r="G96" s="2" t="s">
        <v>75</v>
      </c>
      <c r="Q96" s="15"/>
      <c r="R96" s="76"/>
      <c r="S96" s="78"/>
    </row>
    <row r="97" spans="1:19" x14ac:dyDescent="0.2">
      <c r="A97" s="2" t="s">
        <v>75</v>
      </c>
      <c r="B97" s="81">
        <v>0.17235</v>
      </c>
      <c r="C97" s="82" t="s">
        <v>76</v>
      </c>
      <c r="D97" s="82"/>
      <c r="E97" s="15">
        <f>$M$88*B97</f>
        <v>1675936.6868511362</v>
      </c>
      <c r="G97" s="15">
        <f t="shared" ref="G97:O98" si="9">$E97*B210</f>
        <v>55648.865017217591</v>
      </c>
      <c r="H97" s="15">
        <f t="shared" si="9"/>
        <v>106681.94318755332</v>
      </c>
      <c r="I97" s="15">
        <f t="shared" si="9"/>
        <v>317611.17269888584</v>
      </c>
      <c r="J97" s="15">
        <f t="shared" si="9"/>
        <v>280043.92849558959</v>
      </c>
      <c r="K97" s="15">
        <f t="shared" si="9"/>
        <v>104960.31878860922</v>
      </c>
      <c r="L97" s="15">
        <f t="shared" si="9"/>
        <v>235677.86553521705</v>
      </c>
      <c r="M97" s="15">
        <f t="shared" si="9"/>
        <v>142616.57317956627</v>
      </c>
      <c r="N97" s="15">
        <f t="shared" si="9"/>
        <v>74428.873457400841</v>
      </c>
      <c r="O97" s="15">
        <f t="shared" si="9"/>
        <v>358267.14649109636</v>
      </c>
      <c r="P97" s="15">
        <f>SUM(G97:O97)</f>
        <v>1675936.6868511362</v>
      </c>
      <c r="Q97" s="15"/>
      <c r="R97" s="76"/>
      <c r="S97" s="78"/>
    </row>
    <row r="98" spans="1:19" ht="12.75" x14ac:dyDescent="0.2">
      <c r="B98" s="81">
        <v>0.58514999999999995</v>
      </c>
      <c r="C98" s="82" t="s">
        <v>77</v>
      </c>
      <c r="D98" s="3"/>
      <c r="E98" s="15">
        <f>$M$88*B98</f>
        <v>5690016.5495267902</v>
      </c>
      <c r="G98" s="15">
        <f t="shared" si="9"/>
        <v>163937.21100448124</v>
      </c>
      <c r="H98" s="15">
        <f t="shared" si="9"/>
        <v>354720.51253573445</v>
      </c>
      <c r="I98" s="15">
        <f t="shared" si="9"/>
        <v>966432.03654386604</v>
      </c>
      <c r="J98" s="15">
        <f t="shared" si="9"/>
        <v>894377.60977936722</v>
      </c>
      <c r="K98" s="15">
        <f t="shared" si="9"/>
        <v>347112.93649785791</v>
      </c>
      <c r="L98" s="15">
        <f t="shared" si="9"/>
        <v>764762.00059984205</v>
      </c>
      <c r="M98" s="15">
        <f t="shared" si="9"/>
        <v>450614.51028389274</v>
      </c>
      <c r="N98" s="15">
        <f t="shared" si="9"/>
        <v>240609.07651607381</v>
      </c>
      <c r="O98" s="15">
        <f t="shared" si="9"/>
        <v>1507450.6557656748</v>
      </c>
      <c r="P98" s="15">
        <f>SUM(G98:O98)</f>
        <v>5690016.5495267892</v>
      </c>
      <c r="Q98" s="15"/>
      <c r="R98" s="76"/>
      <c r="S98" s="78"/>
    </row>
    <row r="99" spans="1:19" x14ac:dyDescent="0.2">
      <c r="B99" s="81">
        <v>0.24249999999999999</v>
      </c>
      <c r="C99" s="82" t="s">
        <v>78</v>
      </c>
      <c r="D99" s="82"/>
      <c r="E99" s="15">
        <f>$M$88*B99</f>
        <v>2358077.4387084451</v>
      </c>
      <c r="G99" s="15">
        <f t="shared" ref="G99:O99" si="10">$E99*B218</f>
        <v>31503.914581144825</v>
      </c>
      <c r="H99" s="15">
        <f t="shared" si="10"/>
        <v>134764.12562218762</v>
      </c>
      <c r="I99" s="15">
        <f t="shared" si="10"/>
        <v>312492.42217764311</v>
      </c>
      <c r="J99" s="15">
        <f t="shared" si="10"/>
        <v>376184.09379715828</v>
      </c>
      <c r="K99" s="15">
        <f t="shared" si="10"/>
        <v>199870.64370492782</v>
      </c>
      <c r="L99" s="15">
        <f t="shared" si="10"/>
        <v>222461.0255677547</v>
      </c>
      <c r="M99" s="15">
        <f t="shared" si="10"/>
        <v>236491.58632806997</v>
      </c>
      <c r="N99" s="15">
        <f t="shared" si="10"/>
        <v>132995.5675431563</v>
      </c>
      <c r="O99" s="15">
        <f t="shared" si="10"/>
        <v>711314.05938640237</v>
      </c>
      <c r="P99" s="15">
        <f>SUM(G99:O99)</f>
        <v>2358077.4387084451</v>
      </c>
      <c r="Q99" s="15"/>
      <c r="R99" s="76"/>
      <c r="S99" s="78"/>
    </row>
    <row r="100" spans="1:19" x14ac:dyDescent="0.2">
      <c r="A100" s="83"/>
      <c r="B100" s="81"/>
      <c r="C100" s="82"/>
      <c r="D100" s="82"/>
      <c r="E100" s="15"/>
      <c r="F100" s="83"/>
      <c r="G100" s="15">
        <f t="shared" ref="G100:O100" si="11">SUM(G97:G99)</f>
        <v>251089.99060284364</v>
      </c>
      <c r="H100" s="15">
        <f t="shared" si="11"/>
        <v>596166.5813454754</v>
      </c>
      <c r="I100" s="15">
        <f t="shared" si="11"/>
        <v>1596535.6314203949</v>
      </c>
      <c r="J100" s="15">
        <f t="shared" si="11"/>
        <v>1550605.6320721151</v>
      </c>
      <c r="K100" s="15">
        <f t="shared" si="11"/>
        <v>651943.89899139502</v>
      </c>
      <c r="L100" s="15">
        <f t="shared" si="11"/>
        <v>1222900.8917028138</v>
      </c>
      <c r="M100" s="15">
        <f t="shared" si="11"/>
        <v>829722.66979152896</v>
      </c>
      <c r="N100" s="15">
        <f t="shared" si="11"/>
        <v>448033.51751663093</v>
      </c>
      <c r="O100" s="15">
        <f t="shared" si="11"/>
        <v>2577031.8616431737</v>
      </c>
      <c r="P100" s="15">
        <f>SUM(G100:O100)</f>
        <v>9724030.6750863716</v>
      </c>
      <c r="Q100" s="15"/>
      <c r="R100" s="76"/>
      <c r="S100" s="78"/>
    </row>
    <row r="101" spans="1:19" x14ac:dyDescent="0.2">
      <c r="A101" s="83"/>
      <c r="B101" s="81"/>
      <c r="C101" s="82"/>
      <c r="D101" s="82"/>
      <c r="E101" s="15"/>
      <c r="F101" s="83"/>
      <c r="G101" s="15"/>
      <c r="H101" s="15"/>
      <c r="I101" s="15"/>
      <c r="J101" s="15"/>
      <c r="K101" s="15"/>
      <c r="L101" s="15"/>
      <c r="M101" s="15"/>
      <c r="N101" s="15"/>
      <c r="O101" s="15"/>
      <c r="P101" s="46"/>
      <c r="Q101" s="15"/>
      <c r="R101" s="76"/>
      <c r="S101" s="78"/>
    </row>
    <row r="102" spans="1:19" x14ac:dyDescent="0.2">
      <c r="A102" s="1" t="s">
        <v>79</v>
      </c>
      <c r="B102" s="81"/>
      <c r="C102" s="82"/>
      <c r="D102" s="82"/>
      <c r="E102" s="15"/>
      <c r="G102" s="21" t="s">
        <v>65</v>
      </c>
      <c r="H102" s="21" t="s">
        <v>66</v>
      </c>
      <c r="I102" s="21" t="s">
        <v>67</v>
      </c>
      <c r="J102" s="21" t="s">
        <v>68</v>
      </c>
      <c r="K102" s="21" t="s">
        <v>69</v>
      </c>
      <c r="L102" s="21" t="s">
        <v>70</v>
      </c>
      <c r="M102" s="21" t="s">
        <v>71</v>
      </c>
      <c r="N102" s="21" t="s">
        <v>72</v>
      </c>
      <c r="O102" s="21" t="s">
        <v>73</v>
      </c>
      <c r="P102" s="79" t="s">
        <v>48</v>
      </c>
      <c r="Q102" s="15"/>
      <c r="R102" s="76"/>
      <c r="S102" s="78"/>
    </row>
    <row r="103" spans="1:19" x14ac:dyDescent="0.2">
      <c r="B103" s="81"/>
      <c r="C103" s="82"/>
      <c r="D103" s="82"/>
      <c r="E103" s="15"/>
      <c r="G103" s="1" t="s">
        <v>79</v>
      </c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76"/>
      <c r="S103" s="78"/>
    </row>
    <row r="104" spans="1:19" x14ac:dyDescent="0.2">
      <c r="A104" s="2" t="s">
        <v>15</v>
      </c>
      <c r="B104" s="81"/>
      <c r="C104" s="82"/>
      <c r="D104" s="82"/>
      <c r="E104" s="15">
        <f t="shared" ref="E104:E111" si="12">M53</f>
        <v>563169.17042591434</v>
      </c>
      <c r="G104" s="15">
        <f t="shared" ref="G104:O111" si="13">$E104*$B$97*B$210+$E104*$B$98*B$211+$E104*$B$99*B$218</f>
        <v>14541.926741587338</v>
      </c>
      <c r="H104" s="15">
        <f t="shared" si="13"/>
        <v>34527.106121968565</v>
      </c>
      <c r="I104" s="15">
        <f t="shared" si="13"/>
        <v>92463.678606654634</v>
      </c>
      <c r="J104" s="15">
        <f t="shared" si="13"/>
        <v>89803.63356001518</v>
      </c>
      <c r="K104" s="15">
        <f t="shared" si="13"/>
        <v>37757.460566213071</v>
      </c>
      <c r="L104" s="15">
        <f t="shared" si="13"/>
        <v>70824.548348853015</v>
      </c>
      <c r="M104" s="15">
        <f t="shared" si="13"/>
        <v>48053.553433069545</v>
      </c>
      <c r="N104" s="15">
        <f t="shared" si="13"/>
        <v>25947.950270179936</v>
      </c>
      <c r="O104" s="15">
        <f t="shared" si="13"/>
        <v>149249.31277737304</v>
      </c>
      <c r="P104" s="15">
        <f>SUM(G104:O104)</f>
        <v>563169.17042591434</v>
      </c>
      <c r="Q104" s="15"/>
      <c r="R104" s="76"/>
      <c r="S104" s="78"/>
    </row>
    <row r="105" spans="1:19" x14ac:dyDescent="0.2">
      <c r="A105" s="2" t="s">
        <v>17</v>
      </c>
      <c r="B105" s="81"/>
      <c r="C105" s="82"/>
      <c r="D105" s="82"/>
      <c r="E105" s="15">
        <f t="shared" si="12"/>
        <v>3313340.0011289674</v>
      </c>
      <c r="G105" s="15">
        <f t="shared" si="13"/>
        <v>85555.726585581622</v>
      </c>
      <c r="H105" s="15">
        <f t="shared" si="13"/>
        <v>203136.19396215293</v>
      </c>
      <c r="I105" s="15">
        <f t="shared" si="13"/>
        <v>543999.24759244977</v>
      </c>
      <c r="J105" s="15">
        <f t="shared" si="13"/>
        <v>528349.18341871351</v>
      </c>
      <c r="K105" s="15">
        <f t="shared" si="13"/>
        <v>222141.60682920564</v>
      </c>
      <c r="L105" s="15">
        <f t="shared" si="13"/>
        <v>416687.95351257222</v>
      </c>
      <c r="M105" s="15">
        <f t="shared" si="13"/>
        <v>282717.46598941856</v>
      </c>
      <c r="N105" s="15">
        <f t="shared" si="13"/>
        <v>152661.73308540942</v>
      </c>
      <c r="O105" s="15">
        <f t="shared" si="13"/>
        <v>878090.89015346358</v>
      </c>
      <c r="P105" s="15">
        <f t="shared" ref="P105:P126" si="14">SUM(G105:O105)</f>
        <v>3313340.0011289669</v>
      </c>
      <c r="Q105" s="15"/>
      <c r="R105" s="76"/>
      <c r="S105" s="78"/>
    </row>
    <row r="106" spans="1:19" x14ac:dyDescent="0.2">
      <c r="A106" s="2" t="s">
        <v>19</v>
      </c>
      <c r="B106" s="81"/>
      <c r="C106" s="82"/>
      <c r="D106" s="82"/>
      <c r="E106" s="15">
        <f t="shared" si="12"/>
        <v>265914.6285503126</v>
      </c>
      <c r="G106" s="15">
        <f t="shared" si="13"/>
        <v>6866.3400820939514</v>
      </c>
      <c r="H106" s="15">
        <f t="shared" si="13"/>
        <v>16302.850158500112</v>
      </c>
      <c r="I106" s="15">
        <f t="shared" si="13"/>
        <v>43659.074470445579</v>
      </c>
      <c r="J106" s="15">
        <f t="shared" si="13"/>
        <v>42403.066635412142</v>
      </c>
      <c r="K106" s="15">
        <f t="shared" si="13"/>
        <v>17828.144061711268</v>
      </c>
      <c r="L106" s="15">
        <f t="shared" si="13"/>
        <v>33441.609476217673</v>
      </c>
      <c r="M106" s="15">
        <f t="shared" si="13"/>
        <v>22689.705833885426</v>
      </c>
      <c r="N106" s="15">
        <f t="shared" si="13"/>
        <v>12251.983808912311</v>
      </c>
      <c r="O106" s="15">
        <f t="shared" si="13"/>
        <v>70471.854023134118</v>
      </c>
      <c r="P106" s="15">
        <f t="shared" si="14"/>
        <v>265914.6285503126</v>
      </c>
      <c r="Q106" s="15"/>
      <c r="R106" s="76"/>
      <c r="S106" s="78"/>
    </row>
    <row r="107" spans="1:19" x14ac:dyDescent="0.2">
      <c r="A107" s="2" t="s">
        <v>20</v>
      </c>
      <c r="B107" s="81"/>
      <c r="C107" s="82"/>
      <c r="D107" s="82"/>
      <c r="E107" s="15">
        <f t="shared" si="12"/>
        <v>88334.672818398903</v>
      </c>
      <c r="G107" s="15">
        <f t="shared" si="13"/>
        <v>2280.9422253987327</v>
      </c>
      <c r="H107" s="15">
        <f t="shared" si="13"/>
        <v>5415.6739800646719</v>
      </c>
      <c r="I107" s="15">
        <f t="shared" si="13"/>
        <v>14503.188786288338</v>
      </c>
      <c r="J107" s="15">
        <f t="shared" si="13"/>
        <v>14085.953217978746</v>
      </c>
      <c r="K107" s="15">
        <f t="shared" si="13"/>
        <v>5922.3641859649579</v>
      </c>
      <c r="L107" s="15">
        <f t="shared" si="13"/>
        <v>11109.030171476379</v>
      </c>
      <c r="M107" s="15">
        <f t="shared" si="13"/>
        <v>7537.3353925986185</v>
      </c>
      <c r="N107" s="15">
        <f t="shared" si="13"/>
        <v>4070.009186921498</v>
      </c>
      <c r="O107" s="15">
        <f t="shared" si="13"/>
        <v>23410.175671706958</v>
      </c>
      <c r="P107" s="15">
        <f t="shared" si="14"/>
        <v>88334.672818398889</v>
      </c>
      <c r="Q107" s="15"/>
      <c r="R107" s="76"/>
      <c r="S107" s="78"/>
    </row>
    <row r="108" spans="1:19" x14ac:dyDescent="0.2">
      <c r="A108" s="2" t="s">
        <v>21</v>
      </c>
      <c r="B108" s="81"/>
      <c r="C108" s="82"/>
      <c r="D108" s="82"/>
      <c r="E108" s="15">
        <f t="shared" si="12"/>
        <v>0</v>
      </c>
      <c r="G108" s="15">
        <f t="shared" si="13"/>
        <v>0</v>
      </c>
      <c r="H108" s="15">
        <f t="shared" si="13"/>
        <v>0</v>
      </c>
      <c r="I108" s="15">
        <f t="shared" si="13"/>
        <v>0</v>
      </c>
      <c r="J108" s="15">
        <f t="shared" si="13"/>
        <v>0</v>
      </c>
      <c r="K108" s="15">
        <f t="shared" si="13"/>
        <v>0</v>
      </c>
      <c r="L108" s="15">
        <f t="shared" si="13"/>
        <v>0</v>
      </c>
      <c r="M108" s="15">
        <f t="shared" si="13"/>
        <v>0</v>
      </c>
      <c r="N108" s="15">
        <f t="shared" si="13"/>
        <v>0</v>
      </c>
      <c r="O108" s="15">
        <f t="shared" si="13"/>
        <v>0</v>
      </c>
      <c r="P108" s="15">
        <f t="shared" si="14"/>
        <v>0</v>
      </c>
      <c r="Q108" s="15"/>
      <c r="R108" s="76"/>
      <c r="S108" s="78"/>
    </row>
    <row r="109" spans="1:19" x14ac:dyDescent="0.2">
      <c r="A109" s="2" t="s">
        <v>22</v>
      </c>
      <c r="B109" s="81"/>
      <c r="C109" s="82"/>
      <c r="D109" s="82"/>
      <c r="E109" s="15">
        <f t="shared" si="12"/>
        <v>1111988.7095637952</v>
      </c>
      <c r="G109" s="15">
        <f t="shared" si="13"/>
        <v>28713.323102753537</v>
      </c>
      <c r="H109" s="15">
        <f t="shared" si="13"/>
        <v>68174.45662464718</v>
      </c>
      <c r="I109" s="15">
        <f t="shared" si="13"/>
        <v>182571.36941209977</v>
      </c>
      <c r="J109" s="15">
        <f t="shared" si="13"/>
        <v>177319.05764837677</v>
      </c>
      <c r="K109" s="15">
        <f t="shared" si="13"/>
        <v>74552.85561827902</v>
      </c>
      <c r="L109" s="15">
        <f t="shared" si="13"/>
        <v>139844.4770410957</v>
      </c>
      <c r="M109" s="15">
        <f t="shared" si="13"/>
        <v>94882.695428057588</v>
      </c>
      <c r="N109" s="15">
        <f t="shared" si="13"/>
        <v>51234.743043446979</v>
      </c>
      <c r="O109" s="15">
        <f t="shared" si="13"/>
        <v>294695.7316450387</v>
      </c>
      <c r="P109" s="15">
        <f t="shared" si="14"/>
        <v>1111988.7095637952</v>
      </c>
      <c r="Q109" s="15"/>
      <c r="R109" s="76"/>
      <c r="S109" s="78"/>
    </row>
    <row r="110" spans="1:19" x14ac:dyDescent="0.2">
      <c r="A110" s="2" t="s">
        <v>23</v>
      </c>
      <c r="B110" s="81"/>
      <c r="C110" s="82"/>
      <c r="D110" s="82"/>
      <c r="E110" s="15">
        <f t="shared" si="12"/>
        <v>2895996.6305345935</v>
      </c>
      <c r="G110" s="15">
        <f t="shared" si="13"/>
        <v>74779.254718912038</v>
      </c>
      <c r="H110" s="15">
        <f t="shared" si="13"/>
        <v>177549.46158666752</v>
      </c>
      <c r="I110" s="15">
        <f t="shared" si="13"/>
        <v>475477.91277209396</v>
      </c>
      <c r="J110" s="15">
        <f t="shared" si="13"/>
        <v>461799.10736747261</v>
      </c>
      <c r="K110" s="15">
        <f t="shared" si="13"/>
        <v>194160.98096172398</v>
      </c>
      <c r="L110" s="15">
        <f t="shared" si="13"/>
        <v>364202.55963637645</v>
      </c>
      <c r="M110" s="15">
        <f t="shared" si="13"/>
        <v>247106.7951431665</v>
      </c>
      <c r="N110" s="15">
        <f t="shared" si="13"/>
        <v>133432.68860916054</v>
      </c>
      <c r="O110" s="15">
        <f t="shared" si="13"/>
        <v>767487.86973901966</v>
      </c>
      <c r="P110" s="15">
        <f t="shared" si="14"/>
        <v>2895996.6305345935</v>
      </c>
      <c r="Q110" s="15"/>
      <c r="R110" s="76"/>
      <c r="S110" s="78"/>
    </row>
    <row r="111" spans="1:19" x14ac:dyDescent="0.2">
      <c r="A111" s="2" t="s">
        <v>24</v>
      </c>
      <c r="B111" s="81"/>
      <c r="C111" s="82"/>
      <c r="D111" s="82"/>
      <c r="E111" s="15">
        <f t="shared" si="12"/>
        <v>22470.2155434819</v>
      </c>
      <c r="G111" s="15">
        <f t="shared" si="13"/>
        <v>580.21682553018343</v>
      </c>
      <c r="H111" s="15">
        <f t="shared" si="13"/>
        <v>1377.6171661999185</v>
      </c>
      <c r="I111" s="15">
        <f t="shared" si="13"/>
        <v>3689.2622986863007</v>
      </c>
      <c r="J111" s="15">
        <f t="shared" si="13"/>
        <v>3583.1276082731956</v>
      </c>
      <c r="K111" s="15">
        <f t="shared" si="13"/>
        <v>1506.5069642496287</v>
      </c>
      <c r="L111" s="15">
        <f t="shared" si="13"/>
        <v>2825.8700062805347</v>
      </c>
      <c r="M111" s="15">
        <f t="shared" si="13"/>
        <v>1917.3167850340324</v>
      </c>
      <c r="N111" s="15">
        <f t="shared" si="13"/>
        <v>1035.3124178327059</v>
      </c>
      <c r="O111" s="15">
        <f t="shared" si="13"/>
        <v>5954.9854713953991</v>
      </c>
      <c r="P111" s="15">
        <f>SUM(G111:O111)</f>
        <v>22470.2155434819</v>
      </c>
      <c r="Q111" s="15"/>
      <c r="R111" s="76"/>
      <c r="S111" s="78"/>
    </row>
    <row r="112" spans="1:19" x14ac:dyDescent="0.2">
      <c r="Q112" s="15"/>
      <c r="R112" s="76"/>
      <c r="S112" s="78"/>
    </row>
    <row r="113" spans="1:19" x14ac:dyDescent="0.2">
      <c r="A113" s="2" t="s">
        <v>26</v>
      </c>
      <c r="B113" s="81"/>
      <c r="C113" s="82"/>
      <c r="D113" s="82"/>
      <c r="E113" s="15">
        <f>M62</f>
        <v>2842.1894825893</v>
      </c>
      <c r="G113" s="15">
        <f t="shared" ref="G113:O114" si="15">$E113*$B$97*B$210+$E113*$B$98*B$211+$E113*$B$99*B$218</f>
        <v>73.389868288183862</v>
      </c>
      <c r="H113" s="15">
        <f t="shared" si="15"/>
        <v>174.25062137170582</v>
      </c>
      <c r="I113" s="15">
        <f t="shared" si="15"/>
        <v>466.64361022923333</v>
      </c>
      <c r="J113" s="15">
        <f t="shared" si="15"/>
        <v>453.21895481165313</v>
      </c>
      <c r="K113" s="15">
        <f t="shared" si="15"/>
        <v>190.55350140955261</v>
      </c>
      <c r="L113" s="15">
        <f t="shared" si="15"/>
        <v>357.43573511669751</v>
      </c>
      <c r="M113" s="15">
        <f t="shared" si="15"/>
        <v>242.51559094618466</v>
      </c>
      <c r="N113" s="15">
        <f t="shared" si="15"/>
        <v>130.95353088465515</v>
      </c>
      <c r="O113" s="15">
        <f t="shared" si="15"/>
        <v>753.22806953143368</v>
      </c>
      <c r="P113" s="15">
        <f t="shared" si="14"/>
        <v>2842.1894825892996</v>
      </c>
      <c r="Q113" s="15"/>
      <c r="R113" s="76"/>
      <c r="S113" s="78"/>
    </row>
    <row r="114" spans="1:19" x14ac:dyDescent="0.2">
      <c r="A114" s="2" t="s">
        <v>27</v>
      </c>
      <c r="B114" s="81"/>
      <c r="C114" s="82"/>
      <c r="D114" s="82"/>
      <c r="E114" s="15">
        <f>M63</f>
        <v>18229.535732139098</v>
      </c>
      <c r="G114" s="15">
        <f t="shared" si="15"/>
        <v>470.71570510408247</v>
      </c>
      <c r="H114" s="15">
        <f t="shared" si="15"/>
        <v>1117.627078736876</v>
      </c>
      <c r="I114" s="15">
        <f t="shared" si="15"/>
        <v>2993.0081787152358</v>
      </c>
      <c r="J114" s="15">
        <f t="shared" si="15"/>
        <v>2906.903702878712</v>
      </c>
      <c r="K114" s="15">
        <f t="shared" si="15"/>
        <v>1222.1922162856765</v>
      </c>
      <c r="L114" s="15">
        <f t="shared" si="15"/>
        <v>2292.5591503199566</v>
      </c>
      <c r="M114" s="15">
        <f t="shared" si="15"/>
        <v>1555.4721660312102</v>
      </c>
      <c r="N114" s="15">
        <f t="shared" si="15"/>
        <v>839.92361703372012</v>
      </c>
      <c r="O114" s="15">
        <f t="shared" si="15"/>
        <v>4831.1339170336278</v>
      </c>
      <c r="P114" s="15">
        <f t="shared" si="14"/>
        <v>18229.535732139098</v>
      </c>
      <c r="Q114" s="15"/>
      <c r="R114" s="76"/>
      <c r="S114" s="78"/>
    </row>
    <row r="115" spans="1:19" x14ac:dyDescent="0.2">
      <c r="B115" s="81"/>
      <c r="C115" s="82"/>
      <c r="D115" s="82"/>
      <c r="E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76"/>
      <c r="S115" s="78"/>
    </row>
    <row r="116" spans="1:19" x14ac:dyDescent="0.2">
      <c r="A116" s="2" t="s">
        <v>28</v>
      </c>
      <c r="B116" s="81"/>
      <c r="C116" s="82"/>
      <c r="D116" s="82"/>
      <c r="E116" s="15">
        <f t="shared" ref="E116:E126" si="16">M65</f>
        <v>529153.64228902524</v>
      </c>
      <c r="G116" s="15">
        <f t="shared" ref="G116:O119" si="17">$E116*$B$97*B$210+$E116*$B$98*B$211+$E116*$B$99*B$218</f>
        <v>13663.591519741034</v>
      </c>
      <c r="H116" s="15">
        <f t="shared" si="17"/>
        <v>32441.662153349051</v>
      </c>
      <c r="I116" s="15">
        <f t="shared" si="17"/>
        <v>86878.854318588099</v>
      </c>
      <c r="J116" s="15">
        <f t="shared" si="17"/>
        <v>84379.476513482718</v>
      </c>
      <c r="K116" s="15">
        <f t="shared" si="17"/>
        <v>35476.902556803259</v>
      </c>
      <c r="L116" s="15">
        <f t="shared" si="17"/>
        <v>66546.73176432497</v>
      </c>
      <c r="M116" s="15">
        <f t="shared" si="17"/>
        <v>45151.109398990244</v>
      </c>
      <c r="N116" s="15">
        <f t="shared" si="17"/>
        <v>24380.688994420852</v>
      </c>
      <c r="O116" s="15">
        <f t="shared" si="17"/>
        <v>140234.625069325</v>
      </c>
      <c r="P116" s="15">
        <f t="shared" si="14"/>
        <v>529153.64228902524</v>
      </c>
      <c r="Q116" s="15"/>
      <c r="R116" s="76"/>
      <c r="S116" s="78"/>
    </row>
    <row r="117" spans="1:19" x14ac:dyDescent="0.2">
      <c r="A117" s="2" t="s">
        <v>29</v>
      </c>
      <c r="B117" s="81"/>
      <c r="C117" s="82"/>
      <c r="D117" s="82"/>
      <c r="E117" s="15">
        <f t="shared" si="16"/>
        <v>65.112513419399988</v>
      </c>
      <c r="G117" s="15">
        <f t="shared" si="17"/>
        <v>1.6813090094925536</v>
      </c>
      <c r="H117" s="15">
        <f t="shared" si="17"/>
        <v>3.9919561985246705</v>
      </c>
      <c r="I117" s="15">
        <f t="shared" si="17"/>
        <v>10.690468921673506</v>
      </c>
      <c r="J117" s="15">
        <f t="shared" si="17"/>
        <v>10.382919737714216</v>
      </c>
      <c r="K117" s="15">
        <f t="shared" si="17"/>
        <v>4.3654434349463944</v>
      </c>
      <c r="L117" s="15">
        <f t="shared" si="17"/>
        <v>8.1885951805564829</v>
      </c>
      <c r="M117" s="15">
        <f t="shared" si="17"/>
        <v>5.5558574706677843</v>
      </c>
      <c r="N117" s="15">
        <f t="shared" si="17"/>
        <v>3.000051048418098</v>
      </c>
      <c r="O117" s="15">
        <f t="shared" si="17"/>
        <v>17.255912417406279</v>
      </c>
      <c r="P117" s="15">
        <f t="shared" si="14"/>
        <v>65.112513419399988</v>
      </c>
      <c r="Q117" s="15"/>
      <c r="R117" s="76"/>
      <c r="S117" s="78"/>
    </row>
    <row r="118" spans="1:19" x14ac:dyDescent="0.2">
      <c r="A118" s="2" t="s">
        <v>30</v>
      </c>
      <c r="B118" s="81"/>
      <c r="C118" s="82"/>
      <c r="D118" s="82"/>
      <c r="E118" s="15">
        <f t="shared" si="16"/>
        <v>1281.9161544618</v>
      </c>
      <c r="G118" s="15">
        <f t="shared" si="17"/>
        <v>33.101120917081829</v>
      </c>
      <c r="H118" s="15">
        <f t="shared" si="17"/>
        <v>78.592468176293721</v>
      </c>
      <c r="I118" s="15">
        <f t="shared" si="17"/>
        <v>210.47083102434738</v>
      </c>
      <c r="J118" s="15">
        <f t="shared" si="17"/>
        <v>204.41589248020745</v>
      </c>
      <c r="K118" s="15">
        <f t="shared" si="17"/>
        <v>85.945575846556849</v>
      </c>
      <c r="L118" s="15">
        <f t="shared" si="17"/>
        <v>161.21467123669402</v>
      </c>
      <c r="M118" s="15">
        <f t="shared" si="17"/>
        <v>109.38209983788305</v>
      </c>
      <c r="N118" s="15">
        <f t="shared" si="17"/>
        <v>59.064129169852869</v>
      </c>
      <c r="O118" s="15">
        <f t="shared" si="17"/>
        <v>339.72936577288283</v>
      </c>
      <c r="P118" s="15">
        <f>SUM(G118:O118)</f>
        <v>1281.9161544618</v>
      </c>
      <c r="Q118" s="15"/>
      <c r="R118" s="76"/>
      <c r="S118" s="78"/>
    </row>
    <row r="119" spans="1:19" x14ac:dyDescent="0.2">
      <c r="A119" s="2" t="s">
        <v>31</v>
      </c>
      <c r="B119" s="81"/>
      <c r="C119" s="82"/>
      <c r="D119" s="82"/>
      <c r="E119" s="15">
        <f t="shared" si="16"/>
        <v>12515.906295937999</v>
      </c>
      <c r="G119" s="15">
        <f t="shared" si="17"/>
        <v>323.18067468511254</v>
      </c>
      <c r="H119" s="15">
        <f t="shared" si="17"/>
        <v>767.332530943851</v>
      </c>
      <c r="I119" s="15">
        <f t="shared" si="17"/>
        <v>2054.918482741868</v>
      </c>
      <c r="J119" s="15">
        <f t="shared" si="17"/>
        <v>1995.8014779499786</v>
      </c>
      <c r="K119" s="15">
        <f t="shared" si="17"/>
        <v>839.12412687985375</v>
      </c>
      <c r="L119" s="15">
        <f t="shared" si="17"/>
        <v>1574.0091204139985</v>
      </c>
      <c r="M119" s="15">
        <f t="shared" si="17"/>
        <v>1067.9451282823152</v>
      </c>
      <c r="N119" s="15">
        <f t="shared" si="17"/>
        <v>576.66884340920092</v>
      </c>
      <c r="O119" s="15">
        <f t="shared" si="17"/>
        <v>3316.9259106318204</v>
      </c>
      <c r="P119" s="15">
        <f>SUM(G119:O119)</f>
        <v>12515.906295937999</v>
      </c>
      <c r="Q119" s="15"/>
      <c r="R119" s="76"/>
      <c r="S119" s="78"/>
    </row>
    <row r="120" spans="1:19" x14ac:dyDescent="0.2">
      <c r="A120" s="2" t="s">
        <v>59</v>
      </c>
      <c r="B120" s="81"/>
      <c r="C120" s="82"/>
      <c r="D120" s="82"/>
      <c r="E120" s="15">
        <f t="shared" si="16"/>
        <v>0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f>SUM(G120:O120)</f>
        <v>0</v>
      </c>
      <c r="Q120" s="15"/>
      <c r="R120" s="76"/>
      <c r="S120" s="78"/>
    </row>
    <row r="121" spans="1:19" x14ac:dyDescent="0.2">
      <c r="A121" s="2" t="s">
        <v>33</v>
      </c>
      <c r="B121" s="84" t="s">
        <v>80</v>
      </c>
      <c r="C121" s="82" t="s">
        <v>81</v>
      </c>
      <c r="D121" s="82"/>
      <c r="E121" s="15">
        <f t="shared" si="16"/>
        <v>1234120.9802244096</v>
      </c>
      <c r="G121" s="15">
        <f t="shared" ref="G121:O122" si="18">$E121*B212</f>
        <v>24084.435425701202</v>
      </c>
      <c r="H121" s="15">
        <f t="shared" si="18"/>
        <v>54693.831385377809</v>
      </c>
      <c r="I121" s="15">
        <f t="shared" si="18"/>
        <v>183345.10737814486</v>
      </c>
      <c r="J121" s="15">
        <f t="shared" si="18"/>
        <v>147249.92950347465</v>
      </c>
      <c r="K121" s="15">
        <f t="shared" si="18"/>
        <v>97919.867676950016</v>
      </c>
      <c r="L121" s="15">
        <f t="shared" si="18"/>
        <v>140693.21796352466</v>
      </c>
      <c r="M121" s="15">
        <f t="shared" si="18"/>
        <v>134530.10502737743</v>
      </c>
      <c r="N121" s="15">
        <f t="shared" si="18"/>
        <v>77146.181506743829</v>
      </c>
      <c r="O121" s="15">
        <f t="shared" si="18"/>
        <v>374458.30435711506</v>
      </c>
      <c r="P121" s="15">
        <f>SUM(G121:O121)</f>
        <v>1234120.9802244096</v>
      </c>
      <c r="Q121" s="15"/>
      <c r="R121" s="76"/>
      <c r="S121" s="78"/>
    </row>
    <row r="122" spans="1:19" x14ac:dyDescent="0.2">
      <c r="A122" s="2" t="s">
        <v>34</v>
      </c>
      <c r="B122" s="84" t="s">
        <v>80</v>
      </c>
      <c r="C122" s="82" t="s">
        <v>82</v>
      </c>
      <c r="D122" s="82"/>
      <c r="E122" s="15">
        <f t="shared" si="16"/>
        <v>5766.3280800000011</v>
      </c>
      <c r="G122" s="15">
        <f t="shared" si="18"/>
        <v>167.01956160000009</v>
      </c>
      <c r="H122" s="15">
        <f t="shared" si="18"/>
        <v>530.45085119999999</v>
      </c>
      <c r="I122" s="15">
        <f t="shared" si="18"/>
        <v>910.92369600000018</v>
      </c>
      <c r="J122" s="15">
        <f t="shared" si="18"/>
        <v>1145.6863392000005</v>
      </c>
      <c r="K122" s="15">
        <f t="shared" si="18"/>
        <v>433.10450880000013</v>
      </c>
      <c r="L122" s="15">
        <f t="shared" si="18"/>
        <v>777.51323520000028</v>
      </c>
      <c r="M122" s="15">
        <f t="shared" si="18"/>
        <v>642.7058784000003</v>
      </c>
      <c r="N122" s="15">
        <f t="shared" si="18"/>
        <v>138.73661760000005</v>
      </c>
      <c r="O122" s="15">
        <f t="shared" si="18"/>
        <v>1020.1873919999999</v>
      </c>
      <c r="P122" s="15">
        <f>SUM(G122:O122)</f>
        <v>5766.3280800000011</v>
      </c>
      <c r="Q122" s="15"/>
      <c r="R122" s="76"/>
      <c r="S122" s="78"/>
    </row>
    <row r="123" spans="1:19" x14ac:dyDescent="0.2">
      <c r="A123" s="2" t="s">
        <v>35</v>
      </c>
      <c r="B123" s="81"/>
      <c r="C123" s="82"/>
      <c r="D123" s="82"/>
      <c r="E123" s="15">
        <f t="shared" si="16"/>
        <v>6625.0381420679987</v>
      </c>
      <c r="G123" s="15">
        <f t="shared" ref="G123:O126" si="19">$E123*$B$97*B$210+$E123*$B$98*B$211+$E123*$B$99*B$218</f>
        <v>171.06905772081583</v>
      </c>
      <c r="H123" s="15">
        <f t="shared" si="19"/>
        <v>406.17172779588918</v>
      </c>
      <c r="I123" s="15">
        <f t="shared" si="19"/>
        <v>1087.7289271032439</v>
      </c>
      <c r="J123" s="15">
        <f t="shared" si="19"/>
        <v>1056.4365538359405</v>
      </c>
      <c r="K123" s="15">
        <f t="shared" si="19"/>
        <v>444.17313577305777</v>
      </c>
      <c r="L123" s="15">
        <f t="shared" si="19"/>
        <v>833.16942554051991</v>
      </c>
      <c r="M123" s="15">
        <f t="shared" si="19"/>
        <v>565.29483692301756</v>
      </c>
      <c r="N123" s="15">
        <f t="shared" si="19"/>
        <v>305.24781766447956</v>
      </c>
      <c r="O123" s="15">
        <f t="shared" si="19"/>
        <v>1755.7466597110338</v>
      </c>
      <c r="P123" s="15">
        <f t="shared" si="14"/>
        <v>6625.0381420679987</v>
      </c>
      <c r="Q123" s="15"/>
      <c r="R123" s="76"/>
      <c r="S123" s="78"/>
    </row>
    <row r="124" spans="1:19" x14ac:dyDescent="0.2">
      <c r="A124" s="2" t="s">
        <v>36</v>
      </c>
      <c r="B124" s="81"/>
      <c r="C124" s="82"/>
      <c r="D124" s="82"/>
      <c r="E124" s="15">
        <f t="shared" si="16"/>
        <v>300082.33754016669</v>
      </c>
      <c r="G124" s="15">
        <f t="shared" si="19"/>
        <v>7748.6048564291004</v>
      </c>
      <c r="H124" s="15">
        <f t="shared" si="19"/>
        <v>18397.624120194494</v>
      </c>
      <c r="I124" s="15">
        <f t="shared" si="19"/>
        <v>49268.884503857516</v>
      </c>
      <c r="J124" s="15">
        <f t="shared" si="19"/>
        <v>47851.490623872902</v>
      </c>
      <c r="K124" s="15">
        <f t="shared" si="19"/>
        <v>20118.904977914459</v>
      </c>
      <c r="L124" s="15">
        <f t="shared" si="19"/>
        <v>37738.564431140585</v>
      </c>
      <c r="M124" s="15">
        <f t="shared" si="19"/>
        <v>25605.13500836918</v>
      </c>
      <c r="N124" s="15">
        <f t="shared" si="19"/>
        <v>13826.256798756924</v>
      </c>
      <c r="O124" s="15">
        <f t="shared" si="19"/>
        <v>79526.872219631507</v>
      </c>
      <c r="P124" s="15">
        <f t="shared" si="14"/>
        <v>300082.33754016669</v>
      </c>
      <c r="Q124" s="15"/>
      <c r="R124" s="76"/>
      <c r="S124" s="78"/>
    </row>
    <row r="125" spans="1:19" x14ac:dyDescent="0.2">
      <c r="A125" s="2" t="s">
        <v>37</v>
      </c>
      <c r="B125" s="81"/>
      <c r="C125" s="82"/>
      <c r="D125" s="82"/>
      <c r="E125" s="15">
        <f t="shared" si="16"/>
        <v>224439.27185603452</v>
      </c>
      <c r="G125" s="15">
        <f t="shared" si="19"/>
        <v>5795.3801817619442</v>
      </c>
      <c r="H125" s="15">
        <f t="shared" si="19"/>
        <v>13760.054641219176</v>
      </c>
      <c r="I125" s="15">
        <f t="shared" si="19"/>
        <v>36849.461563944009</v>
      </c>
      <c r="J125" s="15">
        <f t="shared" si="19"/>
        <v>35789.356350939372</v>
      </c>
      <c r="K125" s="15">
        <f t="shared" si="19"/>
        <v>15047.444714001082</v>
      </c>
      <c r="L125" s="15">
        <f t="shared" si="19"/>
        <v>28225.639640265421</v>
      </c>
      <c r="M125" s="15">
        <f t="shared" si="19"/>
        <v>19150.736774984689</v>
      </c>
      <c r="N125" s="15">
        <f t="shared" si="19"/>
        <v>10341.011849763358</v>
      </c>
      <c r="O125" s="15">
        <f t="shared" si="19"/>
        <v>59480.186139155463</v>
      </c>
      <c r="P125" s="15">
        <f t="shared" si="14"/>
        <v>224439.27185603455</v>
      </c>
      <c r="Q125" s="15"/>
      <c r="R125" s="76"/>
      <c r="S125" s="78"/>
    </row>
    <row r="126" spans="1:19" x14ac:dyDescent="0.2">
      <c r="A126" s="2" t="s">
        <v>38</v>
      </c>
      <c r="B126" s="81"/>
      <c r="C126" s="82"/>
      <c r="D126" s="82"/>
      <c r="E126" s="15">
        <f t="shared" si="16"/>
        <v>154.79557416489999</v>
      </c>
      <c r="G126" s="15">
        <f t="shared" si="19"/>
        <v>3.9970687630601582</v>
      </c>
      <c r="H126" s="15">
        <f t="shared" si="19"/>
        <v>9.4902979372263978</v>
      </c>
      <c r="I126" s="15">
        <f t="shared" si="19"/>
        <v>25.415042177275531</v>
      </c>
      <c r="J126" s="15">
        <f t="shared" si="19"/>
        <v>24.683888517021643</v>
      </c>
      <c r="K126" s="15">
        <f t="shared" si="19"/>
        <v>10.378209771204794</v>
      </c>
      <c r="L126" s="15">
        <f t="shared" si="19"/>
        <v>19.467199559839294</v>
      </c>
      <c r="M126" s="15">
        <f t="shared" si="19"/>
        <v>13.208246802128956</v>
      </c>
      <c r="N126" s="15">
        <f t="shared" si="19"/>
        <v>7.1321870432592647</v>
      </c>
      <c r="O126" s="15">
        <f t="shared" si="19"/>
        <v>41.023433593883937</v>
      </c>
      <c r="P126" s="15">
        <f t="shared" si="14"/>
        <v>154.79557416489996</v>
      </c>
      <c r="Q126" s="15"/>
      <c r="R126" s="76"/>
      <c r="S126" s="78"/>
    </row>
    <row r="127" spans="1:19" x14ac:dyDescent="0.2">
      <c r="B127" s="81"/>
      <c r="C127" s="82"/>
      <c r="D127" s="82"/>
      <c r="E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76"/>
      <c r="S127" s="78"/>
    </row>
    <row r="128" spans="1:19" x14ac:dyDescent="0.2">
      <c r="A128" s="2" t="s">
        <v>39</v>
      </c>
      <c r="B128" s="81"/>
      <c r="C128" s="82"/>
      <c r="D128" s="82"/>
      <c r="E128" s="15">
        <f t="shared" ref="E128:E136" si="20">M77</f>
        <v>12243.687332021198</v>
      </c>
      <c r="G128" s="15">
        <f t="shared" ref="G128:O134" si="21">$E128*$B$97*B$210+$E128*$B$98*B$211+$E128*$B$99*B$218</f>
        <v>316.15154660277244</v>
      </c>
      <c r="H128" s="15">
        <f t="shared" si="21"/>
        <v>750.64317089159613</v>
      </c>
      <c r="I128" s="15">
        <f t="shared" si="21"/>
        <v>2010.224333786229</v>
      </c>
      <c r="J128" s="15">
        <f t="shared" si="21"/>
        <v>1952.3931144112157</v>
      </c>
      <c r="K128" s="15">
        <f t="shared" si="21"/>
        <v>820.87331107668979</v>
      </c>
      <c r="L128" s="15">
        <f t="shared" si="21"/>
        <v>1539.7746733173663</v>
      </c>
      <c r="M128" s="15">
        <f t="shared" si="21"/>
        <v>1044.7174922272773</v>
      </c>
      <c r="N128" s="15">
        <f t="shared" si="21"/>
        <v>564.12638812356965</v>
      </c>
      <c r="O128" s="15">
        <f t="shared" si="21"/>
        <v>3244.7833015844813</v>
      </c>
      <c r="P128" s="15">
        <f>SUM(G128:O128)</f>
        <v>12243.687332021198</v>
      </c>
      <c r="Q128" s="15"/>
      <c r="R128" s="76"/>
      <c r="S128" s="78"/>
    </row>
    <row r="129" spans="1:19" x14ac:dyDescent="0.2">
      <c r="A129" s="2" t="s">
        <v>40</v>
      </c>
      <c r="B129" s="81"/>
      <c r="C129" s="82"/>
      <c r="D129" s="82"/>
      <c r="E129" s="15">
        <f t="shared" si="20"/>
        <v>8583.1829875414005</v>
      </c>
      <c r="G129" s="15">
        <f t="shared" si="21"/>
        <v>221.63148263259822</v>
      </c>
      <c r="H129" s="15">
        <f t="shared" si="21"/>
        <v>526.22282155642722</v>
      </c>
      <c r="I129" s="15">
        <f t="shared" si="21"/>
        <v>1409.2260636034539</v>
      </c>
      <c r="J129" s="15">
        <f t="shared" si="21"/>
        <v>1368.6846870697518</v>
      </c>
      <c r="K129" s="15">
        <f t="shared" si="21"/>
        <v>575.45620428687585</v>
      </c>
      <c r="L129" s="15">
        <f t="shared" si="21"/>
        <v>1079.4270894275605</v>
      </c>
      <c r="M129" s="15">
        <f t="shared" si="21"/>
        <v>732.3775234459373</v>
      </c>
      <c r="N129" s="15">
        <f t="shared" si="21"/>
        <v>395.46910061170922</v>
      </c>
      <c r="O129" s="15">
        <f t="shared" si="21"/>
        <v>2274.6880149070862</v>
      </c>
      <c r="P129" s="15">
        <f>SUM(G129:O129)</f>
        <v>8583.1829875414005</v>
      </c>
      <c r="Q129" s="15"/>
      <c r="R129" s="76"/>
      <c r="S129" s="78"/>
    </row>
    <row r="130" spans="1:19" x14ac:dyDescent="0.2">
      <c r="A130" s="2" t="s">
        <v>41</v>
      </c>
      <c r="B130" s="81"/>
      <c r="C130" s="82"/>
      <c r="D130" s="82"/>
      <c r="E130" s="15">
        <f t="shared" si="20"/>
        <v>102570.61955250999</v>
      </c>
      <c r="G130" s="15">
        <f t="shared" si="21"/>
        <v>2648.5370892085161</v>
      </c>
      <c r="H130" s="15">
        <f t="shared" si="21"/>
        <v>6288.4597599815888</v>
      </c>
      <c r="I130" s="15">
        <f t="shared" si="21"/>
        <v>16840.51133980952</v>
      </c>
      <c r="J130" s="15">
        <f t="shared" si="21"/>
        <v>16356.034413870821</v>
      </c>
      <c r="K130" s="15">
        <f t="shared" si="21"/>
        <v>6876.807762891226</v>
      </c>
      <c r="L130" s="15">
        <f t="shared" si="21"/>
        <v>12899.352779156095</v>
      </c>
      <c r="M130" s="15">
        <f t="shared" si="21"/>
        <v>8752.0464651890725</v>
      </c>
      <c r="N130" s="15">
        <f t="shared" si="21"/>
        <v>4725.9286819930758</v>
      </c>
      <c r="O130" s="15">
        <f t="shared" si="21"/>
        <v>27182.941260410069</v>
      </c>
      <c r="P130" s="15">
        <f t="shared" ref="P130:P136" si="22">SUM(G130:O130)</f>
        <v>102570.61955250998</v>
      </c>
      <c r="Q130" s="15"/>
      <c r="R130" s="76"/>
      <c r="S130" s="78"/>
    </row>
    <row r="131" spans="1:19" x14ac:dyDescent="0.2">
      <c r="A131" s="2" t="s">
        <v>42</v>
      </c>
      <c r="B131" s="81"/>
      <c r="C131" s="82"/>
      <c r="D131" s="82"/>
      <c r="E131" s="15">
        <f t="shared" si="20"/>
        <v>65599.2825817868</v>
      </c>
      <c r="G131" s="15">
        <f t="shared" si="21"/>
        <v>1693.8781660998648</v>
      </c>
      <c r="H131" s="15">
        <f t="shared" si="21"/>
        <v>4021.7993281013851</v>
      </c>
      <c r="I131" s="15">
        <f t="shared" si="21"/>
        <v>10770.388899097921</v>
      </c>
      <c r="J131" s="15">
        <f t="shared" si="21"/>
        <v>10460.540534062571</v>
      </c>
      <c r="K131" s="15">
        <f t="shared" si="21"/>
        <v>4398.0786863394496</v>
      </c>
      <c r="L131" s="15">
        <f t="shared" si="21"/>
        <v>8249.8116105150384</v>
      </c>
      <c r="M131" s="15">
        <f t="shared" si="21"/>
        <v>5597.3920382234537</v>
      </c>
      <c r="N131" s="15">
        <f t="shared" si="21"/>
        <v>3022.4788777133663</v>
      </c>
      <c r="O131" s="15">
        <f t="shared" si="21"/>
        <v>17384.914441633751</v>
      </c>
      <c r="P131" s="15">
        <f t="shared" si="22"/>
        <v>65599.2825817868</v>
      </c>
      <c r="Q131" s="15"/>
      <c r="R131" s="76"/>
      <c r="S131" s="78"/>
    </row>
    <row r="132" spans="1:19" x14ac:dyDescent="0.2">
      <c r="A132" s="2" t="s">
        <v>43</v>
      </c>
      <c r="B132" s="81"/>
      <c r="C132" s="82"/>
      <c r="D132" s="82"/>
      <c r="E132" s="15">
        <f t="shared" si="20"/>
        <v>143986.52221383949</v>
      </c>
      <c r="G132" s="15">
        <f t="shared" si="21"/>
        <v>3717.9617915271506</v>
      </c>
      <c r="H132" s="15">
        <f t="shared" si="21"/>
        <v>8827.6102345066483</v>
      </c>
      <c r="I132" s="15">
        <f t="shared" si="21"/>
        <v>23640.362812477153</v>
      </c>
      <c r="J132" s="15">
        <f t="shared" si="21"/>
        <v>22960.264086710431</v>
      </c>
      <c r="K132" s="15">
        <f t="shared" si="21"/>
        <v>9653.521037814684</v>
      </c>
      <c r="L132" s="15">
        <f t="shared" si="21"/>
        <v>18107.845634385281</v>
      </c>
      <c r="M132" s="15">
        <f t="shared" si="21"/>
        <v>12285.942487959401</v>
      </c>
      <c r="N132" s="15">
        <f t="shared" si="21"/>
        <v>6634.1613038854412</v>
      </c>
      <c r="O132" s="15">
        <f t="shared" si="21"/>
        <v>38158.852824573296</v>
      </c>
      <c r="P132" s="15">
        <f t="shared" si="22"/>
        <v>143986.52221383949</v>
      </c>
      <c r="Q132" s="15"/>
      <c r="R132" s="76"/>
      <c r="S132" s="78"/>
    </row>
    <row r="133" spans="1:19" x14ac:dyDescent="0.2">
      <c r="A133" s="2" t="s">
        <v>44</v>
      </c>
      <c r="B133" s="81"/>
      <c r="C133" s="82"/>
      <c r="D133" s="82"/>
      <c r="E133" s="15">
        <f t="shared" si="20"/>
        <v>32337.975873723302</v>
      </c>
      <c r="G133" s="15">
        <f t="shared" si="21"/>
        <v>835.01814520716198</v>
      </c>
      <c r="H133" s="15">
        <f t="shared" si="21"/>
        <v>1982.5956096234595</v>
      </c>
      <c r="I133" s="15">
        <f t="shared" si="21"/>
        <v>5309.3961193158975</v>
      </c>
      <c r="J133" s="15">
        <f t="shared" si="21"/>
        <v>5156.6525441017438</v>
      </c>
      <c r="K133" s="15">
        <f t="shared" si="21"/>
        <v>2168.0871627256124</v>
      </c>
      <c r="L133" s="15">
        <f t="shared" si="21"/>
        <v>4066.8464398369501</v>
      </c>
      <c r="M133" s="15">
        <f t="shared" si="21"/>
        <v>2759.3034796099537</v>
      </c>
      <c r="N133" s="15">
        <f t="shared" si="21"/>
        <v>1489.9682615350766</v>
      </c>
      <c r="O133" s="15">
        <f t="shared" si="21"/>
        <v>8570.1081117674476</v>
      </c>
      <c r="P133" s="15">
        <f t="shared" si="22"/>
        <v>32337.975873723302</v>
      </c>
      <c r="Q133" s="15"/>
      <c r="R133" s="76"/>
      <c r="S133" s="78"/>
    </row>
    <row r="134" spans="1:19" x14ac:dyDescent="0.2">
      <c r="A134" s="2" t="s">
        <v>83</v>
      </c>
      <c r="B134" s="81"/>
      <c r="C134" s="82"/>
      <c r="D134" s="82"/>
      <c r="E134" s="15">
        <f t="shared" si="20"/>
        <v>2105.6303994796995</v>
      </c>
      <c r="G134" s="15">
        <f t="shared" si="21"/>
        <v>54.370737288292602</v>
      </c>
      <c r="H134" s="15">
        <f t="shared" si="21"/>
        <v>129.09322469036434</v>
      </c>
      <c r="I134" s="15">
        <f t="shared" si="21"/>
        <v>345.71198628406637</v>
      </c>
      <c r="J134" s="15">
        <f t="shared" si="21"/>
        <v>335.76635714042305</v>
      </c>
      <c r="K134" s="15">
        <f t="shared" si="21"/>
        <v>141.17118079323731</v>
      </c>
      <c r="L134" s="15">
        <f t="shared" si="21"/>
        <v>264.80555020435543</v>
      </c>
      <c r="M134" s="15">
        <f t="shared" si="21"/>
        <v>179.66719100615978</v>
      </c>
      <c r="N134" s="15">
        <f t="shared" si="21"/>
        <v>97.016661710650055</v>
      </c>
      <c r="O134" s="15">
        <f t="shared" si="21"/>
        <v>558.02751036215045</v>
      </c>
      <c r="P134" s="15">
        <f t="shared" si="22"/>
        <v>2105.630399479699</v>
      </c>
      <c r="Q134" s="15"/>
      <c r="R134" s="76"/>
      <c r="S134" s="78"/>
    </row>
    <row r="135" spans="1:19" x14ac:dyDescent="0.2">
      <c r="A135" s="2" t="s">
        <v>61</v>
      </c>
      <c r="B135" s="84" t="s">
        <v>80</v>
      </c>
      <c r="C135" s="82" t="s">
        <v>84</v>
      </c>
      <c r="D135" s="82"/>
      <c r="E135" s="15">
        <f t="shared" si="20"/>
        <v>3766.0191975999996</v>
      </c>
      <c r="G135" s="15">
        <f t="shared" ref="G135:O136" si="23">$E135*B215</f>
        <v>0</v>
      </c>
      <c r="H135" s="15">
        <f t="shared" si="23"/>
        <v>319</v>
      </c>
      <c r="I135" s="15">
        <f t="shared" si="23"/>
        <v>319</v>
      </c>
      <c r="J135" s="15">
        <f t="shared" si="23"/>
        <v>319</v>
      </c>
      <c r="K135" s="15">
        <f t="shared" si="23"/>
        <v>638</v>
      </c>
      <c r="L135" s="15">
        <f t="shared" si="23"/>
        <v>319</v>
      </c>
      <c r="M135" s="15">
        <f t="shared" si="23"/>
        <v>957.00000000000011</v>
      </c>
      <c r="N135" s="15">
        <f t="shared" si="23"/>
        <v>576.01919759999998</v>
      </c>
      <c r="O135" s="15">
        <f t="shared" si="23"/>
        <v>319</v>
      </c>
      <c r="P135" s="15">
        <f t="shared" si="22"/>
        <v>3766.0191976000001</v>
      </c>
      <c r="Q135" s="15"/>
      <c r="R135" s="76"/>
      <c r="S135" s="78"/>
    </row>
    <row r="136" spans="1:19" x14ac:dyDescent="0.2">
      <c r="A136" s="2" t="s">
        <v>62</v>
      </c>
      <c r="B136" s="84" t="s">
        <v>80</v>
      </c>
      <c r="C136" s="82" t="s">
        <v>85</v>
      </c>
      <c r="D136" s="82"/>
      <c r="E136" s="15">
        <f t="shared" si="20"/>
        <v>10774.395225100005</v>
      </c>
      <c r="G136" s="15">
        <f t="shared" si="23"/>
        <v>0</v>
      </c>
      <c r="H136" s="15">
        <f t="shared" si="23"/>
        <v>769.4239981000004</v>
      </c>
      <c r="I136" s="15">
        <f t="shared" si="23"/>
        <v>700.07344330000024</v>
      </c>
      <c r="J136" s="15">
        <f t="shared" si="23"/>
        <v>707.43811500000027</v>
      </c>
      <c r="K136" s="15">
        <f t="shared" si="23"/>
        <v>806.07001060000016</v>
      </c>
      <c r="L136" s="15">
        <f t="shared" si="23"/>
        <v>447.0656661000001</v>
      </c>
      <c r="M136" s="15">
        <f t="shared" si="23"/>
        <v>1555.0266330000009</v>
      </c>
      <c r="N136" s="15">
        <f t="shared" si="23"/>
        <v>2527.3009391000005</v>
      </c>
      <c r="O136" s="15">
        <f t="shared" si="23"/>
        <v>3261.9964199000019</v>
      </c>
      <c r="P136" s="15">
        <f t="shared" si="22"/>
        <v>10774.395225100005</v>
      </c>
      <c r="Q136" s="15"/>
      <c r="R136" s="76"/>
      <c r="S136" s="78"/>
    </row>
    <row r="137" spans="1:19" x14ac:dyDescent="0.2">
      <c r="E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76"/>
      <c r="S137" s="78"/>
    </row>
    <row r="138" spans="1:19" x14ac:dyDescent="0.2">
      <c r="A138" s="2" t="s">
        <v>86</v>
      </c>
      <c r="E138" s="15">
        <f>SUM(E104:E136)</f>
        <v>10978458.397813482</v>
      </c>
      <c r="G138" s="46">
        <f t="shared" ref="G138:O138" si="24">SUM(G104:G136)</f>
        <v>275341.44559014484</v>
      </c>
      <c r="H138" s="46">
        <f t="shared" si="24"/>
        <v>652479.28758015297</v>
      </c>
      <c r="I138" s="46">
        <f t="shared" si="24"/>
        <v>1781810.7359378398</v>
      </c>
      <c r="J138" s="46">
        <f t="shared" si="24"/>
        <v>1700027.68602979</v>
      </c>
      <c r="K138" s="46">
        <f t="shared" si="24"/>
        <v>751740.94118774496</v>
      </c>
      <c r="L138" s="46">
        <f t="shared" si="24"/>
        <v>1365137.6885676386</v>
      </c>
      <c r="M138" s="46">
        <f t="shared" si="24"/>
        <v>967407.50733030681</v>
      </c>
      <c r="N138" s="46">
        <f t="shared" si="24"/>
        <v>528421.75577767484</v>
      </c>
      <c r="O138" s="46">
        <f t="shared" si="24"/>
        <v>2956091.34981219</v>
      </c>
      <c r="P138" s="46">
        <f>SUM(G138:O138)</f>
        <v>10978458.397813484</v>
      </c>
      <c r="Q138" s="15"/>
      <c r="R138" s="76"/>
      <c r="S138" s="78"/>
    </row>
    <row r="139" spans="1:19" x14ac:dyDescent="0.2">
      <c r="E139" s="15"/>
      <c r="F139" s="85"/>
      <c r="G139" s="85"/>
      <c r="H139" s="85"/>
      <c r="I139" s="85"/>
      <c r="J139" s="85"/>
      <c r="K139" s="85"/>
      <c r="L139" s="85"/>
      <c r="M139" s="85"/>
      <c r="N139" s="85"/>
      <c r="O139" s="15"/>
      <c r="P139" s="15"/>
      <c r="Q139" s="15"/>
      <c r="R139" s="76"/>
      <c r="S139" s="78"/>
    </row>
    <row r="140" spans="1:19" x14ac:dyDescent="0.2">
      <c r="A140" s="2" t="s">
        <v>87</v>
      </c>
      <c r="G140" s="15">
        <f>G138-G135-G136</f>
        <v>275341.44559014484</v>
      </c>
      <c r="H140" s="15">
        <f t="shared" ref="H140:O140" si="25">H138-H135-H136</f>
        <v>651390.86358205299</v>
      </c>
      <c r="I140" s="15">
        <f t="shared" si="25"/>
        <v>1780791.6624945397</v>
      </c>
      <c r="J140" s="15">
        <f t="shared" si="25"/>
        <v>1699001.2479147899</v>
      </c>
      <c r="K140" s="15">
        <f t="shared" si="25"/>
        <v>750296.87117714493</v>
      </c>
      <c r="L140" s="15">
        <f t="shared" si="25"/>
        <v>1364371.6229015386</v>
      </c>
      <c r="M140" s="15">
        <f t="shared" si="25"/>
        <v>964895.4806973068</v>
      </c>
      <c r="N140" s="15">
        <f t="shared" si="25"/>
        <v>525318.4356409749</v>
      </c>
      <c r="O140" s="15">
        <f t="shared" si="25"/>
        <v>2952510.35339229</v>
      </c>
      <c r="P140" s="15">
        <f>SUM(G140:O140)</f>
        <v>10963917.983390782</v>
      </c>
      <c r="Q140" s="15"/>
      <c r="R140" s="76"/>
      <c r="S140" s="78"/>
    </row>
    <row r="141" spans="1:19" x14ac:dyDescent="0.2">
      <c r="A141" s="86">
        <v>7.6600000000000001E-2</v>
      </c>
      <c r="B141" s="2" t="s">
        <v>88</v>
      </c>
      <c r="G141" s="15">
        <f t="shared" ref="G141:O142" si="26">G$140*$A141</f>
        <v>21091.154732205094</v>
      </c>
      <c r="H141" s="15">
        <f t="shared" si="26"/>
        <v>49896.540150385263</v>
      </c>
      <c r="I141" s="15">
        <f t="shared" si="26"/>
        <v>136408.64134708175</v>
      </c>
      <c r="J141" s="15">
        <f t="shared" si="26"/>
        <v>130143.49559027291</v>
      </c>
      <c r="K141" s="15">
        <f t="shared" si="26"/>
        <v>57472.740332169305</v>
      </c>
      <c r="L141" s="15">
        <f t="shared" si="26"/>
        <v>104510.86631425786</v>
      </c>
      <c r="M141" s="15">
        <f t="shared" si="26"/>
        <v>73910.993821413707</v>
      </c>
      <c r="N141" s="15">
        <f t="shared" si="26"/>
        <v>40239.392170098676</v>
      </c>
      <c r="O141" s="15">
        <f t="shared" si="26"/>
        <v>226162.2930698494</v>
      </c>
      <c r="P141" s="15">
        <f>SUM(G141:O141)</f>
        <v>839836.11752773391</v>
      </c>
      <c r="Q141" s="15"/>
      <c r="R141" s="76"/>
      <c r="S141" s="78"/>
    </row>
    <row r="142" spans="1:19" x14ac:dyDescent="0.2">
      <c r="A142" s="87">
        <v>0.128</v>
      </c>
      <c r="B142" s="2" t="s">
        <v>89</v>
      </c>
      <c r="G142" s="15">
        <f t="shared" si="26"/>
        <v>35243.705035538544</v>
      </c>
      <c r="H142" s="15">
        <f t="shared" si="26"/>
        <v>83378.03053850279</v>
      </c>
      <c r="I142" s="15">
        <f t="shared" si="26"/>
        <v>227941.3327993011</v>
      </c>
      <c r="J142" s="15">
        <f t="shared" si="26"/>
        <v>217472.15973309311</v>
      </c>
      <c r="K142" s="15">
        <f t="shared" si="26"/>
        <v>96037.999510674548</v>
      </c>
      <c r="L142" s="15">
        <f t="shared" si="26"/>
        <v>174639.56773139694</v>
      </c>
      <c r="M142" s="15">
        <f t="shared" si="26"/>
        <v>123506.62152925528</v>
      </c>
      <c r="N142" s="15">
        <f t="shared" si="26"/>
        <v>67240.759762044792</v>
      </c>
      <c r="O142" s="15">
        <f t="shared" si="26"/>
        <v>377921.32523421315</v>
      </c>
      <c r="P142" s="15">
        <f>SUM(G142:O142)</f>
        <v>1403381.5018740203</v>
      </c>
      <c r="Q142" s="15"/>
      <c r="R142" s="76"/>
      <c r="S142" s="78"/>
    </row>
    <row r="143" spans="1:19" x14ac:dyDescent="0.2">
      <c r="F143" s="88"/>
      <c r="I143" s="88"/>
      <c r="L143" s="87"/>
      <c r="M143" s="15"/>
      <c r="N143" s="15"/>
      <c r="O143" s="15"/>
      <c r="P143" s="15"/>
      <c r="Q143" s="15"/>
      <c r="R143" s="76"/>
      <c r="S143" s="78"/>
    </row>
    <row r="144" spans="1:19" x14ac:dyDescent="0.2">
      <c r="E144" s="88"/>
      <c r="J144" s="88"/>
      <c r="L144" s="46"/>
      <c r="M144" s="46"/>
      <c r="N144" s="46"/>
      <c r="O144" s="46"/>
      <c r="P144" s="46"/>
      <c r="Q144" s="15"/>
      <c r="R144" s="76"/>
      <c r="S144" s="78"/>
    </row>
    <row r="145" spans="1:19" x14ac:dyDescent="0.2">
      <c r="G145" s="1" t="s">
        <v>90</v>
      </c>
      <c r="H145" s="15"/>
      <c r="I145" s="15"/>
      <c r="J145" s="15"/>
      <c r="K145" s="15"/>
      <c r="L145" s="15"/>
      <c r="M145" s="15"/>
      <c r="N145" s="15"/>
      <c r="O145" s="15"/>
      <c r="Q145" s="15"/>
      <c r="R145" s="76"/>
      <c r="S145" s="78"/>
    </row>
    <row r="146" spans="1:19" x14ac:dyDescent="0.2"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Q146" s="15"/>
      <c r="R146" s="76"/>
      <c r="S146" s="78"/>
    </row>
    <row r="147" spans="1:19" x14ac:dyDescent="0.2">
      <c r="A147" s="1" t="s">
        <v>90</v>
      </c>
      <c r="G147" s="21" t="s">
        <v>65</v>
      </c>
      <c r="H147" s="21" t="s">
        <v>66</v>
      </c>
      <c r="I147" s="21" t="s">
        <v>67</v>
      </c>
      <c r="J147" s="21" t="s">
        <v>68</v>
      </c>
      <c r="K147" s="21" t="s">
        <v>69</v>
      </c>
      <c r="L147" s="21" t="s">
        <v>70</v>
      </c>
      <c r="M147" s="21" t="s">
        <v>71</v>
      </c>
      <c r="N147" s="21" t="s">
        <v>72</v>
      </c>
      <c r="O147" s="21" t="s">
        <v>73</v>
      </c>
      <c r="P147" s="79" t="s">
        <v>48</v>
      </c>
      <c r="Q147" s="15"/>
      <c r="R147" s="76"/>
      <c r="S147" s="78"/>
    </row>
    <row r="148" spans="1:19" x14ac:dyDescent="0.2">
      <c r="D148" s="1" t="s">
        <v>91</v>
      </c>
      <c r="E148" s="89" t="s">
        <v>74</v>
      </c>
      <c r="G148" s="2" t="s">
        <v>92</v>
      </c>
      <c r="Q148" s="15"/>
      <c r="R148" s="76"/>
      <c r="S148" s="78"/>
    </row>
    <row r="149" spans="1:19" x14ac:dyDescent="0.2">
      <c r="A149" s="2" t="s">
        <v>75</v>
      </c>
      <c r="B149" s="81">
        <v>0.77017000000000002</v>
      </c>
      <c r="C149" s="82" t="s">
        <v>76</v>
      </c>
      <c r="D149" s="15">
        <v>-1780500</v>
      </c>
      <c r="E149" s="46">
        <f>$L$89*B149+D149</f>
        <v>10801609.004296301</v>
      </c>
      <c r="G149" s="15">
        <f t="shared" ref="G149:O149" si="27">$E149*B210</f>
        <v>358663.47825956921</v>
      </c>
      <c r="H149" s="15">
        <f t="shared" si="27"/>
        <v>687577.66756427463</v>
      </c>
      <c r="I149" s="15">
        <f t="shared" si="27"/>
        <v>2047041.352937531</v>
      </c>
      <c r="J149" s="15">
        <f t="shared" si="27"/>
        <v>1804916.0468704249</v>
      </c>
      <c r="K149" s="15">
        <f t="shared" si="27"/>
        <v>676481.59588355338</v>
      </c>
      <c r="L149" s="15">
        <f t="shared" si="27"/>
        <v>1518971.554505181</v>
      </c>
      <c r="M149" s="15">
        <f t="shared" si="27"/>
        <v>919180.58307599905</v>
      </c>
      <c r="N149" s="15">
        <f t="shared" si="27"/>
        <v>479702.84082008479</v>
      </c>
      <c r="O149" s="15">
        <f t="shared" si="27"/>
        <v>2309073.8843796826</v>
      </c>
      <c r="P149" s="15">
        <f>SUM(G149:O149)</f>
        <v>10801609.004296301</v>
      </c>
      <c r="Q149" s="15"/>
      <c r="R149" s="76"/>
      <c r="S149" s="78"/>
    </row>
    <row r="150" spans="1:19" x14ac:dyDescent="0.2">
      <c r="A150" s="85" t="s">
        <v>93</v>
      </c>
      <c r="B150" s="81">
        <v>0.22983000000000001</v>
      </c>
      <c r="C150" s="82" t="s">
        <v>78</v>
      </c>
      <c r="D150" s="15">
        <v>1780500</v>
      </c>
      <c r="E150" s="46">
        <f>$L$89*B150+D150-E151</f>
        <v>5272309.3309633015</v>
      </c>
      <c r="F150" s="85"/>
      <c r="G150" s="15">
        <f t="shared" ref="G150:O150" si="28">$E150*B219</f>
        <v>184003.59565061922</v>
      </c>
      <c r="H150" s="15">
        <f t="shared" si="28"/>
        <v>379131.76398957102</v>
      </c>
      <c r="I150" s="15">
        <f t="shared" si="28"/>
        <v>992248.61608729337</v>
      </c>
      <c r="J150" s="15">
        <f t="shared" si="28"/>
        <v>818842.36219191039</v>
      </c>
      <c r="K150" s="15">
        <f t="shared" si="28"/>
        <v>366320.05231533019</v>
      </c>
      <c r="L150" s="15">
        <f t="shared" si="28"/>
        <v>732640.10463066038</v>
      </c>
      <c r="M150" s="15">
        <f t="shared" si="28"/>
        <v>462961.48235188751</v>
      </c>
      <c r="N150" s="15">
        <f t="shared" si="28"/>
        <v>260715.69641613527</v>
      </c>
      <c r="O150" s="15">
        <f t="shared" si="28"/>
        <v>1075445.6573298941</v>
      </c>
      <c r="P150" s="15">
        <f>SUM(G150:O150)</f>
        <v>5272309.3309633005</v>
      </c>
      <c r="Q150" s="15"/>
      <c r="R150" s="76"/>
      <c r="S150" s="78"/>
    </row>
    <row r="151" spans="1:19" x14ac:dyDescent="0.2">
      <c r="A151" s="2" t="s">
        <v>94</v>
      </c>
      <c r="B151" s="90">
        <v>9.4900000000000002E-3</v>
      </c>
      <c r="C151" s="2" t="s">
        <v>95</v>
      </c>
      <c r="E151" s="15">
        <f>D17*B151</f>
        <v>262876.14426608855</v>
      </c>
      <c r="G151" s="15">
        <f t="shared" ref="G151:O151" si="29">$E151*B217</f>
        <v>6761.1744305237962</v>
      </c>
      <c r="H151" s="15">
        <f t="shared" si="29"/>
        <v>18130.567670032124</v>
      </c>
      <c r="I151" s="15">
        <f t="shared" si="29"/>
        <v>37988.231607892449</v>
      </c>
      <c r="J151" s="15">
        <f t="shared" si="29"/>
        <v>35993.00167291284</v>
      </c>
      <c r="K151" s="15">
        <f t="shared" si="29"/>
        <v>16900.307314866834</v>
      </c>
      <c r="L151" s="15">
        <f t="shared" si="29"/>
        <v>33868.962427242841</v>
      </c>
      <c r="M151" s="15">
        <f t="shared" si="29"/>
        <v>20982.773835319185</v>
      </c>
      <c r="N151" s="15">
        <f t="shared" si="29"/>
        <v>9771.1062823705106</v>
      </c>
      <c r="O151" s="15">
        <f t="shared" si="29"/>
        <v>82480.01902492794</v>
      </c>
      <c r="P151" s="15">
        <f>SUM(G151:O151)</f>
        <v>262876.14426608849</v>
      </c>
      <c r="Q151" s="15"/>
      <c r="R151" s="76"/>
      <c r="S151" s="78"/>
    </row>
    <row r="152" spans="1:19" x14ac:dyDescent="0.2">
      <c r="B152" s="91"/>
      <c r="E152" s="15"/>
      <c r="G152" s="15">
        <f t="shared" ref="G152:O152" si="30">SUM(G149:G151)</f>
        <v>549428.24834071216</v>
      </c>
      <c r="H152" s="15">
        <f t="shared" si="30"/>
        <v>1084839.9992238779</v>
      </c>
      <c r="I152" s="15">
        <f t="shared" si="30"/>
        <v>3077278.200632717</v>
      </c>
      <c r="J152" s="15">
        <f t="shared" si="30"/>
        <v>2659751.4107352481</v>
      </c>
      <c r="K152" s="15">
        <f t="shared" si="30"/>
        <v>1059701.9555137504</v>
      </c>
      <c r="L152" s="15">
        <f t="shared" si="30"/>
        <v>2285480.621563084</v>
      </c>
      <c r="M152" s="15">
        <f t="shared" si="30"/>
        <v>1403124.8392632056</v>
      </c>
      <c r="N152" s="15">
        <f t="shared" si="30"/>
        <v>750189.6435185906</v>
      </c>
      <c r="O152" s="15">
        <f t="shared" si="30"/>
        <v>3466999.5607345048</v>
      </c>
      <c r="P152" s="15">
        <f>SUM(G152:O152)</f>
        <v>16336794.479525693</v>
      </c>
      <c r="Q152" s="15"/>
      <c r="R152" s="76"/>
      <c r="S152" s="78"/>
    </row>
    <row r="153" spans="1:19" ht="12.75" x14ac:dyDescent="0.2">
      <c r="A153" s="3"/>
      <c r="B153" s="92"/>
      <c r="E153" s="15"/>
      <c r="F153" s="3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76"/>
      <c r="S153" s="78"/>
    </row>
    <row r="154" spans="1:19" x14ac:dyDescent="0.2">
      <c r="A154" s="1" t="s">
        <v>79</v>
      </c>
      <c r="B154" s="81"/>
      <c r="E154" s="15"/>
      <c r="G154" s="21" t="s">
        <v>65</v>
      </c>
      <c r="H154" s="21" t="s">
        <v>66</v>
      </c>
      <c r="I154" s="21" t="s">
        <v>67</v>
      </c>
      <c r="J154" s="21" t="s">
        <v>68</v>
      </c>
      <c r="K154" s="21" t="s">
        <v>69</v>
      </c>
      <c r="L154" s="21" t="s">
        <v>70</v>
      </c>
      <c r="M154" s="21" t="s">
        <v>71</v>
      </c>
      <c r="N154" s="21" t="s">
        <v>72</v>
      </c>
      <c r="O154" s="21" t="s">
        <v>73</v>
      </c>
      <c r="P154" s="79" t="s">
        <v>48</v>
      </c>
      <c r="Q154" s="15"/>
      <c r="R154" s="76"/>
      <c r="S154" s="78"/>
    </row>
    <row r="155" spans="1:19" x14ac:dyDescent="0.2">
      <c r="B155" s="81"/>
      <c r="E155" s="15"/>
      <c r="G155" s="1" t="s">
        <v>79</v>
      </c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76"/>
      <c r="S155" s="78"/>
    </row>
    <row r="156" spans="1:19" x14ac:dyDescent="0.2">
      <c r="A156" s="2" t="s">
        <v>15</v>
      </c>
      <c r="B156" s="81"/>
      <c r="E156" s="15">
        <f t="shared" ref="E156:E163" si="31">L53</f>
        <v>960890.46489161195</v>
      </c>
      <c r="G156" s="15">
        <f t="shared" ref="G156:O161" si="32">$E156*$B$149*B$210+$E156*$B$150*B$219</f>
        <v>32280.423615264197</v>
      </c>
      <c r="H156" s="15">
        <f t="shared" si="32"/>
        <v>62988.614152335227</v>
      </c>
      <c r="I156" s="15">
        <f t="shared" si="32"/>
        <v>181810.99755168875</v>
      </c>
      <c r="J156" s="15">
        <f t="shared" si="32"/>
        <v>157958.82748511434</v>
      </c>
      <c r="K156" s="15">
        <f t="shared" si="32"/>
        <v>61691.745929053752</v>
      </c>
      <c r="L156" s="15">
        <f t="shared" si="32"/>
        <v>134757.19778826361</v>
      </c>
      <c r="M156" s="15">
        <f t="shared" si="32"/>
        <v>82367.768931334591</v>
      </c>
      <c r="N156" s="15">
        <f t="shared" si="32"/>
        <v>43786.418393623542</v>
      </c>
      <c r="O156" s="15">
        <f t="shared" si="32"/>
        <v>203248.47104493392</v>
      </c>
      <c r="P156" s="15">
        <f t="shared" ref="P156:P188" si="33">SUM(G156:O156)</f>
        <v>960890.46489161183</v>
      </c>
      <c r="Q156" s="15"/>
      <c r="R156" s="76"/>
      <c r="S156" s="78"/>
    </row>
    <row r="157" spans="1:19" x14ac:dyDescent="0.2">
      <c r="A157" s="2" t="s">
        <v>17</v>
      </c>
      <c r="B157" s="81"/>
      <c r="E157" s="15">
        <f t="shared" si="31"/>
        <v>5653286.758614595</v>
      </c>
      <c r="G157" s="15">
        <f t="shared" si="32"/>
        <v>189918.09998575418</v>
      </c>
      <c r="H157" s="15">
        <f t="shared" si="32"/>
        <v>370586.15039025043</v>
      </c>
      <c r="I157" s="15">
        <f t="shared" si="32"/>
        <v>1069663.7572997578</v>
      </c>
      <c r="J157" s="15">
        <f t="shared" si="32"/>
        <v>929332.30212520889</v>
      </c>
      <c r="K157" s="15">
        <f t="shared" si="32"/>
        <v>362956.17775317968</v>
      </c>
      <c r="L157" s="15">
        <f t="shared" si="32"/>
        <v>792828.22519248503</v>
      </c>
      <c r="M157" s="15">
        <f t="shared" si="32"/>
        <v>484601.14284583461</v>
      </c>
      <c r="N157" s="15">
        <f t="shared" si="32"/>
        <v>257612.27565074508</v>
      </c>
      <c r="O157" s="15">
        <f t="shared" si="32"/>
        <v>1195788.6273713789</v>
      </c>
      <c r="P157" s="15">
        <f t="shared" si="33"/>
        <v>5653286.758614595</v>
      </c>
      <c r="Q157" s="15"/>
      <c r="R157" s="76"/>
      <c r="S157" s="78"/>
    </row>
    <row r="158" spans="1:19" x14ac:dyDescent="0.2">
      <c r="A158" s="2" t="s">
        <v>19</v>
      </c>
      <c r="B158" s="81"/>
      <c r="E158" s="15">
        <f t="shared" si="31"/>
        <v>453708.84002039576</v>
      </c>
      <c r="G158" s="15">
        <f t="shared" si="32"/>
        <v>15242.021946279343</v>
      </c>
      <c r="H158" s="15">
        <f t="shared" si="32"/>
        <v>29741.674109308537</v>
      </c>
      <c r="I158" s="15">
        <f t="shared" si="32"/>
        <v>85846.680569811346</v>
      </c>
      <c r="J158" s="15">
        <f t="shared" si="32"/>
        <v>74584.27261772973</v>
      </c>
      <c r="K158" s="15">
        <f t="shared" si="32"/>
        <v>29129.324836688043</v>
      </c>
      <c r="L158" s="15">
        <f t="shared" si="32"/>
        <v>63629.033825212071</v>
      </c>
      <c r="M158" s="15">
        <f t="shared" si="32"/>
        <v>38892.034276892577</v>
      </c>
      <c r="N158" s="15">
        <f t="shared" si="32"/>
        <v>20674.869637986852</v>
      </c>
      <c r="O158" s="15">
        <f t="shared" si="32"/>
        <v>95968.928200487309</v>
      </c>
      <c r="P158" s="15">
        <f t="shared" si="33"/>
        <v>453708.84002039582</v>
      </c>
      <c r="Q158" s="15"/>
      <c r="R158" s="76"/>
      <c r="S158" s="78"/>
    </row>
    <row r="159" spans="1:19" x14ac:dyDescent="0.2">
      <c r="A159" s="2" t="s">
        <v>20</v>
      </c>
      <c r="B159" s="81"/>
      <c r="E159" s="15">
        <f t="shared" si="31"/>
        <v>150718.37964128371</v>
      </c>
      <c r="G159" s="15">
        <f t="shared" si="32"/>
        <v>5063.2754920464822</v>
      </c>
      <c r="H159" s="15">
        <f t="shared" si="32"/>
        <v>9879.9417912434619</v>
      </c>
      <c r="I159" s="15">
        <f t="shared" si="32"/>
        <v>28517.567769856985</v>
      </c>
      <c r="J159" s="15">
        <f t="shared" si="32"/>
        <v>24776.287619087732</v>
      </c>
      <c r="K159" s="15">
        <f t="shared" si="32"/>
        <v>9676.5243525624555</v>
      </c>
      <c r="L159" s="15">
        <f t="shared" si="32"/>
        <v>21137.046560180068</v>
      </c>
      <c r="M159" s="15">
        <f t="shared" si="32"/>
        <v>12919.616877870416</v>
      </c>
      <c r="N159" s="15">
        <f t="shared" si="32"/>
        <v>6868.0232260673474</v>
      </c>
      <c r="O159" s="15">
        <f t="shared" si="32"/>
        <v>31880.095952368756</v>
      </c>
      <c r="P159" s="15">
        <f t="shared" si="33"/>
        <v>150718.37964128371</v>
      </c>
      <c r="Q159" s="15"/>
      <c r="R159" s="76"/>
      <c r="S159" s="78"/>
    </row>
    <row r="160" spans="1:19" x14ac:dyDescent="0.2">
      <c r="A160" s="2" t="s">
        <v>21</v>
      </c>
      <c r="B160" s="81"/>
      <c r="E160" s="15">
        <f t="shared" si="31"/>
        <v>0</v>
      </c>
      <c r="G160" s="15">
        <f t="shared" si="32"/>
        <v>0</v>
      </c>
      <c r="H160" s="15">
        <f t="shared" si="32"/>
        <v>0</v>
      </c>
      <c r="I160" s="15">
        <f t="shared" si="32"/>
        <v>0</v>
      </c>
      <c r="J160" s="15">
        <f t="shared" si="32"/>
        <v>0</v>
      </c>
      <c r="K160" s="15">
        <f t="shared" si="32"/>
        <v>0</v>
      </c>
      <c r="L160" s="15">
        <f t="shared" si="32"/>
        <v>0</v>
      </c>
      <c r="M160" s="15">
        <f t="shared" si="32"/>
        <v>0</v>
      </c>
      <c r="N160" s="15">
        <f t="shared" si="32"/>
        <v>0</v>
      </c>
      <c r="O160" s="15">
        <f t="shared" si="32"/>
        <v>0</v>
      </c>
      <c r="P160" s="15">
        <f>SUM(G160:O160)</f>
        <v>0</v>
      </c>
      <c r="Q160" s="15"/>
      <c r="R160" s="76"/>
      <c r="S160" s="78"/>
    </row>
    <row r="161" spans="1:19" x14ac:dyDescent="0.2">
      <c r="A161" s="2" t="s">
        <v>22</v>
      </c>
      <c r="B161" s="81"/>
      <c r="E161" s="15">
        <f t="shared" si="31"/>
        <v>1897297.3028315678</v>
      </c>
      <c r="G161" s="15">
        <f t="shared" si="32"/>
        <v>63738.337403951336</v>
      </c>
      <c r="H161" s="15">
        <f t="shared" si="32"/>
        <v>124372.26937599429</v>
      </c>
      <c r="I161" s="15">
        <f t="shared" si="32"/>
        <v>358989.42479239404</v>
      </c>
      <c r="J161" s="15">
        <f t="shared" si="32"/>
        <v>311892.84137578553</v>
      </c>
      <c r="K161" s="15">
        <f t="shared" si="32"/>
        <v>121811.57731788603</v>
      </c>
      <c r="L161" s="15">
        <f t="shared" si="32"/>
        <v>266080.7628366389</v>
      </c>
      <c r="M161" s="15">
        <f t="shared" si="32"/>
        <v>162636.7952889436</v>
      </c>
      <c r="N161" s="15">
        <f t="shared" si="32"/>
        <v>86457.152562386415</v>
      </c>
      <c r="O161" s="15">
        <f t="shared" si="32"/>
        <v>401318.14187758777</v>
      </c>
      <c r="P161" s="15">
        <f t="shared" si="33"/>
        <v>1897297.3028315678</v>
      </c>
      <c r="Q161" s="15"/>
      <c r="R161" s="76"/>
      <c r="S161" s="78"/>
    </row>
    <row r="162" spans="1:19" x14ac:dyDescent="0.2">
      <c r="A162" s="2" t="s">
        <v>23</v>
      </c>
      <c r="B162" s="81"/>
      <c r="E162" s="15">
        <f t="shared" si="31"/>
        <v>4686777.7777770581</v>
      </c>
      <c r="G162" s="15">
        <f t="shared" ref="G162:O162" si="34">($E162*$B$149+$D$149)*B$210+($E162*$B$150+$D$150-$E$151)*B$219+G151</f>
        <v>158054.32176129808</v>
      </c>
      <c r="H162" s="15">
        <f t="shared" si="34"/>
        <v>321154.19557977561</v>
      </c>
      <c r="I162" s="15">
        <f t="shared" si="34"/>
        <v>872967.47487515106</v>
      </c>
      <c r="J162" s="15">
        <f t="shared" si="34"/>
        <v>744628.88051242055</v>
      </c>
      <c r="K162" s="15">
        <f t="shared" si="34"/>
        <v>311739.6260982122</v>
      </c>
      <c r="L162" s="15">
        <f t="shared" si="34"/>
        <v>651659.01309161121</v>
      </c>
      <c r="M162" s="15">
        <f t="shared" si="34"/>
        <v>404482.51862777211</v>
      </c>
      <c r="N162" s="15">
        <f t="shared" si="34"/>
        <v>219314.87242487562</v>
      </c>
      <c r="O162" s="15">
        <f t="shared" si="34"/>
        <v>1002776.8748059416</v>
      </c>
      <c r="P162" s="15">
        <f t="shared" si="33"/>
        <v>4686777.7777770581</v>
      </c>
      <c r="Q162" s="15"/>
      <c r="R162" s="76"/>
      <c r="S162" s="78"/>
    </row>
    <row r="163" spans="1:19" x14ac:dyDescent="0.2">
      <c r="A163" s="2" t="s">
        <v>24</v>
      </c>
      <c r="B163" s="81"/>
      <c r="E163" s="15">
        <f t="shared" si="31"/>
        <v>38339.129685422704</v>
      </c>
      <c r="G163" s="15">
        <f t="shared" ref="G163:O163" si="35">$E163*$B$149*B$210+$E163*$B$150*B$219</f>
        <v>1287.9754691140542</v>
      </c>
      <c r="H163" s="15">
        <f t="shared" si="35"/>
        <v>2513.2194926753018</v>
      </c>
      <c r="I163" s="15">
        <f t="shared" si="35"/>
        <v>7254.1831437119445</v>
      </c>
      <c r="J163" s="15">
        <f t="shared" si="35"/>
        <v>6302.4914838677523</v>
      </c>
      <c r="K163" s="15">
        <f t="shared" si="35"/>
        <v>2461.4749902434869</v>
      </c>
      <c r="L163" s="15">
        <f t="shared" si="35"/>
        <v>5376.7561140604848</v>
      </c>
      <c r="M163" s="15">
        <f t="shared" si="35"/>
        <v>3286.4397039402184</v>
      </c>
      <c r="N163" s="15">
        <f t="shared" si="35"/>
        <v>1747.0598726803596</v>
      </c>
      <c r="O163" s="15">
        <f t="shared" si="35"/>
        <v>8109.5294151291</v>
      </c>
      <c r="P163" s="15">
        <f>SUM(G163:O163)</f>
        <v>38339.129685422697</v>
      </c>
      <c r="Q163" s="15"/>
      <c r="R163" s="76"/>
      <c r="S163" s="78"/>
    </row>
    <row r="164" spans="1:19" x14ac:dyDescent="0.2">
      <c r="B164" s="81"/>
      <c r="E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76"/>
      <c r="S164" s="78"/>
    </row>
    <row r="165" spans="1:19" x14ac:dyDescent="0.2">
      <c r="A165" s="2" t="s">
        <v>26</v>
      </c>
      <c r="B165" s="81"/>
      <c r="E165" s="15">
        <f>L62</f>
        <v>4849.4003518868994</v>
      </c>
      <c r="G165" s="15">
        <f t="shared" ref="G165:O166" si="36">$E165*$B$149*B$210+$E165*$B$150*B$219</f>
        <v>162.91211470870212</v>
      </c>
      <c r="H165" s="15">
        <f t="shared" si="36"/>
        <v>317.88951893664381</v>
      </c>
      <c r="I165" s="15">
        <f t="shared" si="36"/>
        <v>917.55964672156495</v>
      </c>
      <c r="J165" s="15">
        <f t="shared" si="36"/>
        <v>797.18305215606506</v>
      </c>
      <c r="K165" s="15">
        <f t="shared" si="36"/>
        <v>311.3445136024078</v>
      </c>
      <c r="L165" s="15">
        <f t="shared" si="36"/>
        <v>680.08959007352792</v>
      </c>
      <c r="M165" s="15">
        <f t="shared" si="36"/>
        <v>415.69180071404793</v>
      </c>
      <c r="N165" s="15">
        <f t="shared" si="36"/>
        <v>220.98030995640764</v>
      </c>
      <c r="O165" s="15">
        <f t="shared" si="36"/>
        <v>1025.7498050175323</v>
      </c>
      <c r="P165" s="15">
        <f>SUM(G165:O165)</f>
        <v>4849.4003518869004</v>
      </c>
      <c r="Q165" s="15"/>
      <c r="R165" s="76"/>
      <c r="S165" s="78"/>
    </row>
    <row r="166" spans="1:19" x14ac:dyDescent="0.2">
      <c r="A166" s="2" t="s">
        <v>27</v>
      </c>
      <c r="B166" s="81"/>
      <c r="E166" s="15">
        <f>L63</f>
        <v>31103.597256870296</v>
      </c>
      <c r="G166" s="15">
        <f t="shared" si="36"/>
        <v>1044.9029645887865</v>
      </c>
      <c r="H166" s="15">
        <f t="shared" si="36"/>
        <v>2038.9134432545643</v>
      </c>
      <c r="I166" s="15">
        <f t="shared" si="36"/>
        <v>5885.1411803273932</v>
      </c>
      <c r="J166" s="15">
        <f t="shared" si="36"/>
        <v>5113.0570369627349</v>
      </c>
      <c r="K166" s="15">
        <f t="shared" si="36"/>
        <v>1996.9343952922868</v>
      </c>
      <c r="L166" s="15">
        <f t="shared" si="36"/>
        <v>4362.0305962171833</v>
      </c>
      <c r="M166" s="15">
        <f t="shared" si="36"/>
        <v>2666.2080699033372</v>
      </c>
      <c r="N166" s="15">
        <f t="shared" si="36"/>
        <v>1417.3469014386649</v>
      </c>
      <c r="O166" s="15">
        <f t="shared" si="36"/>
        <v>6579.0626688853454</v>
      </c>
      <c r="P166" s="15">
        <f>SUM(G166:O166)</f>
        <v>31103.597256870293</v>
      </c>
      <c r="Q166" s="15"/>
      <c r="R166" s="76"/>
      <c r="S166" s="78"/>
    </row>
    <row r="167" spans="1:19" x14ac:dyDescent="0.2">
      <c r="Q167" s="15"/>
      <c r="R167" s="76"/>
      <c r="S167" s="78"/>
    </row>
    <row r="168" spans="1:19" x14ac:dyDescent="0.2">
      <c r="A168" s="2" t="s">
        <v>28</v>
      </c>
      <c r="B168" s="81"/>
      <c r="E168" s="15">
        <f t="shared" ref="E168:E178" si="37">L65</f>
        <v>902852.4927130749</v>
      </c>
      <c r="G168" s="15">
        <f t="shared" ref="G168:O168" si="38">$E168*$B$149*B$210+$E168*$B$150*B$219</f>
        <v>30330.679709848904</v>
      </c>
      <c r="H168" s="15">
        <f t="shared" si="38"/>
        <v>59184.089527199932</v>
      </c>
      <c r="I168" s="15">
        <f t="shared" si="38"/>
        <v>170829.57770916048</v>
      </c>
      <c r="J168" s="15">
        <f t="shared" si="38"/>
        <v>148418.08338378798</v>
      </c>
      <c r="K168" s="15">
        <f t="shared" si="38"/>
        <v>57965.552398473061</v>
      </c>
      <c r="L168" s="15">
        <f t="shared" si="38"/>
        <v>126617.83666246134</v>
      </c>
      <c r="M168" s="15">
        <f t="shared" si="38"/>
        <v>77392.739563981886</v>
      </c>
      <c r="N168" s="15">
        <f t="shared" si="38"/>
        <v>41141.710151239684</v>
      </c>
      <c r="O168" s="15">
        <f t="shared" si="38"/>
        <v>190972.22360692167</v>
      </c>
      <c r="P168" s="15">
        <f t="shared" ref="P168:P174" si="39">SUM(G168:O168)</f>
        <v>902852.4927130749</v>
      </c>
      <c r="Q168" s="15"/>
      <c r="R168" s="76"/>
      <c r="S168" s="78"/>
    </row>
    <row r="169" spans="1:19" x14ac:dyDescent="0.2">
      <c r="A169" s="2" t="s">
        <v>29</v>
      </c>
      <c r="B169" s="84" t="s">
        <v>80</v>
      </c>
      <c r="C169" s="2" t="s">
        <v>96</v>
      </c>
      <c r="E169" s="15">
        <f t="shared" si="37"/>
        <v>111.09626836019999</v>
      </c>
      <c r="G169" s="15">
        <f t="shared" ref="G169:O169" si="40">$E169*B214</f>
        <v>0</v>
      </c>
      <c r="H169" s="15">
        <f t="shared" si="40"/>
        <v>1.0861118259</v>
      </c>
      <c r="I169" s="15">
        <f t="shared" si="40"/>
        <v>5.0649872487000005</v>
      </c>
      <c r="J169" s="15">
        <f t="shared" si="40"/>
        <v>5.2027580169000016</v>
      </c>
      <c r="K169" s="15">
        <f t="shared" si="40"/>
        <v>15.458235606900002</v>
      </c>
      <c r="L169" s="15">
        <f t="shared" si="40"/>
        <v>6.7099353669000026</v>
      </c>
      <c r="M169" s="15">
        <f t="shared" si="40"/>
        <v>9.022758145200001</v>
      </c>
      <c r="N169" s="15">
        <f t="shared" si="40"/>
        <v>28.985893276200006</v>
      </c>
      <c r="O169" s="15">
        <f t="shared" si="40"/>
        <v>39.565588873499976</v>
      </c>
      <c r="P169" s="15">
        <f t="shared" si="39"/>
        <v>111.09626836019999</v>
      </c>
      <c r="Q169" s="15"/>
      <c r="R169" s="76"/>
      <c r="S169" s="78"/>
    </row>
    <row r="170" spans="1:19" x14ac:dyDescent="0.2">
      <c r="A170" s="2" t="s">
        <v>30</v>
      </c>
      <c r="B170" s="84"/>
      <c r="E170" s="15">
        <f t="shared" si="37"/>
        <v>2187.2308966793998</v>
      </c>
      <c r="G170" s="15">
        <f t="shared" ref="G170:O171" si="41">$E170*$B$149*B$210+$E170*$B$150*B$219</f>
        <v>73.478447824091347</v>
      </c>
      <c r="H170" s="15">
        <f t="shared" si="41"/>
        <v>143.37809359836388</v>
      </c>
      <c r="I170" s="15">
        <f t="shared" si="41"/>
        <v>413.84803547406682</v>
      </c>
      <c r="J170" s="15">
        <f t="shared" si="41"/>
        <v>359.55443466458439</v>
      </c>
      <c r="K170" s="15">
        <f t="shared" si="41"/>
        <v>140.42609193894174</v>
      </c>
      <c r="L170" s="15">
        <f t="shared" si="41"/>
        <v>306.74162906348977</v>
      </c>
      <c r="M170" s="15">
        <f t="shared" si="41"/>
        <v>187.48997485107344</v>
      </c>
      <c r="N170" s="15">
        <f t="shared" si="41"/>
        <v>99.669016047804703</v>
      </c>
      <c r="O170" s="15">
        <f t="shared" si="41"/>
        <v>462.64517321698378</v>
      </c>
      <c r="P170" s="15">
        <f t="shared" si="39"/>
        <v>2187.2308966793998</v>
      </c>
      <c r="Q170" s="15"/>
      <c r="R170" s="76"/>
      <c r="S170" s="78"/>
    </row>
    <row r="171" spans="1:19" x14ac:dyDescent="0.2">
      <c r="A171" s="2" t="s">
        <v>31</v>
      </c>
      <c r="B171" s="84"/>
      <c r="E171" s="15">
        <f t="shared" si="37"/>
        <v>21354.888816354</v>
      </c>
      <c r="G171" s="15">
        <f t="shared" si="41"/>
        <v>717.4021206741113</v>
      </c>
      <c r="H171" s="15">
        <f t="shared" si="41"/>
        <v>1399.8628366772994</v>
      </c>
      <c r="I171" s="15">
        <f t="shared" si="41"/>
        <v>4040.5787966109888</v>
      </c>
      <c r="J171" s="15">
        <f t="shared" si="41"/>
        <v>3510.4867014022811</v>
      </c>
      <c r="K171" s="15">
        <f t="shared" si="41"/>
        <v>1371.0411574854236</v>
      </c>
      <c r="L171" s="15">
        <f t="shared" si="41"/>
        <v>2994.8522553987473</v>
      </c>
      <c r="M171" s="15">
        <f t="shared" si="41"/>
        <v>1830.5463649055951</v>
      </c>
      <c r="N171" s="15">
        <f t="shared" si="41"/>
        <v>973.11205660435212</v>
      </c>
      <c r="O171" s="15">
        <f t="shared" si="41"/>
        <v>4517.0065265952026</v>
      </c>
      <c r="P171" s="15">
        <f t="shared" si="39"/>
        <v>21354.888816354003</v>
      </c>
      <c r="Q171" s="15"/>
      <c r="R171" s="76"/>
      <c r="S171" s="78"/>
    </row>
    <row r="172" spans="1:19" x14ac:dyDescent="0.2">
      <c r="A172" s="2" t="s">
        <v>59</v>
      </c>
      <c r="B172" s="84" t="s">
        <v>80</v>
      </c>
      <c r="C172" s="2" t="s">
        <v>97</v>
      </c>
      <c r="E172" s="15">
        <f t="shared" si="37"/>
        <v>0</v>
      </c>
      <c r="G172" s="15">
        <f t="shared" ref="G172:O172" si="42">$E$172*B210</f>
        <v>0</v>
      </c>
      <c r="H172" s="15">
        <f t="shared" si="42"/>
        <v>0</v>
      </c>
      <c r="I172" s="15">
        <f t="shared" si="42"/>
        <v>0</v>
      </c>
      <c r="J172" s="15">
        <f t="shared" si="42"/>
        <v>0</v>
      </c>
      <c r="K172" s="15">
        <f t="shared" si="42"/>
        <v>0</v>
      </c>
      <c r="L172" s="15">
        <f t="shared" si="42"/>
        <v>0</v>
      </c>
      <c r="M172" s="15">
        <f t="shared" si="42"/>
        <v>0</v>
      </c>
      <c r="N172" s="15">
        <f t="shared" si="42"/>
        <v>0</v>
      </c>
      <c r="O172" s="15">
        <f t="shared" si="42"/>
        <v>0</v>
      </c>
      <c r="P172" s="15">
        <f t="shared" si="39"/>
        <v>0</v>
      </c>
      <c r="Q172" s="15"/>
      <c r="R172" s="76"/>
      <c r="S172" s="78"/>
    </row>
    <row r="173" spans="1:19" x14ac:dyDescent="0.2">
      <c r="A173" s="2" t="s">
        <v>33</v>
      </c>
      <c r="B173" s="84" t="s">
        <v>80</v>
      </c>
      <c r="C173" s="82" t="s">
        <v>81</v>
      </c>
      <c r="E173" s="15">
        <f t="shared" si="37"/>
        <v>7319.784781685602</v>
      </c>
      <c r="G173" s="15">
        <f t="shared" ref="G173:O173" si="43">$E173*B212</f>
        <v>142.8489481416</v>
      </c>
      <c r="H173" s="15">
        <f t="shared" si="43"/>
        <v>324.39856468040006</v>
      </c>
      <c r="I173" s="15">
        <f t="shared" si="43"/>
        <v>1087.4515126864003</v>
      </c>
      <c r="J173" s="15">
        <f t="shared" si="43"/>
        <v>873.3647757028001</v>
      </c>
      <c r="K173" s="15">
        <f t="shared" si="43"/>
        <v>580.77965510000001</v>
      </c>
      <c r="L173" s="15">
        <f t="shared" si="43"/>
        <v>834.47578660280033</v>
      </c>
      <c r="M173" s="15">
        <f t="shared" si="43"/>
        <v>797.92129883320013</v>
      </c>
      <c r="N173" s="15">
        <f t="shared" si="43"/>
        <v>457.56733286840017</v>
      </c>
      <c r="O173" s="15">
        <f t="shared" si="43"/>
        <v>2220.9769070700004</v>
      </c>
      <c r="P173" s="15">
        <f t="shared" si="39"/>
        <v>7319.784781685601</v>
      </c>
      <c r="Q173" s="15"/>
      <c r="R173" s="76"/>
      <c r="S173" s="78"/>
    </row>
    <row r="174" spans="1:19" x14ac:dyDescent="0.2">
      <c r="A174" s="2" t="s">
        <v>34</v>
      </c>
      <c r="B174" s="83"/>
      <c r="E174" s="15">
        <f t="shared" si="37"/>
        <v>0</v>
      </c>
      <c r="G174" s="15">
        <v>0</v>
      </c>
      <c r="H174" s="15">
        <v>0</v>
      </c>
      <c r="I174" s="15">
        <v>0</v>
      </c>
      <c r="J174" s="15">
        <v>0</v>
      </c>
      <c r="K174" s="15">
        <v>0</v>
      </c>
      <c r="L174" s="15">
        <v>0</v>
      </c>
      <c r="M174" s="15">
        <v>0</v>
      </c>
      <c r="N174" s="15">
        <v>0</v>
      </c>
      <c r="O174" s="15">
        <v>0</v>
      </c>
      <c r="P174" s="15">
        <f t="shared" si="39"/>
        <v>0</v>
      </c>
      <c r="Q174" s="15"/>
      <c r="R174" s="76"/>
      <c r="S174" s="78"/>
    </row>
    <row r="175" spans="1:19" x14ac:dyDescent="0.2">
      <c r="A175" s="2" t="s">
        <v>35</v>
      </c>
      <c r="B175" s="81"/>
      <c r="E175" s="15">
        <f t="shared" si="37"/>
        <v>11303.772142643998</v>
      </c>
      <c r="G175" s="15">
        <f t="shared" ref="G175:O178" si="44">$E175*$B$149*B$210+$E175*$B$150*B$219</f>
        <v>379.74208980846788</v>
      </c>
      <c r="H175" s="15">
        <f t="shared" si="44"/>
        <v>740.98866413377584</v>
      </c>
      <c r="I175" s="15">
        <f t="shared" si="44"/>
        <v>2138.7974638534015</v>
      </c>
      <c r="J175" s="15">
        <f t="shared" si="44"/>
        <v>1858.2040919849815</v>
      </c>
      <c r="K175" s="15">
        <f t="shared" si="44"/>
        <v>725.7324997418616</v>
      </c>
      <c r="L175" s="15">
        <f t="shared" si="44"/>
        <v>1585.2635800185251</v>
      </c>
      <c r="M175" s="15">
        <f t="shared" si="44"/>
        <v>968.96215116754399</v>
      </c>
      <c r="N175" s="15">
        <f t="shared" si="44"/>
        <v>515.09689662684593</v>
      </c>
      <c r="O175" s="15">
        <f t="shared" si="44"/>
        <v>2390.9847053085946</v>
      </c>
      <c r="P175" s="15">
        <f t="shared" si="33"/>
        <v>11303.772142643998</v>
      </c>
      <c r="Q175" s="15"/>
      <c r="R175" s="76"/>
      <c r="S175" s="78"/>
    </row>
    <row r="176" spans="1:19" x14ac:dyDescent="0.2">
      <c r="A176" s="2" t="s">
        <v>36</v>
      </c>
      <c r="B176" s="81"/>
      <c r="E176" s="15">
        <f t="shared" si="37"/>
        <v>512006.46620386105</v>
      </c>
      <c r="G176" s="15">
        <f t="shared" si="44"/>
        <v>17200.488741117246</v>
      </c>
      <c r="H176" s="15">
        <f t="shared" si="44"/>
        <v>33563.219660893941</v>
      </c>
      <c r="I176" s="15">
        <f t="shared" si="44"/>
        <v>96877.229793241131</v>
      </c>
      <c r="J176" s="15">
        <f t="shared" si="44"/>
        <v>84167.700712361097</v>
      </c>
      <c r="K176" s="15">
        <f t="shared" si="44"/>
        <v>32872.188851040577</v>
      </c>
      <c r="L176" s="15">
        <f t="shared" si="44"/>
        <v>71804.809347219823</v>
      </c>
      <c r="M176" s="15">
        <f t="shared" si="44"/>
        <v>43889.321249936518</v>
      </c>
      <c r="N176" s="15">
        <f t="shared" si="44"/>
        <v>23331.409945848281</v>
      </c>
      <c r="O176" s="15">
        <f t="shared" si="44"/>
        <v>108300.09790220244</v>
      </c>
      <c r="P176" s="15">
        <f t="shared" si="33"/>
        <v>512006.46620386105</v>
      </c>
      <c r="Q176" s="15"/>
      <c r="R176" s="76"/>
      <c r="S176" s="78"/>
    </row>
    <row r="177" spans="1:19" x14ac:dyDescent="0.2">
      <c r="A177" s="2" t="s">
        <v>37</v>
      </c>
      <c r="B177" s="81"/>
      <c r="E177" s="15">
        <f t="shared" si="37"/>
        <v>382942.75965173857</v>
      </c>
      <c r="G177" s="15">
        <f t="shared" si="44"/>
        <v>12864.686406635123</v>
      </c>
      <c r="H177" s="15">
        <f t="shared" si="44"/>
        <v>25102.792265562392</v>
      </c>
      <c r="I177" s="15">
        <f t="shared" si="44"/>
        <v>72456.963286999264</v>
      </c>
      <c r="J177" s="15">
        <f t="shared" si="44"/>
        <v>62951.180721026023</v>
      </c>
      <c r="K177" s="15">
        <f t="shared" si="44"/>
        <v>24585.952610603308</v>
      </c>
      <c r="L177" s="15">
        <f t="shared" si="44"/>
        <v>53704.65738755538</v>
      </c>
      <c r="M177" s="15">
        <f t="shared" si="44"/>
        <v>32825.948319176983</v>
      </c>
      <c r="N177" s="15">
        <f t="shared" si="44"/>
        <v>17450.15952136775</v>
      </c>
      <c r="O177" s="15">
        <f t="shared" si="44"/>
        <v>81000.419132812356</v>
      </c>
      <c r="P177" s="15">
        <f t="shared" si="33"/>
        <v>382942.75965173857</v>
      </c>
      <c r="Q177" s="15"/>
      <c r="R177" s="76"/>
      <c r="S177" s="78"/>
    </row>
    <row r="178" spans="1:19" x14ac:dyDescent="0.2">
      <c r="A178" s="2" t="s">
        <v>38</v>
      </c>
      <c r="B178" s="81"/>
      <c r="E178" s="15">
        <f t="shared" si="37"/>
        <v>264.11529436169997</v>
      </c>
      <c r="G178" s="15">
        <f t="shared" si="44"/>
        <v>8.8727632303309178</v>
      </c>
      <c r="H178" s="15">
        <f t="shared" si="44"/>
        <v>17.313374391904411</v>
      </c>
      <c r="I178" s="15">
        <f t="shared" si="44"/>
        <v>49.973505712719422</v>
      </c>
      <c r="J178" s="15">
        <f t="shared" si="44"/>
        <v>43.417375593341831</v>
      </c>
      <c r="K178" s="15">
        <f t="shared" si="44"/>
        <v>16.95691052317515</v>
      </c>
      <c r="L178" s="15">
        <f t="shared" si="44"/>
        <v>37.040056345256552</v>
      </c>
      <c r="M178" s="15">
        <f t="shared" si="44"/>
        <v>22.640028527777961</v>
      </c>
      <c r="N178" s="15">
        <f t="shared" si="44"/>
        <v>12.035360122322503</v>
      </c>
      <c r="O178" s="15">
        <f t="shared" si="44"/>
        <v>55.865919914871228</v>
      </c>
      <c r="P178" s="15">
        <f t="shared" si="33"/>
        <v>264.11529436169997</v>
      </c>
      <c r="Q178" s="15"/>
      <c r="R178" s="76"/>
      <c r="S178" s="78"/>
    </row>
    <row r="179" spans="1:19" x14ac:dyDescent="0.2">
      <c r="B179" s="81"/>
      <c r="E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76"/>
      <c r="S179" s="78"/>
    </row>
    <row r="180" spans="1:19" x14ac:dyDescent="0.2">
      <c r="A180" s="2" t="s">
        <v>39</v>
      </c>
      <c r="B180" s="81"/>
      <c r="E180" s="15">
        <f t="shared" ref="E180:E188" si="45">L77</f>
        <v>20890.423393659596</v>
      </c>
      <c r="G180" s="15">
        <f t="shared" ref="G180:O186" si="46">$E180*$B$149*B$210+$E180*$B$150*B$219</f>
        <v>701.79873907441004</v>
      </c>
      <c r="H180" s="15">
        <f t="shared" si="46"/>
        <v>1369.4160434514979</v>
      </c>
      <c r="I180" s="15">
        <f t="shared" si="46"/>
        <v>3952.6968528164257</v>
      </c>
      <c r="J180" s="15">
        <f t="shared" si="46"/>
        <v>3434.1341760554278</v>
      </c>
      <c r="K180" s="15">
        <f t="shared" si="46"/>
        <v>1341.2212311809972</v>
      </c>
      <c r="L180" s="15">
        <f t="shared" si="46"/>
        <v>2929.7146969373889</v>
      </c>
      <c r="M180" s="15">
        <f t="shared" si="46"/>
        <v>1790.7322736944782</v>
      </c>
      <c r="N180" s="15">
        <f t="shared" si="46"/>
        <v>951.94702471930543</v>
      </c>
      <c r="O180" s="15">
        <f t="shared" si="46"/>
        <v>4418.7623557296656</v>
      </c>
      <c r="P180" s="15">
        <f>SUM(G180:O180)</f>
        <v>20890.423393659596</v>
      </c>
      <c r="Q180" s="15"/>
      <c r="R180" s="76"/>
      <c r="S180" s="78"/>
    </row>
    <row r="181" spans="1:19" x14ac:dyDescent="0.2">
      <c r="A181" s="2" t="s">
        <v>40</v>
      </c>
      <c r="B181" s="81"/>
      <c r="E181" s="15">
        <f t="shared" si="45"/>
        <v>14644.797911986201</v>
      </c>
      <c r="G181" s="15">
        <f t="shared" si="46"/>
        <v>491.98144599361399</v>
      </c>
      <c r="H181" s="15">
        <f t="shared" si="46"/>
        <v>960.00070634593715</v>
      </c>
      <c r="I181" s="15">
        <f t="shared" si="46"/>
        <v>2770.9561231013345</v>
      </c>
      <c r="J181" s="15">
        <f t="shared" si="46"/>
        <v>2407.4285170419789</v>
      </c>
      <c r="K181" s="15">
        <f t="shared" si="46"/>
        <v>940.23531815408319</v>
      </c>
      <c r="L181" s="15">
        <f t="shared" si="46"/>
        <v>2053.8157062650043</v>
      </c>
      <c r="M181" s="15">
        <f t="shared" si="46"/>
        <v>1255.3557086203746</v>
      </c>
      <c r="N181" s="15">
        <f t="shared" si="46"/>
        <v>667.34271188404841</v>
      </c>
      <c r="O181" s="15">
        <f t="shared" si="46"/>
        <v>3097.6816745798264</v>
      </c>
      <c r="P181" s="15">
        <f>SUM(G181:O181)</f>
        <v>14644.797911986199</v>
      </c>
      <c r="Q181" s="15"/>
      <c r="R181" s="76"/>
      <c r="S181" s="78"/>
    </row>
    <row r="182" spans="1:19" x14ac:dyDescent="0.2">
      <c r="A182" s="2" t="s">
        <v>41</v>
      </c>
      <c r="B182" s="81"/>
      <c r="E182" s="15">
        <f t="shared" si="45"/>
        <v>175008.03574082998</v>
      </c>
      <c r="G182" s="15">
        <f t="shared" si="46"/>
        <v>5879.2690074477241</v>
      </c>
      <c r="H182" s="15">
        <f t="shared" si="46"/>
        <v>11472.185477541065</v>
      </c>
      <c r="I182" s="15">
        <f t="shared" si="46"/>
        <v>33113.43667167204</v>
      </c>
      <c r="J182" s="15">
        <f t="shared" si="46"/>
        <v>28769.214740009651</v>
      </c>
      <c r="K182" s="15">
        <f t="shared" si="46"/>
        <v>11235.985443651884</v>
      </c>
      <c r="L182" s="15">
        <f t="shared" si="46"/>
        <v>24543.476440389859</v>
      </c>
      <c r="M182" s="15">
        <f t="shared" si="46"/>
        <v>15001.732222052426</v>
      </c>
      <c r="N182" s="15">
        <f t="shared" si="46"/>
        <v>7974.868473753234</v>
      </c>
      <c r="O182" s="15">
        <f t="shared" si="46"/>
        <v>37017.86726431211</v>
      </c>
      <c r="P182" s="15">
        <f t="shared" si="33"/>
        <v>175008.03574083</v>
      </c>
      <c r="Q182" s="15"/>
      <c r="R182" s="76"/>
      <c r="S182" s="78"/>
    </row>
    <row r="183" spans="1:19" x14ac:dyDescent="0.2">
      <c r="A183" s="2" t="s">
        <v>42</v>
      </c>
      <c r="B183" s="81"/>
      <c r="E183" s="15">
        <f t="shared" si="45"/>
        <v>111926.8036084044</v>
      </c>
      <c r="G183" s="15">
        <f t="shared" si="46"/>
        <v>3760.1004135152134</v>
      </c>
      <c r="H183" s="15">
        <f t="shared" si="46"/>
        <v>7337.0633837949854</v>
      </c>
      <c r="I183" s="15">
        <f t="shared" si="46"/>
        <v>21177.776822992389</v>
      </c>
      <c r="J183" s="15">
        <f t="shared" si="46"/>
        <v>18399.419401184816</v>
      </c>
      <c r="K183" s="15">
        <f t="shared" si="46"/>
        <v>7186.001092892162</v>
      </c>
      <c r="L183" s="15">
        <f t="shared" si="46"/>
        <v>15696.838466772837</v>
      </c>
      <c r="M183" s="15">
        <f t="shared" si="46"/>
        <v>9594.3933608289444</v>
      </c>
      <c r="N183" s="15">
        <f t="shared" si="46"/>
        <v>5100.3460137481388</v>
      </c>
      <c r="O183" s="15">
        <f t="shared" si="46"/>
        <v>23674.864652674914</v>
      </c>
      <c r="P183" s="15">
        <f t="shared" si="33"/>
        <v>111926.80360840439</v>
      </c>
      <c r="Q183" s="15"/>
      <c r="R183" s="76"/>
      <c r="S183" s="78"/>
    </row>
    <row r="184" spans="1:19" x14ac:dyDescent="0.2">
      <c r="A184" s="2" t="s">
        <v>43</v>
      </c>
      <c r="B184" s="81"/>
      <c r="E184" s="15">
        <f t="shared" si="45"/>
        <v>245672.67445330348</v>
      </c>
      <c r="G184" s="15">
        <f t="shared" si="46"/>
        <v>8253.1966876600018</v>
      </c>
      <c r="H184" s="15">
        <f t="shared" si="46"/>
        <v>16104.417583805374</v>
      </c>
      <c r="I184" s="15">
        <f t="shared" si="46"/>
        <v>46483.960082364531</v>
      </c>
      <c r="J184" s="15">
        <f t="shared" si="46"/>
        <v>40385.630849353198</v>
      </c>
      <c r="K184" s="15">
        <f t="shared" si="46"/>
        <v>15772.844843240193</v>
      </c>
      <c r="L184" s="15">
        <f t="shared" si="46"/>
        <v>34453.626497594472</v>
      </c>
      <c r="M184" s="15">
        <f t="shared" si="46"/>
        <v>21059.122575844529</v>
      </c>
      <c r="N184" s="15">
        <f t="shared" si="46"/>
        <v>11194.956037685541</v>
      </c>
      <c r="O184" s="15">
        <f t="shared" si="46"/>
        <v>51964.919295755637</v>
      </c>
      <c r="P184" s="15">
        <f t="shared" si="33"/>
        <v>245672.67445330345</v>
      </c>
      <c r="Q184" s="15"/>
      <c r="R184" s="76"/>
      <c r="S184" s="78"/>
    </row>
    <row r="185" spans="1:19" x14ac:dyDescent="0.2">
      <c r="A185" s="2" t="s">
        <v>44</v>
      </c>
      <c r="B185" s="81"/>
      <c r="E185" s="15">
        <f t="shared" si="45"/>
        <v>55175.699066508903</v>
      </c>
      <c r="G185" s="15">
        <f t="shared" si="46"/>
        <v>1853.5879001943804</v>
      </c>
      <c r="H185" s="15">
        <f t="shared" si="46"/>
        <v>3616.8959377463698</v>
      </c>
      <c r="I185" s="15">
        <f t="shared" si="46"/>
        <v>10439.846428307852</v>
      </c>
      <c r="J185" s="15">
        <f t="shared" si="46"/>
        <v>9070.220851031514</v>
      </c>
      <c r="K185" s="15">
        <f t="shared" si="46"/>
        <v>3542.4279172683355</v>
      </c>
      <c r="L185" s="15">
        <f t="shared" si="46"/>
        <v>7737.9502283332095</v>
      </c>
      <c r="M185" s="15">
        <f t="shared" si="46"/>
        <v>4729.6746064055278</v>
      </c>
      <c r="N185" s="15">
        <f t="shared" si="46"/>
        <v>2514.2785080704707</v>
      </c>
      <c r="O185" s="15">
        <f t="shared" si="46"/>
        <v>11670.816689151245</v>
      </c>
      <c r="P185" s="15">
        <f t="shared" si="33"/>
        <v>55175.699066508903</v>
      </c>
      <c r="Q185" s="15"/>
      <c r="R185" s="76"/>
      <c r="S185" s="78"/>
    </row>
    <row r="186" spans="1:19" x14ac:dyDescent="0.2">
      <c r="A186" s="2" t="s">
        <v>83</v>
      </c>
      <c r="B186" s="81"/>
      <c r="D186" s="15"/>
      <c r="E186" s="15">
        <f t="shared" si="45"/>
        <v>3592.6685615900992</v>
      </c>
      <c r="G186" s="15">
        <f t="shared" si="46"/>
        <v>120.69311468342232</v>
      </c>
      <c r="H186" s="15">
        <f t="shared" si="46"/>
        <v>235.50781496073037</v>
      </c>
      <c r="I186" s="15">
        <f t="shared" si="46"/>
        <v>679.77223098885247</v>
      </c>
      <c r="J186" s="15">
        <f t="shared" si="46"/>
        <v>590.59147141752248</v>
      </c>
      <c r="K186" s="15">
        <f t="shared" si="46"/>
        <v>230.65896083578693</v>
      </c>
      <c r="L186" s="15">
        <f t="shared" si="46"/>
        <v>503.84301398649438</v>
      </c>
      <c r="M186" s="15">
        <f t="shared" si="46"/>
        <v>307.96444000649251</v>
      </c>
      <c r="N186" s="15">
        <f t="shared" si="46"/>
        <v>163.71282111239003</v>
      </c>
      <c r="O186" s="15">
        <f t="shared" si="46"/>
        <v>759.92469359840766</v>
      </c>
      <c r="P186" s="15">
        <f t="shared" si="33"/>
        <v>3592.6685615900988</v>
      </c>
      <c r="Q186" s="15"/>
      <c r="R186" s="76"/>
      <c r="S186" s="78"/>
    </row>
    <row r="187" spans="1:19" x14ac:dyDescent="0.2">
      <c r="A187" s="2" t="s">
        <v>61</v>
      </c>
      <c r="B187" s="84" t="s">
        <v>80</v>
      </c>
      <c r="C187" s="82" t="s">
        <v>84</v>
      </c>
      <c r="E187" s="15">
        <f t="shared" si="45"/>
        <v>599.13941780000005</v>
      </c>
      <c r="G187" s="15">
        <f t="shared" ref="G187:O188" si="47">$E187*B215</f>
        <v>0</v>
      </c>
      <c r="H187" s="15">
        <f t="shared" si="47"/>
        <v>50.750000000000007</v>
      </c>
      <c r="I187" s="15">
        <f t="shared" si="47"/>
        <v>50.750000000000007</v>
      </c>
      <c r="J187" s="15">
        <f t="shared" si="47"/>
        <v>50.750000000000007</v>
      </c>
      <c r="K187" s="15">
        <f t="shared" si="47"/>
        <v>101.50000000000001</v>
      </c>
      <c r="L187" s="15">
        <f t="shared" si="47"/>
        <v>50.750000000000007</v>
      </c>
      <c r="M187" s="15">
        <f t="shared" si="47"/>
        <v>152.25000000000006</v>
      </c>
      <c r="N187" s="15">
        <f t="shared" si="47"/>
        <v>91.639417800000018</v>
      </c>
      <c r="O187" s="15">
        <f t="shared" si="47"/>
        <v>50.750000000000007</v>
      </c>
      <c r="P187" s="15">
        <f t="shared" si="33"/>
        <v>599.13941780000016</v>
      </c>
      <c r="Q187" s="15"/>
      <c r="R187" s="76"/>
      <c r="S187" s="78"/>
    </row>
    <row r="188" spans="1:19" x14ac:dyDescent="0.2">
      <c r="A188" s="2" t="s">
        <v>62</v>
      </c>
      <c r="B188" s="84" t="s">
        <v>80</v>
      </c>
      <c r="C188" s="82" t="s">
        <v>85</v>
      </c>
      <c r="E188" s="15">
        <f t="shared" si="45"/>
        <v>11341.468658000005</v>
      </c>
      <c r="G188" s="15">
        <f t="shared" si="47"/>
        <v>0</v>
      </c>
      <c r="H188" s="15">
        <f t="shared" si="47"/>
        <v>809.91999800000042</v>
      </c>
      <c r="I188" s="15">
        <f t="shared" si="47"/>
        <v>736.9194140000003</v>
      </c>
      <c r="J188" s="15">
        <f t="shared" si="47"/>
        <v>744.67170000000033</v>
      </c>
      <c r="K188" s="15">
        <f t="shared" si="47"/>
        <v>848.49474800000019</v>
      </c>
      <c r="L188" s="15">
        <f t="shared" si="47"/>
        <v>470.59543800000012</v>
      </c>
      <c r="M188" s="15">
        <f t="shared" si="47"/>
        <v>1636.8701400000009</v>
      </c>
      <c r="N188" s="15">
        <f t="shared" si="47"/>
        <v>2660.3167780000008</v>
      </c>
      <c r="O188" s="15">
        <f t="shared" si="47"/>
        <v>3433.6804420000021</v>
      </c>
      <c r="P188" s="15">
        <f t="shared" si="33"/>
        <v>11341.468658000005</v>
      </c>
      <c r="Q188" s="15"/>
      <c r="R188" s="76"/>
      <c r="S188" s="78"/>
    </row>
    <row r="189" spans="1:19" x14ac:dyDescent="0.2">
      <c r="E189" s="15"/>
      <c r="Q189" s="15"/>
      <c r="R189" s="76"/>
      <c r="S189" s="78"/>
    </row>
    <row r="190" spans="1:19" x14ac:dyDescent="0.2">
      <c r="A190" s="2" t="s">
        <v>48</v>
      </c>
      <c r="E190" s="15">
        <f>SUM(E156:E188)</f>
        <v>16356165.968651535</v>
      </c>
      <c r="G190" s="46">
        <f t="shared" ref="G190:O190" si="48">SUM(G156:G188)</f>
        <v>549571.09728885361</v>
      </c>
      <c r="H190" s="46">
        <f t="shared" si="48"/>
        <v>1086026.153898384</v>
      </c>
      <c r="I190" s="46">
        <f t="shared" si="48"/>
        <v>3079158.3865466509</v>
      </c>
      <c r="J190" s="46">
        <f t="shared" si="48"/>
        <v>2661425.3999689668</v>
      </c>
      <c r="K190" s="46">
        <f t="shared" si="48"/>
        <v>1061248.1881524569</v>
      </c>
      <c r="L190" s="46">
        <f t="shared" si="48"/>
        <v>2286843.1527230525</v>
      </c>
      <c r="M190" s="46">
        <f t="shared" si="48"/>
        <v>1405720.9034601834</v>
      </c>
      <c r="N190" s="46">
        <f t="shared" si="48"/>
        <v>753428.15294053487</v>
      </c>
      <c r="O190" s="46">
        <f t="shared" si="48"/>
        <v>3472744.5336724478</v>
      </c>
      <c r="P190" s="46">
        <f>SUM(G190:O190)</f>
        <v>16356165.968651531</v>
      </c>
      <c r="Q190" s="15"/>
      <c r="R190" s="76"/>
      <c r="S190" s="78"/>
    </row>
    <row r="191" spans="1:19" x14ac:dyDescent="0.2">
      <c r="E191" s="15"/>
      <c r="F191" s="93"/>
      <c r="M191" s="15"/>
      <c r="N191" s="15"/>
      <c r="O191" s="15"/>
      <c r="P191" s="15"/>
      <c r="Q191" s="15"/>
      <c r="R191" s="76"/>
      <c r="S191" s="78"/>
    </row>
    <row r="192" spans="1:19" x14ac:dyDescent="0.2">
      <c r="A192" s="94"/>
      <c r="M192" s="46"/>
      <c r="N192" s="46"/>
      <c r="O192" s="46"/>
      <c r="P192" s="46"/>
      <c r="Q192" s="15"/>
      <c r="R192" s="76"/>
      <c r="S192" s="78"/>
    </row>
    <row r="193" spans="1:33" x14ac:dyDescent="0.2">
      <c r="A193" s="94"/>
      <c r="M193" s="21"/>
      <c r="N193" s="21"/>
      <c r="O193" s="21"/>
      <c r="P193" s="21"/>
      <c r="Q193" s="15"/>
      <c r="R193" s="76"/>
      <c r="S193" s="78"/>
    </row>
    <row r="194" spans="1:33" x14ac:dyDescent="0.2">
      <c r="A194" s="94"/>
      <c r="M194" s="15"/>
      <c r="N194" s="15"/>
      <c r="O194" s="15"/>
      <c r="P194" s="15"/>
      <c r="Q194" s="15"/>
      <c r="R194" s="76"/>
      <c r="S194" s="78"/>
    </row>
    <row r="195" spans="1:33" x14ac:dyDescent="0.2">
      <c r="A195" s="1" t="s">
        <v>98</v>
      </c>
      <c r="B195" s="21" t="s">
        <v>65</v>
      </c>
      <c r="C195" s="21" t="s">
        <v>66</v>
      </c>
      <c r="D195" s="21" t="s">
        <v>67</v>
      </c>
      <c r="E195" s="21" t="s">
        <v>68</v>
      </c>
      <c r="F195" s="21" t="s">
        <v>69</v>
      </c>
      <c r="G195" s="21" t="s">
        <v>70</v>
      </c>
      <c r="H195" s="21" t="s">
        <v>71</v>
      </c>
      <c r="I195" s="21" t="s">
        <v>72</v>
      </c>
      <c r="J195" s="21" t="s">
        <v>73</v>
      </c>
      <c r="K195" s="79" t="s">
        <v>48</v>
      </c>
      <c r="M195" s="15"/>
      <c r="N195" s="15"/>
      <c r="O195" s="15"/>
      <c r="P195" s="15"/>
      <c r="Q195" s="15"/>
    </row>
    <row r="196" spans="1:33" x14ac:dyDescent="0.2">
      <c r="A196" s="2" t="s">
        <v>99</v>
      </c>
      <c r="K196" s="15"/>
      <c r="M196" s="15"/>
      <c r="N196" s="15"/>
      <c r="O196" s="15"/>
      <c r="P196" s="15"/>
      <c r="Q196" s="15"/>
    </row>
    <row r="197" spans="1:33" x14ac:dyDescent="0.2">
      <c r="A197" s="2" t="s">
        <v>100</v>
      </c>
      <c r="B197" s="15">
        <v>292592</v>
      </c>
      <c r="C197" s="15">
        <v>560915</v>
      </c>
      <c r="D197" s="15">
        <v>1669944</v>
      </c>
      <c r="E197" s="15">
        <v>1472422</v>
      </c>
      <c r="F197" s="15">
        <v>551863</v>
      </c>
      <c r="G197" s="15">
        <v>1239153</v>
      </c>
      <c r="H197" s="15">
        <v>749853</v>
      </c>
      <c r="I197" s="15">
        <v>391334</v>
      </c>
      <c r="J197" s="15">
        <v>1883706</v>
      </c>
      <c r="K197" s="15">
        <f t="shared" ref="K197:K206" si="49">SUM(B197:J197)</f>
        <v>8811782</v>
      </c>
      <c r="M197" s="75"/>
      <c r="N197" s="75"/>
      <c r="O197" s="75"/>
      <c r="P197" s="75"/>
      <c r="Q197" s="75"/>
    </row>
    <row r="198" spans="1:33" x14ac:dyDescent="0.2">
      <c r="A198" s="2" t="s">
        <v>77</v>
      </c>
      <c r="B198" s="95">
        <v>477996.0895522387</v>
      </c>
      <c r="C198" s="95">
        <v>1034268.0398009951</v>
      </c>
      <c r="D198" s="95">
        <v>2817851.6119402978</v>
      </c>
      <c r="E198" s="95">
        <v>2607760.6019900488</v>
      </c>
      <c r="F198" s="95">
        <v>1012086.4278606962</v>
      </c>
      <c r="G198" s="95">
        <v>2229836.9203980109</v>
      </c>
      <c r="H198" s="95">
        <v>1313868.7213930341</v>
      </c>
      <c r="I198" s="95">
        <v>701550.28855721385</v>
      </c>
      <c r="J198" s="95">
        <v>4395314</v>
      </c>
      <c r="K198" s="96">
        <f t="shared" si="49"/>
        <v>16590532.701492535</v>
      </c>
      <c r="M198" s="15"/>
      <c r="N198" s="15"/>
      <c r="O198" s="15"/>
      <c r="P198" s="15"/>
      <c r="Q198" s="15"/>
    </row>
    <row r="199" spans="1:33" x14ac:dyDescent="0.2">
      <c r="A199" s="2" t="s">
        <v>101</v>
      </c>
      <c r="B199" s="15">
        <v>25692.256859999998</v>
      </c>
      <c r="C199" s="15">
        <v>58345.065589999998</v>
      </c>
      <c r="D199" s="15">
        <v>195584.80444000001</v>
      </c>
      <c r="E199" s="15">
        <v>157079.99562999999</v>
      </c>
      <c r="F199" s="15">
        <v>104456.77249999999</v>
      </c>
      <c r="G199" s="15">
        <v>150085.57313000003</v>
      </c>
      <c r="H199" s="15">
        <v>143511.02497</v>
      </c>
      <c r="I199" s="15">
        <v>82296.282890000017</v>
      </c>
      <c r="J199" s="15">
        <v>399456.27824999997</v>
      </c>
      <c r="K199" s="15">
        <f t="shared" si="49"/>
        <v>1316508.0542600001</v>
      </c>
    </row>
    <row r="200" spans="1:33" x14ac:dyDescent="0.2">
      <c r="A200" s="2" t="s">
        <v>102</v>
      </c>
      <c r="B200" s="15">
        <v>173.97871000000004</v>
      </c>
      <c r="C200" s="15">
        <v>552.55296999999985</v>
      </c>
      <c r="D200" s="15">
        <v>948.87884999999994</v>
      </c>
      <c r="E200" s="15">
        <v>1193.4232700000002</v>
      </c>
      <c r="F200" s="15">
        <v>451.15053000000006</v>
      </c>
      <c r="G200" s="15">
        <v>809.90962000000013</v>
      </c>
      <c r="H200" s="15">
        <v>669.48529000000008</v>
      </c>
      <c r="I200" s="15">
        <v>144.51731000000001</v>
      </c>
      <c r="J200" s="15">
        <v>1062.6951999999997</v>
      </c>
      <c r="K200" s="15">
        <f t="shared" si="49"/>
        <v>6006.5917499999996</v>
      </c>
    </row>
    <row r="201" spans="1:33" x14ac:dyDescent="0.2">
      <c r="A201" s="2" t="s">
        <v>103</v>
      </c>
      <c r="B201" s="15">
        <v>0</v>
      </c>
      <c r="C201" s="15">
        <v>5.3722699999999994</v>
      </c>
      <c r="D201" s="15">
        <v>25.05311</v>
      </c>
      <c r="E201" s="15">
        <v>25.734570000000005</v>
      </c>
      <c r="F201" s="15">
        <v>76.461570000000009</v>
      </c>
      <c r="G201" s="15">
        <v>33.18957000000001</v>
      </c>
      <c r="H201" s="15">
        <v>44.629559999999998</v>
      </c>
      <c r="I201" s="15">
        <v>143.37386000000001</v>
      </c>
      <c r="J201" s="15">
        <v>195.70454999999987</v>
      </c>
      <c r="K201" s="15">
        <f t="shared" si="49"/>
        <v>549.51905999999985</v>
      </c>
    </row>
    <row r="202" spans="1:33" x14ac:dyDescent="0.2">
      <c r="A202" s="45" t="s">
        <v>104</v>
      </c>
      <c r="B202" s="15">
        <v>0</v>
      </c>
      <c r="C202" s="15">
        <v>725</v>
      </c>
      <c r="D202" s="15">
        <v>725</v>
      </c>
      <c r="E202" s="15">
        <v>725</v>
      </c>
      <c r="F202" s="15">
        <v>1450</v>
      </c>
      <c r="G202" s="15">
        <v>725</v>
      </c>
      <c r="H202" s="15">
        <v>2175</v>
      </c>
      <c r="I202" s="15">
        <v>1309.13454</v>
      </c>
      <c r="J202" s="15">
        <v>725</v>
      </c>
      <c r="K202" s="15">
        <f t="shared" si="49"/>
        <v>8559.1345399999991</v>
      </c>
    </row>
    <row r="203" spans="1:33" x14ac:dyDescent="0.2">
      <c r="A203" s="45" t="s">
        <v>105</v>
      </c>
      <c r="B203" s="15">
        <v>0</v>
      </c>
      <c r="C203" s="15">
        <v>4049.5999900000006</v>
      </c>
      <c r="D203" s="15">
        <v>3684.5970699999998</v>
      </c>
      <c r="E203" s="15">
        <v>3723.3585000000003</v>
      </c>
      <c r="F203" s="15">
        <v>4242.4737399999995</v>
      </c>
      <c r="G203" s="15">
        <v>2352.9771899999996</v>
      </c>
      <c r="H203" s="15">
        <v>8184.3507000000009</v>
      </c>
      <c r="I203" s="15">
        <v>13301.58389</v>
      </c>
      <c r="J203" s="15">
        <v>17168.402210000004</v>
      </c>
      <c r="K203" s="15">
        <f t="shared" si="49"/>
        <v>56707.343290000004</v>
      </c>
    </row>
    <row r="204" spans="1:33" x14ac:dyDescent="0.2">
      <c r="A204" s="2" t="s">
        <v>106</v>
      </c>
      <c r="B204" s="2">
        <v>2.5720000000000001</v>
      </c>
      <c r="C204" s="2">
        <v>6.8970000000000002</v>
      </c>
      <c r="D204" s="2">
        <v>14.451000000000001</v>
      </c>
      <c r="E204" s="2">
        <v>13.692</v>
      </c>
      <c r="F204" s="2">
        <v>6.4290000000000003</v>
      </c>
      <c r="G204" s="2">
        <v>12.884</v>
      </c>
      <c r="H204" s="2">
        <v>7.9820000000000002</v>
      </c>
      <c r="I204" s="2">
        <v>3.7170000000000001</v>
      </c>
      <c r="J204" s="2">
        <v>31.376000000000001</v>
      </c>
      <c r="K204" s="97">
        <f t="shared" si="49"/>
        <v>100.00000000000001</v>
      </c>
    </row>
    <row r="205" spans="1:33" x14ac:dyDescent="0.2">
      <c r="A205" s="2" t="s">
        <v>107</v>
      </c>
      <c r="B205" s="97">
        <v>1.3360000000000001</v>
      </c>
      <c r="C205" s="97">
        <v>5.7149999999999999</v>
      </c>
      <c r="D205" s="97">
        <v>13.252000000000001</v>
      </c>
      <c r="E205" s="97">
        <v>15.953000000000001</v>
      </c>
      <c r="F205" s="97">
        <v>8.4760000000000009</v>
      </c>
      <c r="G205" s="97">
        <v>9.4339999999999993</v>
      </c>
      <c r="H205" s="97">
        <v>10.029</v>
      </c>
      <c r="I205" s="97">
        <v>5.64</v>
      </c>
      <c r="J205" s="97">
        <v>30.164999999999999</v>
      </c>
      <c r="K205" s="97">
        <f t="shared" si="49"/>
        <v>100</v>
      </c>
    </row>
    <row r="206" spans="1:33" s="2" customFormat="1" x14ac:dyDescent="0.2">
      <c r="A206" s="2" t="s">
        <v>108</v>
      </c>
      <c r="B206" s="97">
        <v>3.49</v>
      </c>
      <c r="C206" s="97">
        <v>7.1909999999999998</v>
      </c>
      <c r="D206" s="97">
        <v>18.82</v>
      </c>
      <c r="E206" s="97">
        <v>15.531000000000001</v>
      </c>
      <c r="F206" s="97">
        <v>6.9480000000000004</v>
      </c>
      <c r="G206" s="97">
        <v>13.896000000000001</v>
      </c>
      <c r="H206" s="97">
        <v>8.7810000000000006</v>
      </c>
      <c r="I206" s="97">
        <v>4.9450000000000003</v>
      </c>
      <c r="J206" s="97">
        <v>20.398</v>
      </c>
      <c r="K206" s="97">
        <f t="shared" si="49"/>
        <v>100</v>
      </c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</row>
    <row r="208" spans="1:33" s="2" customFormat="1" x14ac:dyDescent="0.2">
      <c r="A208" s="1" t="s">
        <v>98</v>
      </c>
      <c r="B208" s="21" t="s">
        <v>65</v>
      </c>
      <c r="C208" s="21" t="s">
        <v>66</v>
      </c>
      <c r="D208" s="21" t="s">
        <v>67</v>
      </c>
      <c r="E208" s="21" t="s">
        <v>68</v>
      </c>
      <c r="F208" s="21" t="s">
        <v>69</v>
      </c>
      <c r="G208" s="21" t="s">
        <v>70</v>
      </c>
      <c r="H208" s="21" t="s">
        <v>71</v>
      </c>
      <c r="I208" s="21" t="s">
        <v>72</v>
      </c>
      <c r="J208" s="21" t="s">
        <v>73</v>
      </c>
      <c r="K208" s="79" t="s">
        <v>48</v>
      </c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</row>
    <row r="209" spans="1:33" s="2" customFormat="1" x14ac:dyDescent="0.2">
      <c r="A209" s="2" t="s">
        <v>9</v>
      </c>
      <c r="K209" s="15"/>
      <c r="R209" s="41"/>
      <c r="S209" s="41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</row>
    <row r="210" spans="1:33" s="2" customFormat="1" x14ac:dyDescent="0.2">
      <c r="A210" s="2" t="s">
        <v>76</v>
      </c>
      <c r="B210" s="81">
        <f t="shared" ref="B210:J210" si="50">B197/$K197</f>
        <v>3.3204634431491839E-2</v>
      </c>
      <c r="C210" s="81">
        <f t="shared" si="50"/>
        <v>6.3655115389826933E-2</v>
      </c>
      <c r="D210" s="81">
        <f t="shared" si="50"/>
        <v>0.18951263206466071</v>
      </c>
      <c r="E210" s="81">
        <f t="shared" si="50"/>
        <v>0.167096961772318</v>
      </c>
      <c r="F210" s="81">
        <f t="shared" si="50"/>
        <v>6.2627854388590184E-2</v>
      </c>
      <c r="G210" s="81">
        <f t="shared" si="50"/>
        <v>0.14062456379424729</v>
      </c>
      <c r="H210" s="81">
        <f t="shared" si="50"/>
        <v>8.5096635391116116E-2</v>
      </c>
      <c r="I210" s="81">
        <f t="shared" si="50"/>
        <v>4.4410313373617276E-2</v>
      </c>
      <c r="J210" s="81">
        <f t="shared" si="50"/>
        <v>0.21377128939413162</v>
      </c>
      <c r="K210" s="81">
        <f>SUM(B210:J210)</f>
        <v>0.99999999999999989</v>
      </c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</row>
    <row r="211" spans="1:33" s="2" customFormat="1" x14ac:dyDescent="0.2">
      <c r="A211" s="2" t="s">
        <v>77</v>
      </c>
      <c r="B211" s="81">
        <f t="shared" ref="B211:J211" si="51">B198/$K198</f>
        <v>2.8811376834767741E-2</v>
      </c>
      <c r="C211" s="81">
        <f t="shared" si="51"/>
        <v>6.2340857789813416E-2</v>
      </c>
      <c r="D211" s="81">
        <f t="shared" si="51"/>
        <v>0.16984696408734334</v>
      </c>
      <c r="E211" s="81">
        <f t="shared" si="51"/>
        <v>0.15718365702358952</v>
      </c>
      <c r="F211" s="81">
        <f t="shared" si="51"/>
        <v>6.1003853587512945E-2</v>
      </c>
      <c r="G211" s="81">
        <f t="shared" si="51"/>
        <v>0.1344041786070804</v>
      </c>
      <c r="H211" s="81">
        <f t="shared" si="51"/>
        <v>7.9193883947730886E-2</v>
      </c>
      <c r="I211" s="81">
        <f t="shared" si="51"/>
        <v>4.2286182196795905E-2</v>
      </c>
      <c r="J211" s="81">
        <f t="shared" si="51"/>
        <v>0.26492904592536587</v>
      </c>
      <c r="K211" s="81">
        <f>SUM(B211:J211)</f>
        <v>1</v>
      </c>
      <c r="R211" s="41"/>
      <c r="S211" s="41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</row>
    <row r="212" spans="1:33" s="2" customFormat="1" x14ac:dyDescent="0.2">
      <c r="A212" s="2" t="s">
        <v>101</v>
      </c>
      <c r="B212" s="81">
        <f t="shared" ref="B212:J212" si="52">IF($K199=0,0,B199/$K199)</f>
        <v>1.9515457407848092E-2</v>
      </c>
      <c r="C212" s="81">
        <f t="shared" si="52"/>
        <v>4.4318046821821645E-2</v>
      </c>
      <c r="D212" s="81">
        <f t="shared" si="52"/>
        <v>0.14856331779142579</v>
      </c>
      <c r="E212" s="81">
        <f t="shared" si="52"/>
        <v>0.11931563587607032</v>
      </c>
      <c r="F212" s="81">
        <f t="shared" si="52"/>
        <v>7.9343815757142791E-2</v>
      </c>
      <c r="G212" s="81">
        <f t="shared" si="52"/>
        <v>0.11400277624154914</v>
      </c>
      <c r="H212" s="81">
        <f t="shared" si="52"/>
        <v>0.10900884693080479</v>
      </c>
      <c r="I212" s="81">
        <f t="shared" si="52"/>
        <v>6.2511036391842037E-2</v>
      </c>
      <c r="J212" s="81">
        <f t="shared" si="52"/>
        <v>0.30342106678149533</v>
      </c>
      <c r="K212" s="81">
        <f t="shared" ref="K212:K217" si="53">SUM(B212:J212)</f>
        <v>1</v>
      </c>
      <c r="R212" s="41"/>
      <c r="S212" s="41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</row>
    <row r="213" spans="1:33" s="2" customFormat="1" x14ac:dyDescent="0.2">
      <c r="A213" s="2" t="s">
        <v>102</v>
      </c>
      <c r="B213" s="81">
        <f t="shared" ref="B213:J213" si="54">IF($K200=0,0,B200/$K200)</f>
        <v>2.8964630399593922E-2</v>
      </c>
      <c r="C213" s="81">
        <f t="shared" si="54"/>
        <v>9.1991097946684974E-2</v>
      </c>
      <c r="D213" s="81">
        <f t="shared" si="54"/>
        <v>0.15797292199856933</v>
      </c>
      <c r="E213" s="81">
        <f t="shared" si="54"/>
        <v>0.19868559736892394</v>
      </c>
      <c r="F213" s="81">
        <f t="shared" si="54"/>
        <v>7.5109238113277813E-2</v>
      </c>
      <c r="G213" s="81">
        <f t="shared" si="54"/>
        <v>0.1348368015855248</v>
      </c>
      <c r="H213" s="81">
        <f t="shared" si="54"/>
        <v>0.11145843064829571</v>
      </c>
      <c r="I213" s="81">
        <f t="shared" si="54"/>
        <v>2.4059785651322153E-2</v>
      </c>
      <c r="J213" s="81">
        <f t="shared" si="54"/>
        <v>0.17692149628780743</v>
      </c>
      <c r="K213" s="81">
        <f t="shared" si="53"/>
        <v>1.0000000000000002</v>
      </c>
      <c r="R213" s="41"/>
      <c r="S213" s="41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</row>
    <row r="214" spans="1:33" s="2" customFormat="1" x14ac:dyDescent="0.2">
      <c r="A214" s="2" t="s">
        <v>103</v>
      </c>
      <c r="B214" s="98">
        <f t="shared" ref="B214:J214" si="55">IF($K201=0,0,B201/$K201)</f>
        <v>0</v>
      </c>
      <c r="C214" s="98">
        <f t="shared" si="55"/>
        <v>9.7763123994279669E-3</v>
      </c>
      <c r="D214" s="98">
        <f t="shared" si="55"/>
        <v>4.5590975497737982E-2</v>
      </c>
      <c r="E214" s="98">
        <f t="shared" si="55"/>
        <v>4.6831078070340294E-2</v>
      </c>
      <c r="F214" s="98">
        <f t="shared" si="55"/>
        <v>0.13914270780707774</v>
      </c>
      <c r="G214" s="98">
        <f t="shared" si="55"/>
        <v>6.0397486485728118E-2</v>
      </c>
      <c r="H214" s="98">
        <f t="shared" si="55"/>
        <v>8.1215672482770673E-2</v>
      </c>
      <c r="I214" s="98">
        <f t="shared" si="55"/>
        <v>0.26090789280357274</v>
      </c>
      <c r="J214" s="98">
        <f t="shared" si="55"/>
        <v>0.35613787445334455</v>
      </c>
      <c r="K214" s="81">
        <f t="shared" si="53"/>
        <v>1</v>
      </c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</row>
    <row r="215" spans="1:33" s="2" customFormat="1" x14ac:dyDescent="0.2">
      <c r="A215" s="45" t="s">
        <v>104</v>
      </c>
      <c r="B215" s="81">
        <f t="shared" ref="B215:J215" si="56">IF($K202=0,0,B202/$K202)</f>
        <v>0</v>
      </c>
      <c r="C215" s="81">
        <f t="shared" si="56"/>
        <v>8.4704825775527542E-2</v>
      </c>
      <c r="D215" s="81">
        <f t="shared" si="56"/>
        <v>8.4704825775527542E-2</v>
      </c>
      <c r="E215" s="81">
        <f t="shared" si="56"/>
        <v>8.4704825775527542E-2</v>
      </c>
      <c r="F215" s="81">
        <f t="shared" si="56"/>
        <v>0.16940965155105508</v>
      </c>
      <c r="G215" s="81">
        <f t="shared" si="56"/>
        <v>8.4704825775527542E-2</v>
      </c>
      <c r="H215" s="81">
        <f t="shared" si="56"/>
        <v>0.25411447732658266</v>
      </c>
      <c r="I215" s="81">
        <f t="shared" si="56"/>
        <v>0.15295174224472469</v>
      </c>
      <c r="J215" s="81">
        <f t="shared" si="56"/>
        <v>8.4704825775527542E-2</v>
      </c>
      <c r="K215" s="81">
        <f t="shared" si="53"/>
        <v>1.0000000000000002</v>
      </c>
      <c r="R215" s="41"/>
      <c r="S215" s="41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</row>
    <row r="216" spans="1:33" s="2" customFormat="1" x14ac:dyDescent="0.2">
      <c r="A216" s="45" t="s">
        <v>105</v>
      </c>
      <c r="B216" s="81">
        <f t="shared" ref="B216:J216" si="57">IF($K203=0,0,B203/$K203)</f>
        <v>0</v>
      </c>
      <c r="C216" s="81">
        <f t="shared" si="57"/>
        <v>7.1412267883727912E-2</v>
      </c>
      <c r="D216" s="81">
        <f t="shared" si="57"/>
        <v>6.4975660227231211E-2</v>
      </c>
      <c r="E216" s="81">
        <f t="shared" si="57"/>
        <v>6.565919480584434E-2</v>
      </c>
      <c r="F216" s="81">
        <f t="shared" si="57"/>
        <v>7.4813480827414E-2</v>
      </c>
      <c r="G216" s="81">
        <f t="shared" si="57"/>
        <v>4.1493342016869494E-2</v>
      </c>
      <c r="H216" s="81">
        <f t="shared" si="57"/>
        <v>0.14432611766249437</v>
      </c>
      <c r="I216" s="81">
        <f t="shared" si="57"/>
        <v>0.23456545692814448</v>
      </c>
      <c r="J216" s="81">
        <f t="shared" si="57"/>
        <v>0.30275447964827418</v>
      </c>
      <c r="K216" s="81">
        <f t="shared" si="53"/>
        <v>1</v>
      </c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</row>
    <row r="217" spans="1:33" s="2" customFormat="1" x14ac:dyDescent="0.2">
      <c r="A217" s="2" t="s">
        <v>106</v>
      </c>
      <c r="B217" s="81">
        <f t="shared" ref="B217:J217" si="58">B204/$K204</f>
        <v>2.5719999999999996E-2</v>
      </c>
      <c r="C217" s="81">
        <f t="shared" si="58"/>
        <v>6.896999999999999E-2</v>
      </c>
      <c r="D217" s="81">
        <f t="shared" si="58"/>
        <v>0.14450999999999997</v>
      </c>
      <c r="E217" s="81">
        <f t="shared" si="58"/>
        <v>0.13691999999999999</v>
      </c>
      <c r="F217" s="81">
        <f t="shared" si="58"/>
        <v>6.429E-2</v>
      </c>
      <c r="G217" s="81">
        <f t="shared" si="58"/>
        <v>0.12883999999999998</v>
      </c>
      <c r="H217" s="81">
        <f t="shared" si="58"/>
        <v>7.9819999999999988E-2</v>
      </c>
      <c r="I217" s="81">
        <f t="shared" si="58"/>
        <v>3.7169999999999995E-2</v>
      </c>
      <c r="J217" s="81">
        <f t="shared" si="58"/>
        <v>0.31375999999999998</v>
      </c>
      <c r="K217" s="81">
        <f t="shared" si="53"/>
        <v>1</v>
      </c>
      <c r="R217" s="41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</row>
    <row r="218" spans="1:33" s="2" customFormat="1" x14ac:dyDescent="0.2">
      <c r="A218" s="2" t="s">
        <v>107</v>
      </c>
      <c r="B218" s="81">
        <f>B205/$K205</f>
        <v>1.336E-2</v>
      </c>
      <c r="C218" s="81">
        <f t="shared" ref="C218:J219" si="59">C205/$K205</f>
        <v>5.7149999999999999E-2</v>
      </c>
      <c r="D218" s="81">
        <f t="shared" si="59"/>
        <v>0.13252</v>
      </c>
      <c r="E218" s="81">
        <f t="shared" si="59"/>
        <v>0.15953000000000001</v>
      </c>
      <c r="F218" s="81">
        <f t="shared" si="59"/>
        <v>8.4760000000000002E-2</v>
      </c>
      <c r="G218" s="81">
        <f t="shared" si="59"/>
        <v>9.4339999999999993E-2</v>
      </c>
      <c r="H218" s="81">
        <f t="shared" si="59"/>
        <v>0.10029</v>
      </c>
      <c r="I218" s="81">
        <f t="shared" si="59"/>
        <v>5.6399999999999999E-2</v>
      </c>
      <c r="J218" s="81">
        <f t="shared" si="59"/>
        <v>0.30164999999999997</v>
      </c>
      <c r="K218" s="81">
        <f>SUM(B218:J218)</f>
        <v>1</v>
      </c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</row>
    <row r="219" spans="1:33" s="2" customFormat="1" x14ac:dyDescent="0.2">
      <c r="A219" s="2" t="s">
        <v>108</v>
      </c>
      <c r="B219" s="81">
        <f>B206/$K206</f>
        <v>3.49E-2</v>
      </c>
      <c r="C219" s="81">
        <f t="shared" si="59"/>
        <v>7.1910000000000002E-2</v>
      </c>
      <c r="D219" s="81">
        <f t="shared" si="59"/>
        <v>0.18820000000000001</v>
      </c>
      <c r="E219" s="81">
        <f t="shared" si="59"/>
        <v>0.15531</v>
      </c>
      <c r="F219" s="81">
        <f t="shared" si="59"/>
        <v>6.948E-2</v>
      </c>
      <c r="G219" s="81">
        <f t="shared" si="59"/>
        <v>0.13896</v>
      </c>
      <c r="H219" s="81">
        <f t="shared" si="59"/>
        <v>8.7809999999999999E-2</v>
      </c>
      <c r="I219" s="81">
        <f t="shared" si="59"/>
        <v>4.9450000000000001E-2</v>
      </c>
      <c r="J219" s="81">
        <f t="shared" si="59"/>
        <v>0.20397999999999999</v>
      </c>
      <c r="K219" s="81">
        <f>SUM(B219:J219)</f>
        <v>1</v>
      </c>
      <c r="R219" s="41"/>
      <c r="S219" s="41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</row>
  </sheetData>
  <printOptions horizontalCentered="1" verticalCentered="1"/>
  <pageMargins left="0" right="0" top="0" bottom="0" header="0.51181102362204722" footer="0.51181102362204722"/>
  <pageSetup paperSize="9" scale="84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EAVERT</vt:lpstr>
      <vt:lpstr>EAVERT!Druckbereich</vt:lpstr>
      <vt:lpstr>EAVERT!Drucktitel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2020-01-20T09:56:08Z</cp:lastPrinted>
  <dcterms:created xsi:type="dcterms:W3CDTF">2020-01-20T09:48:44Z</dcterms:created>
  <dcterms:modified xsi:type="dcterms:W3CDTF">2020-01-20T09:56:14Z</dcterms:modified>
</cp:coreProperties>
</file>