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15" yWindow="2685" windowWidth="11640" windowHeight="6165" tabRatio="934" firstSheet="1" activeTab="1"/>
  </bookViews>
  <sheets>
    <sheet name="VLZ" sheetId="4" state="hidden" r:id="rId1"/>
    <sheet name="Eckwerte" sheetId="150" r:id="rId2"/>
    <sheet name="Wirtschaftliche Eckdaten" sheetId="44" r:id="rId3"/>
    <sheet name="Ubersicht nach UG" sheetId="143" r:id="rId4"/>
    <sheet name="BFG-BFRG-Vergleich 2018_2019" sheetId="34" r:id="rId5"/>
    <sheet name="UG20_Arbeit" sheetId="136" r:id="rId6"/>
    <sheet name="UG23_Details" sheetId="137" r:id="rId7"/>
    <sheet name="UG23_Personen" sheetId="138" r:id="rId8"/>
    <sheet name="Öffentliche Abgaben UG16" sheetId="119" r:id="rId9"/>
    <sheet name="Tab 6a alt" sheetId="6" state="hidden" r:id="rId10"/>
    <sheet name="Tab 6 (2)" sheetId="28" state="hidden" r:id="rId11"/>
    <sheet name="Tab 6 Ende 2011" sheetId="64" state="hidden" r:id="rId12"/>
    <sheet name="Tab 11 (2)" sheetId="30" state="hidden" r:id="rId13"/>
    <sheet name="Trad. Methode" sheetId="49" state="hidden" r:id="rId14"/>
    <sheet name="Ertragsanteile" sheetId="148" r:id="rId15"/>
    <sheet name="Ertragsanteile und Transfer" sheetId="149" r:id="rId16"/>
    <sheet name="PV" sheetId="164" r:id="rId17"/>
    <sheet name="KV" sheetId="165" r:id="rId18"/>
    <sheet name="UV" sheetId="166" r:id="rId19"/>
    <sheet name="EU" sheetId="147" r:id="rId20"/>
    <sheet name="Tab 16b" sheetId="112" state="hidden" r:id="rId21"/>
    <sheet name="Infrastruktur" sheetId="113" r:id="rId22"/>
    <sheet name="Infrastruktur_OEBB" sheetId="141" r:id="rId23"/>
    <sheet name="Finanzverb_Außerbudg" sheetId="114" r:id="rId24"/>
    <sheet name="GesamtwirtschIndikatoren" sheetId="145" r:id="rId25"/>
    <sheet name="Rechtsträger-Schulden" sheetId="170" r:id="rId26"/>
    <sheet name="Rechtsträger-Saldo" sheetId="161" r:id="rId27"/>
    <sheet name="Maastricht-Überl" sheetId="86" r:id="rId28"/>
    <sheet name="ÖffSektor" sheetId="171" r:id="rId29"/>
    <sheet name="Prognosevergleich" sheetId="169" r:id="rId30"/>
    <sheet name="Zinsszenarien" sheetId="173" r:id="rId31"/>
    <sheet name="Tabelle_Makroszenarien" sheetId="172" r:id="rId32"/>
    <sheet name="Haftungen" sheetId="155" r:id="rId33"/>
    <sheet name="IFIs" sheetId="156" r:id="rId34"/>
    <sheet name="Tab 22 (2)" sheetId="104" state="hidden" r:id="rId35"/>
    <sheet name="Tabx 24" sheetId="102" state="hidden" r:id="rId36"/>
    <sheet name="Klima" sheetId="158" r:id="rId37"/>
  </sheets>
  <externalReferences>
    <externalReference r:id="rId38"/>
    <externalReference r:id="rId39"/>
    <externalReference r:id="rId40"/>
    <externalReference r:id="rId41"/>
    <externalReference r:id="rId42"/>
  </externalReferences>
  <definedNames>
    <definedName name="_5895daaf_STF_Fuss_1_CN1">#REF!</definedName>
    <definedName name="_5895daaf_STF_Gesamtsumme_1_CN1">#REF!</definedName>
    <definedName name="_5895daaf_STF_Koerper_1_CN1">#REF!</definedName>
    <definedName name="_5895daaf_STF_Tabellenkopf_1_CN1">#REF!</definedName>
    <definedName name="_5895daaf_STF_Titel_1_CN1">#REF!</definedName>
    <definedName name="_5895daaf_STF_Vorspalte_1_CN1">#REF!</definedName>
    <definedName name="_5895daaf_STF_Zwischensumme_1_CN1">#REF!</definedName>
    <definedName name="_5895daaf_STF_Zwischensumme_1_CN2">#REF!</definedName>
    <definedName name="_5895daaf_STF_Zwischensumme_1_CN3">#REF!</definedName>
    <definedName name="_5895daaf_STF_Zwischensumme_1_CN4">#REF!</definedName>
    <definedName name="_5895daaf_STF_Zwischensumme_1_CN5">#REF!</definedName>
    <definedName name="_5895daaf_STF_Zwischensumme_1_CN6">#REF!</definedName>
    <definedName name="_5895daaf_STF_Zwischensumme_1_CN7" localSheetId="31">'[1]STAT-COFOG (alt)'!$C$50:$F$50,'[1]STAT-COFOG (alt)'!$C$57:$F$57,'[1]STAT-COFOG (alt)'!$C$64:$F$64,'[1]STAT-COFOG (alt)'!$C$73:$F$73</definedName>
    <definedName name="_5895daaf_STF_Zwischensumme_1_CN7">#REF!,#REF!,#REF!,#REF!</definedName>
    <definedName name="_6701c6f_STF_Fuss_1_CN1">#REF!</definedName>
    <definedName name="_6701c6f_STF_Gesamtsumme_1_CN1">#REF!</definedName>
    <definedName name="_6701c6f_STF_Gesamtsumme_1_CN2">#REF!</definedName>
    <definedName name="_6701c6f_STF_Koerper_1_CN1">#REF!</definedName>
    <definedName name="_6701c6f_STF_Koerper_1_CN2">#REF!</definedName>
    <definedName name="_6701c6f_STF_Tabellenkopf_1_CN1">#REF!</definedName>
    <definedName name="_6701c6f_STF_Titel_1_CN1">#REF!</definedName>
    <definedName name="_6701c6f_STF_Vorspalte_1_CN1">#REF!</definedName>
    <definedName name="_6701c6f_STF_Zwischensumme_1_CN1" localSheetId="31">[1]COFOG!$A$4:$O$4,[1]COFOG!$A$5:$O$5,[1]COFOG!$A$6:$O$6,[1]COFOG!$A$7:$O$7,[1]COFOG!$A$8:$O$8,[1]COFOG!$A$9:$O$9,[1]COFOG!$A$10:$O$10,[1]COFOG!$A$11:$O$11,[1]COFOG!$A$12:$O$12,[1]COFOG!$A$13:$O$13</definedName>
    <definedName name="_6701c6f_STF_Zwischensumme_1_CN1">#REF!,#REF!,#REF!,#REF!,#REF!,#REF!,#REF!,#REF!,#REF!,#REF!</definedName>
    <definedName name="_6701c6f_STF_Zwischensumme_1_CN2" localSheetId="31">[1]COFOG!$A$4:$P$4,[1]COFOG!$A$5:$P$5,[1]COFOG!$A$6:$P$6,[1]COFOG!$A$7:$P$7,[1]COFOG!$A$8:$P$8,[1]COFOG!$A$9:$P$9,[1]COFOG!$A$10:$P$10,[1]COFOG!$A$11:$P$11,[1]COFOG!$A$12:$P$12,[1]COFOG!$A$13:$P$13</definedName>
    <definedName name="_6701c6f_STF_Zwischensumme_1_CN2">#REF!,#REF!,#REF!,#REF!,#REF!,#REF!,#REF!,#REF!,#REF!,#REF!</definedName>
    <definedName name="_6701c6f_STF_Zwischensumme_1_CN3">#REF!</definedName>
    <definedName name="_6701c6f_STF_Zwischensumme_1_CN4">#REF!</definedName>
    <definedName name="_bmv" hidden="1">#REF!</definedName>
    <definedName name="_f408d64f_STF_Fuss_1_CN1" localSheetId="31">#REF!</definedName>
    <definedName name="_f408d64f_STF_Fuss_1_CN1">ÖffSektor!$A$9:$H$9</definedName>
    <definedName name="_f408d64f_STF_Gesamtsumme_1_CN1" localSheetId="31">#REF!</definedName>
    <definedName name="_f408d64f_STF_Gesamtsumme_1_CN1">ÖffSektor!$A$4:$H$4,ÖffSektor!$A$6:$H$6</definedName>
    <definedName name="_f408d64f_STF_Koerper_1_CN1" localSheetId="31">#REF!</definedName>
    <definedName name="_f408d64f_STF_Koerper_1_CN1">ÖffSektor!$D$4:$H$4,ÖffSektor!$D$6:$H$8</definedName>
    <definedName name="_f408d64f_STF_Tabellenkopf_1_CN1" localSheetId="31">#REF!</definedName>
    <definedName name="_f408d64f_STF_Tabellenkopf_1_CN1">ÖffSektor!$A$2:$H$3</definedName>
    <definedName name="_f408d64f_STF_Titel_1_CN1" localSheetId="31">#REF!</definedName>
    <definedName name="_f408d64f_STF_Titel_1_CN1">ÖffSektor!$A$1:$H$1</definedName>
    <definedName name="_f408d64f_STF_Vorspalte_1_CN1" localSheetId="31">#REF!</definedName>
    <definedName name="_f408d64f_STF_Vorspalte_1_CN1">ÖffSektor!$A$4:$A$8</definedName>
    <definedName name="_f408d64f_STF_Zwischensumme_1_CN1" localSheetId="31">#REF!,#REF!,#REF!,#REF!,#REF!,#REF!,#REF!,#REF!,#REF!,#REF!</definedName>
    <definedName name="_f408d64f_STF_Zwischensumme_1_CN1">#REF!,#REF!,#REF!,#REF!,#REF!,#REF!,#REF!,#REF!,#REF!,#REF!</definedName>
    <definedName name="_f408d64f_STF_Zwischenueberschrift_1_CN1">ÖffSektor!#REF!,ÖffSektor!#REF!</definedName>
    <definedName name="_Fill" hidden="1">[2]ÖBB_GESAMT!#REF!</definedName>
    <definedName name="_xlnm._FilterDatabase" localSheetId="4" hidden="1">'BFG-BFRG-Vergleich 2018_2019'!$A$2:$L$57</definedName>
    <definedName name="_xlnm._FilterDatabase" hidden="1">#REF!</definedName>
    <definedName name="Absatzplan2001_2004" hidden="1">{#N/A,#N/A,TRUE,"Tabelle1";#N/A,#N/A,TRUE,"Tabelle2";#N/A,#N/A,TRUE,"Tabelle3";#N/A,#N/A,TRUE,"Tabelle4"}</definedName>
    <definedName name="acd" hidden="1">{"CECons",#N/A,FALSE,"CE"}</definedName>
    <definedName name="AS2DocOpenMode" hidden="1">"AS2DocumentBrowse"</definedName>
    <definedName name="bmv" hidden="1">#REF!</definedName>
    <definedName name="CBWorkbookPriority" hidden="1">-238828510</definedName>
    <definedName name="_xlnm.Print_Area" localSheetId="28">ÖffSektor!$A$1:$H$9</definedName>
    <definedName name="Druckbereich_MI" localSheetId="31">#REF!</definedName>
    <definedName name="Druckbereich_MI">#REF!</definedName>
    <definedName name="FilterDatenbank" hidden="1">#REF!</definedName>
    <definedName name="grafik" hidden="1">{"'10.01'!$A$1:$K$21"}</definedName>
    <definedName name="hhh" hidden="1">{#N/A,#N/A,TRUE,"Tabelle1";#N/A,#N/A,TRUE,"Tabelle2";#N/A,#N/A,TRUE,"Tabelle3";#N/A,#N/A,TRUE,"Tabelle4"}</definedName>
    <definedName name="HTML_CodePage" hidden="1">1252</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"C:\jb98\3d\daten\kap10.ok\j-1001.htm"</definedName>
    <definedName name="HTML_PathFileMac" hidden="1">"Macintosh HD:HomePageStuff:New_Home_Page:datafile:ctryprem.html"</definedName>
    <definedName name="HTML_Title" hidden="1">"Country Risk Premiums"</definedName>
    <definedName name="neu">#REF!</definedName>
    <definedName name="pag01_en" localSheetId="31">[3]en!$A$1:$AG$131</definedName>
    <definedName name="pag01_en">[4]en!$A$1:$AG$131</definedName>
    <definedName name="pag01_fr" localSheetId="31">#REF!</definedName>
    <definedName name="pag01_fr">#REF!</definedName>
    <definedName name="pag01_ge" localSheetId="31">[5]de!#REF!</definedName>
    <definedName name="pag01_ge">#REF!</definedName>
    <definedName name="pag02_en" localSheetId="31">[3]en!#REF!</definedName>
    <definedName name="pag02_en">[4]en!#REF!</definedName>
    <definedName name="pag02_fr" localSheetId="31">#REF!</definedName>
    <definedName name="pag02_fr">#REF!</definedName>
    <definedName name="pag02_ge" localSheetId="31">[5]de!#REF!</definedName>
    <definedName name="pag02_ge">#REF!</definedName>
    <definedName name="pag03_en" localSheetId="31">[3]en!#REF!</definedName>
    <definedName name="pag03_en">[4]en!#REF!</definedName>
    <definedName name="pag03_fr" localSheetId="31">[3]fr!$A$66:$AG$130</definedName>
    <definedName name="pag03_fr">[4]fr!$A$66:$AG$130</definedName>
    <definedName name="pag03_ge" localSheetId="31">[5]de!#REF!</definedName>
    <definedName name="pag03_ge">#REF!</definedName>
    <definedName name="pag04_en" localSheetId="31">[3]en!$A$132:$AG$195</definedName>
    <definedName name="pag04_en">[4]en!$A$132:$AG$195</definedName>
    <definedName name="pag04_fr" localSheetId="31">#REF!</definedName>
    <definedName name="pag04_fr">#REF!</definedName>
    <definedName name="pag04_ge" localSheetId="31">[5]de!#REF!</definedName>
    <definedName name="pag04_ge">#REF!</definedName>
    <definedName name="pag05_en" localSheetId="31">[3]en!$A$196:$AG$260</definedName>
    <definedName name="pag05_en">[4]en!$A$196:$AG$260</definedName>
    <definedName name="pag05_fr" localSheetId="31">#REF!</definedName>
    <definedName name="pag05_fr">#REF!</definedName>
    <definedName name="pag05_ge" localSheetId="31">[5]de!#REF!</definedName>
    <definedName name="pag05_ge">#REF!</definedName>
    <definedName name="pag06_en" localSheetId="31">[3]en!$A$261:$AG$325</definedName>
    <definedName name="pag06_en">[4]en!$A$261:$AG$325</definedName>
    <definedName name="pag06_fr" localSheetId="31">#REF!</definedName>
    <definedName name="pag06_fr">#REF!</definedName>
    <definedName name="pag06_ge" localSheetId="31">[5]de!#REF!</definedName>
    <definedName name="pag06_ge">#REF!</definedName>
    <definedName name="pag07_en" localSheetId="31">[3]en!$A$326:$AG$390</definedName>
    <definedName name="pag07_en">[4]en!$A$326:$AG$390</definedName>
    <definedName name="pag07_fr" localSheetId="31">#REF!</definedName>
    <definedName name="pag07_fr">#REF!</definedName>
    <definedName name="pag07_ge" localSheetId="31">[5]de!#REF!</definedName>
    <definedName name="pag07_ge">#REF!</definedName>
    <definedName name="pag08_en" localSheetId="31">[3]en!$A$391:$AG$455</definedName>
    <definedName name="pag08_en">[4]en!$A$391:$AG$455</definedName>
    <definedName name="pag08_fr" localSheetId="31">#REF!</definedName>
    <definedName name="pag08_fr">#REF!</definedName>
    <definedName name="pag08_ge" localSheetId="31">[5]de!#REF!</definedName>
    <definedName name="pag08_ge">#REF!</definedName>
    <definedName name="pag09_en" localSheetId="31">[3]en!$A$456:$AG$520</definedName>
    <definedName name="pag09_en">[4]en!$A$456:$AG$520</definedName>
    <definedName name="pag09_fr" localSheetId="31">#REF!</definedName>
    <definedName name="pag09_fr">#REF!</definedName>
    <definedName name="pag09_ge" localSheetId="31">#REF!</definedName>
    <definedName name="pag09_ge">#REF!</definedName>
    <definedName name="pag10_en" localSheetId="31">[3]en!$A$521:$AG$585</definedName>
    <definedName name="pag10_en">[4]en!$A$521:$AG$585</definedName>
    <definedName name="pag10_fr" localSheetId="31">#REF!</definedName>
    <definedName name="pag10_fr">#REF!</definedName>
    <definedName name="pag10_ge" localSheetId="31">[5]de!#REF!</definedName>
    <definedName name="pag10_ge">#REF!</definedName>
    <definedName name="Print_Areade" localSheetId="31">#REF!</definedName>
    <definedName name="Print_Areade">#REF!</definedName>
    <definedName name="Print_Areaen" localSheetId="31">[3]en!$A$1:$AG$585</definedName>
    <definedName name="Print_Areaen">[4]en!$A$1:$AG$585</definedName>
    <definedName name="Print_Areafr" localSheetId="31">[3]fr!$A$1:$AG$585</definedName>
    <definedName name="Print_Areafr">[4]fr!$A$1:$AG$585</definedName>
    <definedName name="SAPBEXdnldView" hidden="1">"453ZNH9UMWPNMHQ8LCHVSZSXB"</definedName>
    <definedName name="SAPBEXrevision" hidden="1">4</definedName>
    <definedName name="SAPBEXsysID" hidden="1">"PW3"</definedName>
    <definedName name="SAPBEXwbID" hidden="1">"8XOW2GSLG43BL23CIQ8OMCW0R"</definedName>
    <definedName name="_xlnm.Criteria" localSheetId="31">#REF!</definedName>
    <definedName name="_xlnm.Criteria">#REF!</definedName>
    <definedName name="tab00_en" localSheetId="31">[3]en!$A$2:$AG$37</definedName>
    <definedName name="tab00_en">[4]en!$A$2:$AG$37</definedName>
    <definedName name="tab00_fr" localSheetId="31">#REF!</definedName>
    <definedName name="tab00_fr">#REF!</definedName>
    <definedName name="tab00_ge" localSheetId="31">#REF!</definedName>
    <definedName name="tab00_ge">#REF!</definedName>
    <definedName name="tab01_en" localSheetId="31">[3]en!#REF!</definedName>
    <definedName name="tab01_en">[4]en!#REF!</definedName>
    <definedName name="tab01_fr" localSheetId="31">#REF!</definedName>
    <definedName name="tab01_fr">#REF!</definedName>
    <definedName name="tab01_ge" localSheetId="31">#REF!</definedName>
    <definedName name="tab01_ge">#REF!</definedName>
    <definedName name="tab02_en" localSheetId="31">[3]en!$A$132:$AG$156</definedName>
    <definedName name="tab02_en">[4]en!$A$132:$AG$156</definedName>
    <definedName name="tab02_fr" localSheetId="31">#REF!</definedName>
    <definedName name="tab02_fr">#REF!</definedName>
    <definedName name="tab02_ge" localSheetId="31">#REF!</definedName>
    <definedName name="tab02_ge">#REF!</definedName>
    <definedName name="tab03_en" localSheetId="31">[3]en!$A$161:$AG$184</definedName>
    <definedName name="tab03_en">[4]en!$A$161:$AG$184</definedName>
    <definedName name="tab03_fr" localSheetId="31">#REF!</definedName>
    <definedName name="tab03_fr">#REF!</definedName>
    <definedName name="tab03_ge" localSheetId="31">#REF!</definedName>
    <definedName name="tab03_ge">#REF!</definedName>
    <definedName name="tab04_en" localSheetId="31">[3]en!$A$197:$AG$236</definedName>
    <definedName name="tab04_en">[4]en!$A$197:$AG$236</definedName>
    <definedName name="tab04_fr" localSheetId="31">#REF!</definedName>
    <definedName name="tab04_fr">#REF!</definedName>
    <definedName name="tab04_ge" localSheetId="31">#REF!</definedName>
    <definedName name="tab04_ge">#REF!</definedName>
    <definedName name="tab05_en" localSheetId="31">[3]en!$A$262:$AG$302</definedName>
    <definedName name="tab05_en">[4]en!$A$262:$AG$302</definedName>
    <definedName name="tab05_fr" localSheetId="31">#REF!</definedName>
    <definedName name="tab05_fr">#REF!</definedName>
    <definedName name="tab05_ge" localSheetId="31">#REF!</definedName>
    <definedName name="tab05_ge">#REF!</definedName>
    <definedName name="tab06_en" localSheetId="31">[3]en!$A$327:$AG$361</definedName>
    <definedName name="tab06_en">[4]en!$A$327:$AG$361</definedName>
    <definedName name="tab06_fr" localSheetId="31">#REF!</definedName>
    <definedName name="tab06_fr">#REF!</definedName>
    <definedName name="tab06_ge" localSheetId="31">#REF!</definedName>
    <definedName name="tab06_ge">#REF!</definedName>
    <definedName name="tab07_en" localSheetId="31">[3]en!$A$366:$AG$389</definedName>
    <definedName name="tab07_en">[4]en!$A$366:$AG$389</definedName>
    <definedName name="tab07_fr" localSheetId="31">#REF!</definedName>
    <definedName name="tab07_fr">#REF!</definedName>
    <definedName name="tab07_ge" localSheetId="31">#REF!</definedName>
    <definedName name="tab07_ge">#REF!</definedName>
    <definedName name="tab08_en" localSheetId="31">[3]en!$A$392:$AG$419</definedName>
    <definedName name="tab08_en">[4]en!$A$392:$AG$419</definedName>
    <definedName name="tab08_fr" localSheetId="31">#REF!</definedName>
    <definedName name="tab08_fr">#REF!</definedName>
    <definedName name="tab08_ge" localSheetId="31">#REF!</definedName>
    <definedName name="tab08_ge">#REF!</definedName>
    <definedName name="tab09_en" localSheetId="31">[3]en!$A$424:$AG$448</definedName>
    <definedName name="tab09_en">[4]en!$A$424:$AG$448</definedName>
    <definedName name="tab09_fr" localSheetId="31">#REF!</definedName>
    <definedName name="tab09_fr">#REF!</definedName>
    <definedName name="tab09_ge" localSheetId="31">#REF!</definedName>
    <definedName name="tab09_ge">#REF!</definedName>
    <definedName name="tab10_en" localSheetId="31">[3]en!$A$457:$AG$495</definedName>
    <definedName name="tab10_en">[4]en!$A$457:$AG$495</definedName>
    <definedName name="tab10_fr" localSheetId="31">#REF!</definedName>
    <definedName name="tab10_fr">#REF!</definedName>
    <definedName name="tab10_ge" localSheetId="31">#REF!</definedName>
    <definedName name="tab10_ge">#REF!</definedName>
    <definedName name="tab11_en" localSheetId="31">[3]en!$A$522:$AG$550</definedName>
    <definedName name="tab11_en">[4]en!$A$522:$AG$550</definedName>
    <definedName name="tab11_fr" localSheetId="31">#REF!</definedName>
    <definedName name="tab11_fr">#REF!</definedName>
    <definedName name="tab11_ge" localSheetId="31">#REF!</definedName>
    <definedName name="tab11_ge">#REF!</definedName>
    <definedName name="tab12_en" localSheetId="31">[3]en!$A$555:$AG$572</definedName>
    <definedName name="tab12_en">[4]en!$A$555:$AG$572</definedName>
    <definedName name="tab12_fr" localSheetId="31">#REF!</definedName>
    <definedName name="tab12_fr">#REF!</definedName>
    <definedName name="tab12_ge" localSheetId="31">#REF!</definedName>
    <definedName name="tab12_ge">#REF!</definedName>
    <definedName name="wrn.Absatzplan._.1996." hidden="1">{#N/A,#N/A,TRUE,"Tabelle1";#N/A,#N/A,TRUE,"Tabelle2";#N/A,#N/A,TRUE,"Tabelle3";#N/A,#N/A,TRUE,"Tabelle4"}</definedName>
    <definedName name="wrn.Aging._.and._.Trend._.Analysis." hidden="1">{#N/A,#N/A,FALSE,"Aging Summary";#N/A,#N/A,FALSE,"Ratio Analysis";#N/A,#N/A,FALSE,"Test 120 Day Accts";#N/A,#N/A,FALSE,"Tickmarks"}</definedName>
    <definedName name="wrn.Gefran." hidden="1">{"CECons",#N/A,FALSE,"CE"}</definedName>
    <definedName name="wrn.netto." localSheetId="1" hidden="1">{#N/A,#N/A,FALSE,"Tabelle1"}</definedName>
    <definedName name="wrn.netto." localSheetId="14" hidden="1">{#N/A,#N/A,FALSE,"Tabelle1"}</definedName>
    <definedName name="wrn.netto." localSheetId="15" hidden="1">{#N/A,#N/A,FALSE,"Tabelle1"}</definedName>
    <definedName name="wrn.netto." localSheetId="19" hidden="1">{#N/A,#N/A,FALSE,"Tabelle1"}</definedName>
    <definedName name="wrn.netto." localSheetId="24" hidden="1">{#N/A,#N/A,FALSE,"Tabelle1"}</definedName>
    <definedName name="wrn.netto." localSheetId="32" hidden="1">{#N/A,#N/A,FALSE,"Tabelle1"}</definedName>
    <definedName name="wrn.netto." localSheetId="29" hidden="1">{#N/A,#N/A,FALSE,"Tabelle1"}</definedName>
    <definedName name="wrn.netto." localSheetId="3" hidden="1">{#N/A,#N/A,FALSE,"Tabelle1"}</definedName>
    <definedName name="wrn.netto." hidden="1">{#N/A,#N/A,FALSE,"Tabelle1"}</definedName>
    <definedName name="wrn.Test." hidden="1">{#N/A,#N/A,FALSE,"P&amp;L";#N/A,#N/A,FALSE,"BS"}</definedName>
    <definedName name="zzerzr" localSheetId="1" hidden="1">{#N/A,#N/A,FALSE,"Tabelle1"}</definedName>
    <definedName name="zzerzr" localSheetId="14" hidden="1">{#N/A,#N/A,FALSE,"Tabelle1"}</definedName>
    <definedName name="zzerzr" localSheetId="15" hidden="1">{#N/A,#N/A,FALSE,"Tabelle1"}</definedName>
    <definedName name="zzerzr" localSheetId="19" hidden="1">{#N/A,#N/A,FALSE,"Tabelle1"}</definedName>
    <definedName name="zzerzr" localSheetId="24" hidden="1">{#N/A,#N/A,FALSE,"Tabelle1"}</definedName>
    <definedName name="zzerzr" localSheetId="32" hidden="1">{#N/A,#N/A,FALSE,"Tabelle1"}</definedName>
    <definedName name="zzerzr" localSheetId="29" hidden="1">{#N/A,#N/A,FALSE,"Tabelle1"}</definedName>
    <definedName name="zzerzr" localSheetId="3" hidden="1">{#N/A,#N/A,FALSE,"Tabelle1"}</definedName>
    <definedName name="zzerzr" hidden="1">{#N/A,#N/A,FALSE,"Tabelle1"}</definedName>
  </definedNames>
  <calcPr calcId="145621"/>
</workbook>
</file>

<file path=xl/calcChain.xml><?xml version="1.0" encoding="utf-8"?>
<calcChain xmlns="http://schemas.openxmlformats.org/spreadsheetml/2006/main">
  <c r="H16" i="147" l="1"/>
  <c r="G16" i="147"/>
  <c r="H15" i="147"/>
  <c r="G15" i="147"/>
  <c r="H14" i="147"/>
  <c r="G14" i="147"/>
  <c r="H13" i="147"/>
  <c r="G13" i="147"/>
  <c r="H12" i="147"/>
  <c r="G12" i="147"/>
  <c r="H11" i="147"/>
  <c r="G11" i="147"/>
  <c r="H10" i="147"/>
  <c r="G10" i="147"/>
  <c r="H9" i="147"/>
  <c r="G9" i="147"/>
  <c r="H8" i="147"/>
  <c r="G8" i="147"/>
  <c r="H7" i="147"/>
  <c r="G7" i="147"/>
  <c r="H6" i="147"/>
  <c r="G6" i="147"/>
  <c r="H5" i="147"/>
  <c r="G5" i="147"/>
  <c r="H4" i="147"/>
  <c r="G4" i="147"/>
  <c r="H2" i="147"/>
  <c r="G2" i="147"/>
  <c r="H41" i="149" l="1"/>
  <c r="G41" i="149"/>
  <c r="I41" i="149" s="1"/>
  <c r="F41" i="149"/>
  <c r="F43" i="149" s="1"/>
  <c r="E41" i="149"/>
  <c r="E43" i="149" s="1"/>
  <c r="D41" i="149"/>
  <c r="D43" i="149" s="1"/>
  <c r="I39" i="149"/>
  <c r="H39" i="149"/>
  <c r="I38" i="149"/>
  <c r="H38" i="149"/>
  <c r="I37" i="149"/>
  <c r="H37" i="149"/>
  <c r="I36" i="149"/>
  <c r="H36" i="149"/>
  <c r="I35" i="149"/>
  <c r="H35" i="149"/>
  <c r="I34" i="149"/>
  <c r="H34" i="149"/>
  <c r="I33" i="149"/>
  <c r="H33" i="149"/>
  <c r="I32" i="149"/>
  <c r="H32" i="149"/>
  <c r="I31" i="149"/>
  <c r="H31" i="149"/>
  <c r="I30" i="149"/>
  <c r="H30" i="149"/>
  <c r="I29" i="149"/>
  <c r="H29" i="149"/>
  <c r="I28" i="149"/>
  <c r="H28" i="149"/>
  <c r="I27" i="149"/>
  <c r="G27" i="149"/>
  <c r="F27" i="149"/>
  <c r="H27" i="149" s="1"/>
  <c r="E27" i="149"/>
  <c r="D27" i="149"/>
  <c r="I26" i="149"/>
  <c r="H26" i="149"/>
  <c r="I25" i="149"/>
  <c r="G25" i="149"/>
  <c r="F25" i="149"/>
  <c r="H25" i="149" s="1"/>
  <c r="E25" i="149"/>
  <c r="D25" i="149"/>
  <c r="I23" i="149"/>
  <c r="H23" i="149"/>
  <c r="I22" i="149"/>
  <c r="H22" i="149"/>
  <c r="I21" i="149"/>
  <c r="H21" i="149"/>
  <c r="I20" i="149"/>
  <c r="H20" i="149"/>
  <c r="I19" i="149"/>
  <c r="H19" i="149"/>
  <c r="I18" i="149"/>
  <c r="H18" i="149"/>
  <c r="I17" i="149"/>
  <c r="H17" i="149"/>
  <c r="I16" i="149"/>
  <c r="H16" i="149"/>
  <c r="I15" i="149"/>
  <c r="H15" i="149"/>
  <c r="I14" i="149"/>
  <c r="H14" i="149"/>
  <c r="I13" i="149"/>
  <c r="H13" i="149"/>
  <c r="I12" i="149"/>
  <c r="H12" i="149"/>
  <c r="I11" i="149"/>
  <c r="H11" i="149"/>
  <c r="I10" i="149"/>
  <c r="H10" i="149"/>
  <c r="I9" i="149"/>
  <c r="H9" i="149"/>
  <c r="I8" i="149"/>
  <c r="H8" i="149"/>
  <c r="I7" i="149"/>
  <c r="H7" i="149"/>
  <c r="I6" i="149"/>
  <c r="H6" i="149"/>
  <c r="I5" i="149"/>
  <c r="H5" i="149"/>
  <c r="I4" i="149"/>
  <c r="G4" i="149"/>
  <c r="G42" i="149" s="1"/>
  <c r="F4" i="149"/>
  <c r="F42" i="149" s="1"/>
  <c r="E4" i="149"/>
  <c r="E42" i="149" s="1"/>
  <c r="D4" i="149"/>
  <c r="D42" i="149" s="1"/>
  <c r="I3" i="149"/>
  <c r="H3" i="149"/>
  <c r="G2" i="149"/>
  <c r="E2" i="149"/>
  <c r="D2" i="149"/>
  <c r="I42" i="149" l="1"/>
  <c r="G43" i="149"/>
  <c r="I43" i="149" s="1"/>
  <c r="H43" i="149"/>
  <c r="H42" i="149"/>
  <c r="F2" i="149"/>
  <c r="H4" i="149"/>
  <c r="H2" i="149" l="1"/>
  <c r="I2" i="149"/>
  <c r="H8" i="136" l="1"/>
  <c r="G8" i="136"/>
  <c r="H7" i="136"/>
  <c r="G7" i="136"/>
  <c r="H6" i="136"/>
  <c r="G6" i="136"/>
  <c r="H5" i="136"/>
  <c r="G5" i="136"/>
  <c r="H4" i="136"/>
  <c r="G4" i="136"/>
  <c r="H3" i="136"/>
  <c r="G3" i="136"/>
  <c r="H2" i="136"/>
  <c r="G2" i="136"/>
  <c r="F2" i="166" l="1"/>
  <c r="G2" i="166"/>
  <c r="F3" i="166"/>
  <c r="G3" i="166"/>
  <c r="B4" i="166"/>
  <c r="C4" i="166"/>
  <c r="D4" i="166"/>
  <c r="E4" i="166"/>
  <c r="G4" i="166" s="1"/>
  <c r="F4" i="166"/>
  <c r="F3" i="165"/>
  <c r="G3" i="165"/>
  <c r="F4" i="165"/>
  <c r="G4" i="165"/>
  <c r="F5" i="165"/>
  <c r="G5" i="165"/>
  <c r="F6" i="165"/>
  <c r="G6" i="165"/>
  <c r="F7" i="165"/>
  <c r="G7" i="165"/>
  <c r="F8" i="165"/>
  <c r="G8" i="165"/>
  <c r="F9" i="165"/>
  <c r="G9" i="165"/>
  <c r="F10" i="165"/>
  <c r="G10" i="165"/>
  <c r="F11" i="165"/>
  <c r="G11" i="165"/>
  <c r="F12" i="165"/>
  <c r="G12" i="165"/>
  <c r="B13" i="165"/>
  <c r="C13" i="165"/>
  <c r="D13" i="165"/>
  <c r="F13" i="165" s="1"/>
  <c r="E13" i="165"/>
  <c r="F2" i="164"/>
  <c r="G2" i="164"/>
  <c r="F3" i="164"/>
  <c r="G3" i="164"/>
  <c r="F4" i="164"/>
  <c r="G4" i="164"/>
  <c r="F5" i="164"/>
  <c r="G5" i="164"/>
  <c r="F6" i="164"/>
  <c r="G6" i="164"/>
  <c r="F7" i="164"/>
  <c r="G7" i="164"/>
  <c r="F8" i="164"/>
  <c r="G8" i="164"/>
  <c r="B9" i="164"/>
  <c r="C9" i="164"/>
  <c r="D9" i="164"/>
  <c r="F9" i="164" s="1"/>
  <c r="E9" i="164"/>
  <c r="G9" i="164" l="1"/>
  <c r="G13" i="165"/>
  <c r="H6" i="138" l="1"/>
  <c r="F6" i="138"/>
  <c r="E6" i="138"/>
  <c r="G6" i="138" s="1"/>
  <c r="D6" i="138"/>
  <c r="C6" i="138"/>
  <c r="H5" i="138"/>
  <c r="G5" i="138"/>
  <c r="H4" i="138"/>
  <c r="G4" i="138"/>
  <c r="H3" i="138"/>
  <c r="G3" i="138"/>
  <c r="H2" i="138"/>
  <c r="G2" i="138"/>
  <c r="F7" i="137"/>
  <c r="E7" i="137"/>
  <c r="D7" i="137"/>
  <c r="C7" i="137"/>
  <c r="E19" i="158" l="1"/>
  <c r="E12" i="158"/>
  <c r="G3" i="137" l="1"/>
  <c r="H3" i="137"/>
  <c r="G4" i="137"/>
  <c r="H4" i="137"/>
  <c r="G5" i="137"/>
  <c r="H5" i="137"/>
  <c r="G6" i="137"/>
  <c r="H6" i="137"/>
  <c r="G7" i="137"/>
  <c r="H7" i="137"/>
  <c r="G8" i="137"/>
  <c r="H8" i="137"/>
  <c r="G9" i="137"/>
  <c r="H9" i="137"/>
  <c r="G10" i="137"/>
  <c r="H10" i="137"/>
  <c r="G11" i="137"/>
  <c r="H11" i="137"/>
  <c r="G13" i="137"/>
  <c r="H13" i="137"/>
  <c r="C27" i="155" l="1"/>
  <c r="D27" i="155"/>
  <c r="J26" i="155"/>
  <c r="J25" i="155"/>
  <c r="J21" i="155" s="1"/>
  <c r="J24" i="155"/>
  <c r="J22" i="155"/>
  <c r="I21" i="155"/>
  <c r="H21" i="155"/>
  <c r="G21" i="155"/>
  <c r="F21" i="155"/>
  <c r="E21" i="155"/>
  <c r="D21" i="155"/>
  <c r="C21" i="155"/>
  <c r="J20" i="155"/>
  <c r="J19" i="155"/>
  <c r="J18" i="155"/>
  <c r="I18" i="155"/>
  <c r="I17" i="155"/>
  <c r="H17" i="155"/>
  <c r="G17" i="155"/>
  <c r="F17" i="155"/>
  <c r="E17" i="155"/>
  <c r="D17" i="155"/>
  <c r="C17" i="155"/>
  <c r="J16" i="155"/>
  <c r="J15" i="155"/>
  <c r="J14" i="155"/>
  <c r="J13" i="155"/>
  <c r="J11" i="155" s="1"/>
  <c r="J12" i="155"/>
  <c r="I11" i="155"/>
  <c r="H11" i="155"/>
  <c r="G11" i="155"/>
  <c r="F11" i="155"/>
  <c r="E11" i="155"/>
  <c r="D11" i="155"/>
  <c r="C11" i="155"/>
  <c r="J10" i="155"/>
  <c r="J9" i="155"/>
  <c r="J8" i="155"/>
  <c r="J7" i="155"/>
  <c r="J6" i="155"/>
  <c r="J5" i="155" s="1"/>
  <c r="I5" i="155"/>
  <c r="H5" i="155"/>
  <c r="G5" i="155"/>
  <c r="F5" i="155"/>
  <c r="E5" i="155"/>
  <c r="D5" i="155"/>
  <c r="C5" i="155"/>
  <c r="J4" i="155"/>
  <c r="J3" i="155"/>
  <c r="J2" i="155"/>
  <c r="I2" i="155"/>
  <c r="H2" i="155"/>
  <c r="G2" i="155"/>
  <c r="F2" i="155"/>
  <c r="E2" i="155"/>
  <c r="D2" i="155"/>
  <c r="C2" i="155"/>
  <c r="H27" i="155" l="1"/>
  <c r="J17" i="155"/>
  <c r="J27" i="155" s="1"/>
  <c r="E27" i="155"/>
  <c r="I27" i="155"/>
  <c r="F27" i="155"/>
  <c r="G27" i="155"/>
  <c r="E2" i="137" l="1"/>
  <c r="F2" i="137"/>
  <c r="F12" i="137" l="1"/>
  <c r="H2" i="137"/>
  <c r="E12" i="137"/>
  <c r="H12" i="137" l="1"/>
  <c r="C2" i="137" l="1"/>
  <c r="C12" i="137" s="1"/>
  <c r="D2" i="137"/>
  <c r="G2" i="137" s="1"/>
  <c r="D12" i="137" l="1"/>
  <c r="G12" i="137" s="1"/>
  <c r="E37" i="102" l="1"/>
  <c r="D37" i="102"/>
  <c r="C37" i="102"/>
  <c r="D29" i="104"/>
  <c r="C29" i="104"/>
  <c r="B29" i="104"/>
  <c r="D26" i="104"/>
  <c r="C26" i="104"/>
  <c r="B26" i="104"/>
  <c r="E26" i="104"/>
  <c r="D12" i="104"/>
  <c r="C12" i="104"/>
  <c r="B12" i="104"/>
  <c r="E12" i="104"/>
  <c r="B34" i="49"/>
  <c r="B33" i="49"/>
  <c r="B11" i="49"/>
  <c r="D64" i="30"/>
  <c r="C64" i="30"/>
  <c r="B64" i="30"/>
  <c r="D63" i="30"/>
  <c r="C63" i="30"/>
  <c r="B63" i="30"/>
  <c r="D62" i="30"/>
  <c r="C62" i="30"/>
  <c r="B62" i="30"/>
  <c r="D61" i="30"/>
  <c r="C61" i="30"/>
  <c r="B61" i="30"/>
  <c r="D60" i="30"/>
  <c r="C60" i="30"/>
  <c r="B60" i="30"/>
  <c r="D59" i="30"/>
  <c r="C59" i="30"/>
  <c r="B59" i="30"/>
  <c r="D58" i="30"/>
  <c r="C58" i="30"/>
  <c r="B58" i="30"/>
  <c r="D57" i="30"/>
  <c r="C57" i="30"/>
  <c r="B57" i="30"/>
  <c r="D56" i="30"/>
  <c r="C56" i="30"/>
  <c r="B56" i="30"/>
  <c r="D55" i="30"/>
  <c r="C55" i="30"/>
  <c r="B55" i="30"/>
  <c r="D54" i="30"/>
  <c r="C54" i="30"/>
  <c r="B54" i="30"/>
  <c r="D53" i="30"/>
  <c r="C53" i="30"/>
  <c r="B53" i="30"/>
  <c r="D52" i="30"/>
  <c r="C52" i="30"/>
  <c r="B52" i="30"/>
  <c r="D51" i="30"/>
  <c r="C51" i="30"/>
  <c r="B51" i="30"/>
  <c r="D50" i="30"/>
  <c r="C50" i="30"/>
  <c r="B50" i="30"/>
  <c r="D49" i="30"/>
  <c r="C49" i="30"/>
  <c r="B49" i="30"/>
  <c r="D48" i="30"/>
  <c r="C48" i="30"/>
  <c r="B48" i="30"/>
  <c r="D47" i="30"/>
  <c r="C47" i="30"/>
  <c r="B47" i="30"/>
  <c r="D46" i="30"/>
  <c r="C46" i="30"/>
  <c r="B46" i="30"/>
  <c r="D45" i="30"/>
  <c r="C45" i="30"/>
  <c r="B45" i="30"/>
  <c r="D44" i="30"/>
  <c r="C44" i="30"/>
  <c r="B44" i="30"/>
  <c r="D38" i="30"/>
  <c r="C38" i="30"/>
  <c r="B38" i="30"/>
  <c r="D37" i="30"/>
  <c r="C37" i="30"/>
  <c r="B37" i="30"/>
  <c r="D36" i="30"/>
  <c r="C36" i="30"/>
  <c r="B36" i="30"/>
  <c r="D35" i="30"/>
  <c r="C35" i="30"/>
  <c r="B35" i="30"/>
  <c r="D34" i="30"/>
  <c r="C34" i="30"/>
  <c r="B34" i="30"/>
  <c r="D33" i="30"/>
  <c r="C33" i="30"/>
  <c r="B33" i="30"/>
  <c r="D32" i="30"/>
  <c r="C32" i="30"/>
  <c r="B32" i="30"/>
  <c r="D31" i="30"/>
  <c r="C31" i="30"/>
  <c r="B31" i="30"/>
  <c r="D30" i="30"/>
  <c r="C30" i="30"/>
  <c r="B30" i="30"/>
  <c r="D29" i="30"/>
  <c r="C29" i="30"/>
  <c r="B29" i="30"/>
  <c r="D28" i="30"/>
  <c r="C28" i="30"/>
  <c r="B28" i="30"/>
  <c r="D27" i="30"/>
  <c r="C27" i="30"/>
  <c r="B27" i="30"/>
  <c r="D26" i="30"/>
  <c r="C26" i="30"/>
  <c r="B26" i="30"/>
  <c r="D25" i="30"/>
  <c r="C25" i="30"/>
  <c r="B25" i="30"/>
  <c r="D24" i="30"/>
  <c r="C24" i="30"/>
  <c r="B24" i="30"/>
  <c r="D23" i="30"/>
  <c r="C23" i="30"/>
  <c r="B23" i="30"/>
  <c r="D22" i="30"/>
  <c r="C22" i="30"/>
  <c r="B22" i="30"/>
  <c r="D21" i="30"/>
  <c r="C21" i="30"/>
  <c r="B21" i="30"/>
  <c r="D20" i="30"/>
  <c r="C20" i="30"/>
  <c r="B20" i="30"/>
  <c r="D19" i="30"/>
  <c r="C19" i="30"/>
  <c r="B19" i="30"/>
  <c r="D18" i="30"/>
  <c r="C18" i="30"/>
  <c r="B18" i="30"/>
  <c r="D17" i="30"/>
  <c r="C17" i="30"/>
  <c r="B17" i="30"/>
  <c r="D16" i="30"/>
  <c r="C16" i="30"/>
  <c r="B16" i="30"/>
  <c r="D15" i="30"/>
  <c r="C15" i="30"/>
  <c r="B15" i="30"/>
  <c r="D14" i="30"/>
  <c r="C14" i="30"/>
  <c r="B14" i="30"/>
  <c r="D13" i="30"/>
  <c r="C13" i="30"/>
  <c r="B13" i="30"/>
  <c r="D12" i="30"/>
  <c r="C12" i="30"/>
  <c r="B12" i="30"/>
  <c r="D11" i="30"/>
  <c r="C11" i="30"/>
  <c r="B11" i="30"/>
  <c r="D10" i="30"/>
  <c r="C10" i="30"/>
  <c r="B10" i="30"/>
  <c r="D9" i="30"/>
  <c r="C9" i="30"/>
  <c r="B9" i="30"/>
  <c r="D8" i="30"/>
  <c r="C8" i="30"/>
  <c r="B8" i="30"/>
  <c r="D7" i="30"/>
  <c r="C7" i="30"/>
  <c r="B7" i="30"/>
  <c r="D6" i="30"/>
  <c r="C6" i="30"/>
  <c r="B6" i="30"/>
  <c r="E48" i="64"/>
  <c r="D48" i="64"/>
  <c r="C48" i="64"/>
  <c r="E47" i="64"/>
  <c r="D47" i="64"/>
  <c r="C47" i="64"/>
  <c r="E46" i="64"/>
  <c r="E45" i="64"/>
  <c r="E43" i="64"/>
  <c r="D43" i="64"/>
  <c r="C43" i="64"/>
  <c r="E42" i="64"/>
  <c r="E41" i="64"/>
  <c r="E40" i="64"/>
  <c r="E39" i="64"/>
  <c r="E38" i="64"/>
  <c r="E37" i="64"/>
  <c r="E36" i="64"/>
  <c r="E34" i="64"/>
  <c r="D34" i="64"/>
  <c r="C34" i="64"/>
  <c r="E33" i="64"/>
  <c r="E32" i="64"/>
  <c r="E31" i="64"/>
  <c r="E28" i="64"/>
  <c r="D28" i="64"/>
  <c r="C28" i="64"/>
  <c r="E27" i="64"/>
  <c r="E26" i="64"/>
  <c r="E25" i="64"/>
  <c r="E24" i="64"/>
  <c r="E23" i="64"/>
  <c r="E22" i="64"/>
  <c r="E20" i="64"/>
  <c r="D20" i="64"/>
  <c r="C20" i="64"/>
  <c r="E19" i="64"/>
  <c r="E18" i="64"/>
  <c r="E17" i="64"/>
  <c r="E16" i="64"/>
  <c r="E15" i="64"/>
  <c r="E14" i="64"/>
  <c r="E13" i="64"/>
  <c r="E12" i="64"/>
  <c r="E11" i="64"/>
  <c r="E10" i="64"/>
  <c r="E9" i="64"/>
  <c r="E8" i="64"/>
  <c r="E7" i="64"/>
  <c r="H78" i="28"/>
  <c r="G78" i="28"/>
  <c r="F78" i="28"/>
  <c r="E78" i="28"/>
  <c r="D78" i="28"/>
  <c r="C78" i="28"/>
  <c r="H76" i="28"/>
  <c r="G76" i="28"/>
  <c r="F76" i="28"/>
  <c r="E76" i="28"/>
  <c r="D76" i="28"/>
  <c r="C76" i="28"/>
  <c r="H75" i="28"/>
  <c r="G75" i="28"/>
  <c r="F75" i="28"/>
  <c r="E75" i="28"/>
  <c r="D75" i="28"/>
  <c r="C75" i="28"/>
  <c r="H74" i="28"/>
  <c r="G74" i="28"/>
  <c r="F74" i="28"/>
  <c r="E74" i="28"/>
  <c r="D74" i="28"/>
  <c r="C74" i="28"/>
  <c r="H73" i="28"/>
  <c r="G73" i="28"/>
  <c r="F73" i="28"/>
  <c r="E73" i="28"/>
  <c r="D73" i="28"/>
  <c r="C73" i="28"/>
  <c r="H70" i="28"/>
  <c r="G70" i="28"/>
  <c r="F70" i="28"/>
  <c r="E70" i="28"/>
  <c r="D70" i="28"/>
  <c r="C70" i="28"/>
  <c r="H69" i="28"/>
  <c r="G69" i="28"/>
  <c r="F69" i="28"/>
  <c r="E69" i="28"/>
  <c r="D69" i="28"/>
  <c r="C69" i="28"/>
  <c r="H68" i="28"/>
  <c r="G68" i="28"/>
  <c r="F68" i="28"/>
  <c r="E68" i="28"/>
  <c r="D68" i="28"/>
  <c r="C68" i="28"/>
  <c r="H67" i="28"/>
  <c r="G67" i="28"/>
  <c r="F67" i="28"/>
  <c r="E67" i="28"/>
  <c r="D67" i="28"/>
  <c r="C67" i="28"/>
  <c r="H66" i="28"/>
  <c r="G66" i="28"/>
  <c r="F66" i="28"/>
  <c r="E66" i="28"/>
  <c r="D66" i="28"/>
  <c r="C66" i="28"/>
  <c r="H65" i="28"/>
  <c r="G65" i="28"/>
  <c r="F65" i="28"/>
  <c r="E65" i="28"/>
  <c r="D65" i="28"/>
  <c r="C65" i="28"/>
  <c r="H64" i="28"/>
  <c r="G64" i="28"/>
  <c r="F64" i="28"/>
  <c r="E64" i="28"/>
  <c r="D64" i="28"/>
  <c r="C64" i="28"/>
  <c r="H63" i="28"/>
  <c r="G63" i="28"/>
  <c r="F63" i="28"/>
  <c r="E63" i="28"/>
  <c r="D63" i="28"/>
  <c r="C63" i="28"/>
  <c r="H62" i="28"/>
  <c r="G62" i="28"/>
  <c r="F62" i="28"/>
  <c r="E62" i="28"/>
  <c r="D62" i="28"/>
  <c r="C62" i="28"/>
  <c r="H61" i="28"/>
  <c r="G61" i="28"/>
  <c r="F61" i="28"/>
  <c r="E61" i="28"/>
  <c r="D61" i="28"/>
  <c r="C61" i="28"/>
  <c r="H60" i="28"/>
  <c r="G60" i="28"/>
  <c r="F60" i="28"/>
  <c r="E60" i="28"/>
  <c r="D60" i="28"/>
  <c r="C60" i="28"/>
  <c r="H59" i="28"/>
  <c r="G59" i="28"/>
  <c r="F59" i="28"/>
  <c r="E59" i="28"/>
  <c r="D59" i="28"/>
  <c r="C59" i="28"/>
  <c r="H58" i="28"/>
  <c r="G58" i="28"/>
  <c r="F58" i="28"/>
  <c r="E58" i="28"/>
  <c r="D58" i="28"/>
  <c r="C58" i="28"/>
  <c r="H57" i="28"/>
  <c r="G57" i="28"/>
  <c r="F57" i="28"/>
  <c r="E57" i="28"/>
  <c r="D57" i="28"/>
  <c r="C57" i="28"/>
  <c r="H56" i="28"/>
  <c r="G56" i="28"/>
  <c r="F56" i="28"/>
  <c r="E56" i="28"/>
  <c r="D56" i="28"/>
  <c r="C56" i="28"/>
  <c r="H55" i="28"/>
  <c r="G55" i="28"/>
  <c r="F55" i="28"/>
  <c r="E55" i="28"/>
  <c r="D55" i="28"/>
  <c r="C55" i="28"/>
  <c r="H54" i="28"/>
  <c r="G54" i="28"/>
  <c r="F54" i="28"/>
  <c r="E54" i="28"/>
  <c r="D54" i="28"/>
  <c r="C54" i="28"/>
  <c r="H51" i="28"/>
  <c r="G51" i="28"/>
  <c r="F51" i="28"/>
  <c r="E51" i="28"/>
  <c r="D51" i="28"/>
  <c r="C51" i="28"/>
  <c r="H50" i="28"/>
  <c r="G50" i="28"/>
  <c r="F50" i="28"/>
  <c r="E50" i="28"/>
  <c r="D50" i="28"/>
  <c r="C50" i="28"/>
  <c r="H49" i="28"/>
  <c r="G49" i="28"/>
  <c r="F49" i="28"/>
  <c r="E49" i="28"/>
  <c r="D49" i="28"/>
  <c r="C49" i="28"/>
  <c r="H48" i="28"/>
  <c r="G48" i="28"/>
  <c r="F48" i="28"/>
  <c r="E48" i="28"/>
  <c r="D48" i="28"/>
  <c r="C48" i="28"/>
  <c r="H47" i="28"/>
  <c r="G47" i="28"/>
  <c r="F47" i="28"/>
  <c r="E47" i="28"/>
  <c r="D47" i="28"/>
  <c r="C47" i="28"/>
  <c r="H46" i="28"/>
  <c r="G46" i="28"/>
  <c r="F46" i="28"/>
  <c r="E46" i="28"/>
  <c r="D46" i="28"/>
  <c r="C46" i="28"/>
  <c r="H39" i="28"/>
  <c r="G39" i="28"/>
  <c r="F39" i="28"/>
  <c r="E39" i="28"/>
  <c r="D39" i="28"/>
  <c r="C39" i="28"/>
  <c r="H38" i="28"/>
  <c r="G38" i="28"/>
  <c r="F38" i="28"/>
  <c r="E38" i="28"/>
  <c r="D38" i="28"/>
  <c r="C38" i="28"/>
  <c r="H37" i="28"/>
  <c r="G37" i="28"/>
  <c r="F37" i="28"/>
  <c r="E37" i="28"/>
  <c r="D37" i="28"/>
  <c r="C37" i="28"/>
  <c r="H36" i="28"/>
  <c r="G36" i="28"/>
  <c r="F36" i="28"/>
  <c r="E36" i="28"/>
  <c r="D36" i="28"/>
  <c r="C36" i="28"/>
  <c r="H35" i="28"/>
  <c r="G35" i="28"/>
  <c r="F35" i="28"/>
  <c r="E35" i="28"/>
  <c r="D35" i="28"/>
  <c r="C35" i="28"/>
  <c r="H34" i="28"/>
  <c r="G34" i="28"/>
  <c r="F34" i="28"/>
  <c r="E34" i="28"/>
  <c r="D34" i="28"/>
  <c r="C34" i="28"/>
  <c r="H33" i="28"/>
  <c r="G33" i="28"/>
  <c r="F33" i="28"/>
  <c r="E33" i="28"/>
  <c r="D33" i="28"/>
  <c r="C33" i="28"/>
  <c r="H32" i="28"/>
  <c r="G32" i="28"/>
  <c r="F32" i="28"/>
  <c r="E32" i="28"/>
  <c r="D32" i="28"/>
  <c r="C32" i="28"/>
  <c r="H31" i="28"/>
  <c r="G31" i="28"/>
  <c r="F31" i="28"/>
  <c r="E31" i="28"/>
  <c r="D31" i="28"/>
  <c r="C31" i="28"/>
  <c r="H30" i="28"/>
  <c r="G30" i="28"/>
  <c r="F30" i="28"/>
  <c r="E30" i="28"/>
  <c r="D30" i="28"/>
  <c r="C30" i="28"/>
  <c r="H29" i="28"/>
  <c r="G29" i="28"/>
  <c r="F29" i="28"/>
  <c r="E29" i="28"/>
  <c r="D29" i="28"/>
  <c r="C29" i="28"/>
  <c r="H28" i="28"/>
  <c r="G28" i="28"/>
  <c r="F28" i="28"/>
  <c r="E28" i="28"/>
  <c r="D28" i="28"/>
  <c r="C28" i="28"/>
  <c r="H27" i="28"/>
  <c r="G27" i="28"/>
  <c r="F27" i="28"/>
  <c r="E27" i="28"/>
  <c r="D27" i="28"/>
  <c r="C27" i="28"/>
  <c r="H26" i="28"/>
  <c r="G26" i="28"/>
  <c r="F26" i="28"/>
  <c r="E26" i="28"/>
  <c r="D26" i="28"/>
  <c r="C26" i="28"/>
  <c r="H23" i="28"/>
  <c r="G23" i="28"/>
  <c r="F23" i="28"/>
  <c r="E23" i="28"/>
  <c r="D23" i="28"/>
  <c r="C23" i="28"/>
  <c r="H22" i="28"/>
  <c r="G22" i="28"/>
  <c r="F22" i="28"/>
  <c r="E22" i="28"/>
  <c r="D22" i="28"/>
  <c r="C22" i="28"/>
  <c r="H21" i="28"/>
  <c r="G21" i="28"/>
  <c r="F21" i="28"/>
  <c r="E21" i="28"/>
  <c r="D21" i="28"/>
  <c r="C21" i="28"/>
  <c r="H20" i="28"/>
  <c r="G20" i="28"/>
  <c r="F20" i="28"/>
  <c r="E20" i="28"/>
  <c r="D20" i="28"/>
  <c r="C20" i="28"/>
  <c r="H19" i="28"/>
  <c r="G19" i="28"/>
  <c r="F19" i="28"/>
  <c r="E19" i="28"/>
  <c r="D19" i="28"/>
  <c r="C19" i="28"/>
  <c r="H18" i="28"/>
  <c r="G18" i="28"/>
  <c r="F18" i="28"/>
  <c r="E18" i="28"/>
  <c r="D18" i="28"/>
  <c r="C18" i="28"/>
  <c r="H17" i="28"/>
  <c r="G17" i="28"/>
  <c r="F17" i="28"/>
  <c r="E17" i="28"/>
  <c r="D17" i="28"/>
  <c r="C17" i="28"/>
  <c r="H16" i="28"/>
  <c r="G16" i="28"/>
  <c r="F16" i="28"/>
  <c r="E16" i="28"/>
  <c r="D16" i="28"/>
  <c r="C16" i="28"/>
  <c r="H15" i="28"/>
  <c r="G15" i="28"/>
  <c r="F15" i="28"/>
  <c r="E15" i="28"/>
  <c r="D15" i="28"/>
  <c r="C15" i="28"/>
  <c r="H14" i="28"/>
  <c r="G14" i="28"/>
  <c r="F14" i="28"/>
  <c r="E14" i="28"/>
  <c r="D14" i="28"/>
  <c r="C14" i="28"/>
  <c r="H13" i="28"/>
  <c r="G13" i="28"/>
  <c r="F13" i="28"/>
  <c r="E13" i="28"/>
  <c r="D13" i="28"/>
  <c r="C13" i="28"/>
  <c r="H12" i="28"/>
  <c r="G12" i="28"/>
  <c r="F12" i="28"/>
  <c r="E12" i="28"/>
  <c r="D12" i="28"/>
  <c r="C12" i="28"/>
  <c r="H11" i="28"/>
  <c r="G11" i="28"/>
  <c r="F11" i="28"/>
  <c r="E11" i="28"/>
  <c r="D11" i="28"/>
  <c r="C11" i="28"/>
  <c r="H10" i="28"/>
  <c r="G10" i="28"/>
  <c r="F10" i="28"/>
  <c r="E10" i="28"/>
  <c r="D10" i="28"/>
  <c r="C10" i="28"/>
  <c r="H9" i="28"/>
  <c r="G9" i="28"/>
  <c r="F9" i="28"/>
  <c r="E9" i="28"/>
  <c r="D9" i="28"/>
  <c r="C9" i="28"/>
  <c r="H8" i="28"/>
  <c r="G8" i="28"/>
  <c r="F8" i="28"/>
  <c r="E8" i="28"/>
  <c r="D8" i="28"/>
  <c r="C8" i="28"/>
  <c r="H7" i="28"/>
  <c r="G7" i="28"/>
  <c r="F7" i="28"/>
  <c r="E7" i="28"/>
  <c r="D7" i="28"/>
  <c r="C7" i="28"/>
  <c r="G74" i="6"/>
  <c r="F74" i="6"/>
  <c r="E74" i="6"/>
  <c r="D74" i="6"/>
  <c r="C74" i="6"/>
  <c r="G72" i="6"/>
  <c r="F72" i="6"/>
  <c r="E72" i="6"/>
  <c r="D72" i="6"/>
  <c r="C72" i="6"/>
  <c r="E71" i="6"/>
  <c r="E70" i="6"/>
  <c r="E69" i="6"/>
  <c r="G66" i="6"/>
  <c r="F66" i="6"/>
  <c r="E66" i="6"/>
  <c r="D66" i="6"/>
  <c r="C66" i="6"/>
  <c r="E65" i="6"/>
  <c r="E64" i="6"/>
  <c r="E63" i="6"/>
  <c r="E62" i="6"/>
  <c r="E61" i="6"/>
  <c r="E60" i="6"/>
  <c r="E59" i="6"/>
  <c r="E58" i="6"/>
  <c r="E57" i="6"/>
  <c r="E56" i="6"/>
  <c r="E55" i="6"/>
  <c r="E54" i="6"/>
  <c r="E53" i="6"/>
  <c r="E52" i="6"/>
  <c r="E51" i="6"/>
  <c r="E50" i="6"/>
  <c r="G47" i="6"/>
  <c r="F47" i="6"/>
  <c r="E47" i="6"/>
  <c r="D47" i="6"/>
  <c r="C47" i="6"/>
  <c r="E46" i="6"/>
  <c r="E45" i="6"/>
  <c r="E44" i="6"/>
  <c r="E43" i="6"/>
  <c r="E42" i="6"/>
  <c r="G39" i="6"/>
  <c r="F39" i="6"/>
  <c r="E39" i="6"/>
  <c r="D39" i="6"/>
  <c r="C39" i="6"/>
  <c r="E38" i="6"/>
  <c r="E37" i="6"/>
  <c r="E36" i="6"/>
  <c r="E35" i="6"/>
  <c r="E34" i="6"/>
  <c r="E33" i="6"/>
  <c r="E32" i="6"/>
  <c r="E31" i="6"/>
  <c r="E30" i="6"/>
  <c r="E29" i="6"/>
  <c r="E28" i="6"/>
  <c r="E27" i="6"/>
  <c r="E26" i="6"/>
  <c r="G23" i="6"/>
  <c r="F23" i="6"/>
  <c r="E23" i="6"/>
  <c r="D23" i="6"/>
  <c r="C23" i="6"/>
  <c r="E22" i="6"/>
  <c r="E21" i="6"/>
  <c r="E20" i="6"/>
  <c r="E19" i="6"/>
  <c r="E18" i="6"/>
  <c r="E17" i="6"/>
  <c r="E16" i="6"/>
  <c r="E15" i="6"/>
  <c r="E14" i="6"/>
  <c r="E13" i="6"/>
  <c r="E12" i="6"/>
  <c r="E11" i="6"/>
  <c r="E10" i="6"/>
  <c r="E9" i="6"/>
  <c r="E8" i="6"/>
  <c r="E7" i="6"/>
  <c r="E37" i="4"/>
  <c r="D37" i="4"/>
  <c r="C37" i="4"/>
  <c r="G12" i="104" l="1"/>
  <c r="F26" i="104"/>
  <c r="H26" i="104"/>
  <c r="F12" i="104"/>
  <c r="G26" i="104"/>
  <c r="H12" i="104"/>
</calcChain>
</file>

<file path=xl/sharedStrings.xml><?xml version="1.0" encoding="utf-8"?>
<sst xmlns="http://schemas.openxmlformats.org/spreadsheetml/2006/main" count="1376" uniqueCount="744">
  <si>
    <t>in Mio. €</t>
  </si>
  <si>
    <t>in % des BIP</t>
  </si>
  <si>
    <t>Quelle: Bundesministerium für Finanzen</t>
  </si>
  <si>
    <t>Veränderungen gegen das Vorjahr in %</t>
  </si>
  <si>
    <t>Bruttoinlandsprodukt</t>
  </si>
  <si>
    <t>Verbraucherpreise</t>
  </si>
  <si>
    <t>Unselbstständig aktiv Beschäftigte</t>
  </si>
  <si>
    <t>Universitäten</t>
  </si>
  <si>
    <t>UG 40 Wirtschaft</t>
  </si>
  <si>
    <t>Tabelle 4: Vorlaufzahlungen 2012</t>
  </si>
  <si>
    <t>Ausgaben</t>
  </si>
  <si>
    <t>Einnahmen</t>
  </si>
  <si>
    <t>Präsidentschaftskanzlei</t>
  </si>
  <si>
    <t xml:space="preserve">Bundesgesetzgebung </t>
  </si>
  <si>
    <t xml:space="preserve">Verfassungsgerichtshof </t>
  </si>
  <si>
    <t>Verwaltungsgerichtshof</t>
  </si>
  <si>
    <t xml:space="preserve">Volksanwaltschaft </t>
  </si>
  <si>
    <t xml:space="preserve">Rechnungshof </t>
  </si>
  <si>
    <t xml:space="preserve">Bundeskanzleramt </t>
  </si>
  <si>
    <t xml:space="preserve">Inneres </t>
  </si>
  <si>
    <t xml:space="preserve">Äußeres </t>
  </si>
  <si>
    <t xml:space="preserve">Justiz </t>
  </si>
  <si>
    <t>Militärische Angelegenheiten u. Sport</t>
  </si>
  <si>
    <t xml:space="preserve">Finanzverwaltung </t>
  </si>
  <si>
    <t xml:space="preserve">Öffentliche Abgaben </t>
  </si>
  <si>
    <t>Arbeit</t>
  </si>
  <si>
    <t>Soziales u. Konsumentenschutz</t>
  </si>
  <si>
    <t>Sozialversicherung</t>
  </si>
  <si>
    <t xml:space="preserve">Pensionen </t>
  </si>
  <si>
    <t>Gesundheit</t>
  </si>
  <si>
    <t>Familie u. Jugend</t>
  </si>
  <si>
    <t>Unterricht, Kunst und Kultur</t>
  </si>
  <si>
    <t>Wissenschaft u. Forschung</t>
  </si>
  <si>
    <t>Wirtschaft (Forschung)</t>
  </si>
  <si>
    <t>Verkehr, Innovation und Technologie (Forschung)</t>
  </si>
  <si>
    <t>Wirtschaft</t>
  </si>
  <si>
    <t>Verkehr, Innovation u. Technologie</t>
  </si>
  <si>
    <t>Land-, Forst- u. Wasserwirtschaft</t>
  </si>
  <si>
    <t>Umwelt</t>
  </si>
  <si>
    <t>Finanzausgleich</t>
  </si>
  <si>
    <t>Bundesvermögen</t>
  </si>
  <si>
    <t>Finanzmarktstabilität</t>
  </si>
  <si>
    <t>Kassenverwaltung</t>
  </si>
  <si>
    <t>Finanzierungen, Währungstauschverträge</t>
  </si>
  <si>
    <t>Summe</t>
  </si>
  <si>
    <t>UG</t>
  </si>
  <si>
    <t>Bezeichnung</t>
  </si>
  <si>
    <r>
      <t>Unter-
schied</t>
    </r>
    <r>
      <rPr>
        <vertAlign val="superscript"/>
        <sz val="9"/>
        <rFont val="Palatino Linotype"/>
        <family val="1"/>
      </rPr>
      <t xml:space="preserve"> 1)</t>
    </r>
  </si>
  <si>
    <t>RL-Ver-
wendung (alt)</t>
  </si>
  <si>
    <t>RL-Ver-
wendung (neu)</t>
  </si>
  <si>
    <t>Änderungen 
variable 
Bereiche</t>
  </si>
  <si>
    <t>Rub. 0,1</t>
  </si>
  <si>
    <t>Recht und Sicherheit</t>
  </si>
  <si>
    <t>Bundesgesetzgebung</t>
  </si>
  <si>
    <t>Verfassungsgerichtshof</t>
  </si>
  <si>
    <t>Volksanwaltschaft</t>
  </si>
  <si>
    <t>Rechnungshof</t>
  </si>
  <si>
    <t>Bundeskanzleramt</t>
  </si>
  <si>
    <t>davon fix</t>
  </si>
  <si>
    <t>variabel</t>
  </si>
  <si>
    <t>Inneres</t>
  </si>
  <si>
    <t>Äußeres</t>
  </si>
  <si>
    <t>Justiz</t>
  </si>
  <si>
    <t>Militärische Angelegenheiten und Sport</t>
  </si>
  <si>
    <t>Finanzverwaltung</t>
  </si>
  <si>
    <t>Öffentliche Abgaben</t>
  </si>
  <si>
    <t>Marge</t>
  </si>
  <si>
    <t>Rubrik 0 , 1</t>
  </si>
  <si>
    <t>Rub. 2</t>
  </si>
  <si>
    <t>Arbeit, Soziales, Gesundheit und Familie</t>
  </si>
  <si>
    <t>Soziales und Konsumentenschutz</t>
  </si>
  <si>
    <t>Sozialversicherung (variabel)</t>
  </si>
  <si>
    <t>Pensionen</t>
  </si>
  <si>
    <t>Familie und Jugend</t>
  </si>
  <si>
    <t>Rubrik 2</t>
  </si>
  <si>
    <t>Rub. 3</t>
  </si>
  <si>
    <t>Bildung, Forschung, Kunst und Kultur</t>
  </si>
  <si>
    <t>Wissenschaft und Forschung</t>
  </si>
  <si>
    <t>Verkehr, Innovation u. Technologie 
 (Forschung)</t>
  </si>
  <si>
    <t>Rubrik 3</t>
  </si>
  <si>
    <t>Rub. 4</t>
  </si>
  <si>
    <t>Wirtschaft, Infrastruktur und Umwelt</t>
  </si>
  <si>
    <t xml:space="preserve">Verkehr, Innovation und Technologie </t>
  </si>
  <si>
    <t>Land-, Forst- und Wasserwirtschaft</t>
  </si>
  <si>
    <t>Rubrik 4</t>
  </si>
  <si>
    <t>Rub. 5</t>
  </si>
  <si>
    <t>Kassa und Zinsen</t>
  </si>
  <si>
    <t>Finanzierungen, Währungstausch-
verträge</t>
  </si>
  <si>
    <t>Rubrik 5</t>
  </si>
  <si>
    <t>Ausgaben allgemeiner Haushalt</t>
  </si>
  <si>
    <t xml:space="preserve">Mehr-/Minderausgaben im Bereich der Variablen Ausgaben sowie Minderausgaben bei den fixen Ausgaben, eine allfällige Marge sowie </t>
  </si>
  <si>
    <t>Rücklagenentnahmen.</t>
  </si>
  <si>
    <t>RL vor HHR-
Reform,
1. Etappe</t>
  </si>
  <si>
    <t>RL HHR-
Reform,
1. Etappe</t>
  </si>
  <si>
    <t>Gesamt-
stand</t>
  </si>
  <si>
    <t>Rubrik 0, 1: Recht und Sicherheit</t>
  </si>
  <si>
    <t>Finanzen</t>
  </si>
  <si>
    <t>Summe Rubrik 0, 1</t>
  </si>
  <si>
    <t>Rubrik 2: Arbeit, Soziales, Gesundheit und Familie</t>
  </si>
  <si>
    <t>Summe Rubrik 2</t>
  </si>
  <si>
    <t>Rubrik 3: Bildung, Forschung, Kunst und Kultur</t>
  </si>
  <si>
    <t>Summe Rubrik 3</t>
  </si>
  <si>
    <t>Rubrik 4: Wirtschaft, Infrastruktur und Umwelt</t>
  </si>
  <si>
    <t xml:space="preserve">Wirtschaft </t>
  </si>
  <si>
    <t>Verkehr, Innovation und Technologie</t>
  </si>
  <si>
    <t xml:space="preserve">Umwelt </t>
  </si>
  <si>
    <t>Summe Rubrik 4</t>
  </si>
  <si>
    <t>Rubrik 5: Kassa und Zinsen</t>
  </si>
  <si>
    <t xml:space="preserve">Finanzierungen, Währungstauschverträge </t>
  </si>
  <si>
    <t>Summe Rubrik 5</t>
  </si>
  <si>
    <t>Gesamtsumme aller Rubriken</t>
  </si>
  <si>
    <t>Körperschaftsteuer</t>
  </si>
  <si>
    <t>Umsatzsteuer</t>
  </si>
  <si>
    <t>Tabaksteuer</t>
  </si>
  <si>
    <t>Energieabgabe</t>
  </si>
  <si>
    <t>Normverbrauchsabgabe</t>
  </si>
  <si>
    <t>Versicherungssteuer</t>
  </si>
  <si>
    <t>Kraftfahrzeugsteuer</t>
  </si>
  <si>
    <r>
      <t xml:space="preserve">Tabelle 11: Zahlungsströme an ausgegliederte Institutionen </t>
    </r>
    <r>
      <rPr>
        <b/>
        <vertAlign val="superscript"/>
        <sz val="10"/>
        <rFont val="Palatino Linotype"/>
        <family val="1"/>
      </rPr>
      <t>1)</t>
    </r>
  </si>
  <si>
    <t>BVA 2012</t>
  </si>
  <si>
    <t>Bundesimmobiliengesellschaft (BIG)</t>
  </si>
  <si>
    <t>Museen und Österreichische Nationalbibliothek</t>
  </si>
  <si>
    <t>Bewährungshilfeorganisationen</t>
  </si>
  <si>
    <t>Postgesellschaften (vorm. Österr. Post u. Tel.-Verwaltung)</t>
  </si>
  <si>
    <t>Österreichische Bundesbahnen</t>
  </si>
  <si>
    <t>Autobahn- und Schnellstraßen-Finanzierungs-AG (ASFINAG)</t>
  </si>
  <si>
    <t>Finanzmarktaufsichtsbehörde (vorm. Bundeswertpapieraufsicht)</t>
  </si>
  <si>
    <t>Bundesrechenzentrum GmbH</t>
  </si>
  <si>
    <t>Österreichische Salinen AG</t>
  </si>
  <si>
    <t>Bundesbeschaffungs GmbH</t>
  </si>
  <si>
    <t xml:space="preserve">Spanische Hofreitschule - Piber GmbH </t>
  </si>
  <si>
    <t>Statistik Österreich - BA öffentlichen Rechts</t>
  </si>
  <si>
    <t>VIA Donau - ÖWG (ehem. Österreichische Donau Betriebs AG)</t>
  </si>
  <si>
    <t>Bundesversuchswirtschaften GmbH</t>
  </si>
  <si>
    <t>Österr. Bibliothekenverbund und Service GmbH</t>
  </si>
  <si>
    <t>Bundestheatergesellschaften</t>
  </si>
  <si>
    <t>Münze Österreich AG</t>
  </si>
  <si>
    <t>Österreichische Bundesforste AG</t>
  </si>
  <si>
    <t>Österreichische Postsparkasse</t>
  </si>
  <si>
    <t>Österreichische Agentur für Gesundheit und Ernährungssicherheit GmbH</t>
  </si>
  <si>
    <t>Umweltbundesamt GmbH</t>
  </si>
  <si>
    <t>Tiergarten Schönbrunn GmbH</t>
  </si>
  <si>
    <t>IEF - Service GmbH</t>
  </si>
  <si>
    <t>Wr. Zeitung - digitale Publikationen GmbH 
(vorm. Öst. Staatsdruckerei)</t>
  </si>
  <si>
    <t>Bundessporteinrichtungen GmbH</t>
  </si>
  <si>
    <t>Austrian Development Agency (ADA)</t>
  </si>
  <si>
    <t>Austro Control</t>
  </si>
  <si>
    <t>ÖFPZ Arsenal GmbH</t>
  </si>
  <si>
    <t>Buchhaltungsagentur</t>
  </si>
  <si>
    <t>Bundesforschungs- u. Ausbildungszentrum für Wald, Naturgefahren u. Landschaft</t>
  </si>
  <si>
    <t>Austria Wirtschaftsservice GmbH</t>
  </si>
  <si>
    <t>Österreichische Bundesfinanzierungsagentur</t>
  </si>
  <si>
    <t>Diplomatische Akademie</t>
  </si>
  <si>
    <t>Österr. Institut GmbH</t>
  </si>
  <si>
    <t>Agrarmarkt Austria (AMA)</t>
  </si>
  <si>
    <t>Schloss Schönbrunn GmbH</t>
  </si>
  <si>
    <t>Marchfeldschlösser Revitalisierungs- und Betriebs GmbH</t>
  </si>
  <si>
    <t>Amt der Bundespensionen</t>
  </si>
  <si>
    <t>Bundesinst. f. Bildungsforsch., Innov. u. Entwickl. d. Bildungsw. - BIFIE</t>
  </si>
  <si>
    <t>Austrian Business Agency</t>
  </si>
  <si>
    <t>Familie u. Beruf Management GmbH</t>
  </si>
  <si>
    <t>RTR - Rundfunk u. Telekom Regulierungsbehörde</t>
  </si>
  <si>
    <t>Austria Tech - Ges. f. technologiepolitische Maßnahmen GmbH</t>
  </si>
  <si>
    <t>Österr. Forschungsförderungs GmbH</t>
  </si>
  <si>
    <t>Gesundheit Österreich GmbH</t>
  </si>
  <si>
    <t>Internationales Amtssitz- und Konferenzzentrum Wien AG</t>
  </si>
  <si>
    <t>Österr. Industrieholding AG (ÖIAG)</t>
  </si>
  <si>
    <t>Hypo Alpe Adria Bank International AG</t>
  </si>
  <si>
    <t>Bundespenionskasse AG</t>
  </si>
  <si>
    <t>Graz-Köflacher Bahn Bus GmbH</t>
  </si>
  <si>
    <t>OEAD (Österreichische Austauschdienst - GmbH)</t>
  </si>
  <si>
    <r>
      <rPr>
        <vertAlign val="superscript"/>
        <sz val="7"/>
        <rFont val="Palatino Linotype"/>
        <family val="1"/>
      </rPr>
      <t>1)</t>
    </r>
    <r>
      <rPr>
        <sz val="7"/>
        <rFont val="Palatino Linotype"/>
        <family val="1"/>
      </rPr>
      <t xml:space="preserve"> Ausgenommen Leistungsentgelte, jedoch einschließlich BIG-Zahlungen (Mieten und IMB-Immobilien Management Gesellschaft des Bundes)
</t>
    </r>
  </si>
  <si>
    <t>Der Wert 0,0 deutet auf Beträge hin, die kleiner als 50 T€ sind.</t>
  </si>
  <si>
    <t>Ertragsanteile der Länder</t>
  </si>
  <si>
    <t xml:space="preserve">Transferzahlungen an Länder </t>
  </si>
  <si>
    <t>Ertragsanteile der Gemeinden</t>
  </si>
  <si>
    <t>Transferzahlungen an Gemeinden</t>
  </si>
  <si>
    <t>EAGFL-Ausrichtung</t>
  </si>
  <si>
    <t>Europ. Fischereifonds</t>
  </si>
  <si>
    <t>Europ. Regionalfonds (EFRE)</t>
  </si>
  <si>
    <t>Europ. Sozialfonds (ESF)</t>
  </si>
  <si>
    <t xml:space="preserve">Europ. Solidaritätsfonds </t>
  </si>
  <si>
    <t>Europ. Globalisierungsfonds</t>
  </si>
  <si>
    <t>Rückflüsse insgesamt</t>
  </si>
  <si>
    <t>in Mrd. €</t>
  </si>
  <si>
    <t>Maastricht-Komponenten</t>
  </si>
  <si>
    <t xml:space="preserve">Staatsausgaben </t>
  </si>
  <si>
    <t xml:space="preserve">Staatseinnahmen </t>
  </si>
  <si>
    <t>Produktionserlöse</t>
  </si>
  <si>
    <t>Produktions- und Importabgaben</t>
  </si>
  <si>
    <t>Einkommen- und Vermögensteuern</t>
  </si>
  <si>
    <t>Sozialbeiträge (inkl. unterstellte Sozialbeiträge)</t>
  </si>
  <si>
    <t>Vermögenseinkommen</t>
  </si>
  <si>
    <t>Transfers</t>
  </si>
  <si>
    <t xml:space="preserve">Summe Einnahmen </t>
  </si>
  <si>
    <t>Vorleistungen</t>
  </si>
  <si>
    <t>Arbeitnehmerentgelt</t>
  </si>
  <si>
    <t>Monetäre Sozialleistungen</t>
  </si>
  <si>
    <t>Soziale Sachleistungen</t>
  </si>
  <si>
    <t>Sonstige laufende Transfers</t>
  </si>
  <si>
    <t>Subventionen</t>
  </si>
  <si>
    <t>Vermögenstransfers</t>
  </si>
  <si>
    <t>Zinsen für die Staatsschuld</t>
  </si>
  <si>
    <t>Bruttoinvestitionen</t>
  </si>
  <si>
    <t xml:space="preserve">Summe Ausgaben </t>
  </si>
  <si>
    <t>Finanzierungssaldo - VGR</t>
  </si>
  <si>
    <t>SWAP, netto</t>
  </si>
  <si>
    <t xml:space="preserve">Vermögensgütern </t>
  </si>
  <si>
    <t>Nettozugang an nichtproduzierten</t>
  </si>
  <si>
    <t>Einzahlungen</t>
  </si>
  <si>
    <t>Auszahlungen</t>
  </si>
  <si>
    <t>Ergebnisvoranschlag</t>
  </si>
  <si>
    <t>Erträge</t>
  </si>
  <si>
    <t>Aufwendungen</t>
  </si>
  <si>
    <t>Nettoergebnis</t>
  </si>
  <si>
    <t>Maastricht-Defizit des Bundes</t>
  </si>
  <si>
    <t>Tabelle 6a: Vergleich BFRG 2013, veranschlagte Rücklagenentnahme und BVA-E 2013</t>
  </si>
  <si>
    <t>2013
BFRG</t>
  </si>
  <si>
    <t>2013                 BVA-E</t>
  </si>
  <si>
    <r>
      <rPr>
        <vertAlign val="superscript"/>
        <sz val="8"/>
        <rFont val="Palatino Linotype"/>
        <family val="1"/>
      </rPr>
      <t xml:space="preserve">1) </t>
    </r>
    <r>
      <rPr>
        <sz val="8"/>
        <rFont val="Palatino Linotype"/>
        <family val="1"/>
      </rPr>
      <t xml:space="preserve">Der Unterschied auf Rubrikenebene zwischen BFRG (Tabelle gem. § 2 des BFRG 2013-2016, BGBl I Nr. 62/2012) und BVA-E enthält die </t>
    </r>
  </si>
  <si>
    <t xml:space="preserve">
2011</t>
  </si>
  <si>
    <t>BVA-E 2013</t>
  </si>
  <si>
    <t>RL-Ver-
wendung</t>
  </si>
  <si>
    <t>Kapitalertragsteuern</t>
  </si>
  <si>
    <t>01</t>
  </si>
  <si>
    <t>02</t>
  </si>
  <si>
    <t>03</t>
  </si>
  <si>
    <t>04</t>
  </si>
  <si>
    <t>05</t>
  </si>
  <si>
    <t>06</t>
  </si>
  <si>
    <t>10</t>
  </si>
  <si>
    <t>11</t>
  </si>
  <si>
    <t>12</t>
  </si>
  <si>
    <t>13</t>
  </si>
  <si>
    <t>14</t>
  </si>
  <si>
    <t>15</t>
  </si>
  <si>
    <t>20</t>
  </si>
  <si>
    <t>21</t>
  </si>
  <si>
    <t>22</t>
  </si>
  <si>
    <t>23</t>
  </si>
  <si>
    <t>24</t>
  </si>
  <si>
    <t>25</t>
  </si>
  <si>
    <t>30</t>
  </si>
  <si>
    <t>31</t>
  </si>
  <si>
    <t>33</t>
  </si>
  <si>
    <t>34</t>
  </si>
  <si>
    <t>Verkehr, Innovation u. Technologie (Forschung)</t>
  </si>
  <si>
    <t>40</t>
  </si>
  <si>
    <t>41</t>
  </si>
  <si>
    <t>42</t>
  </si>
  <si>
    <t>43</t>
  </si>
  <si>
    <t>44</t>
  </si>
  <si>
    <t>45</t>
  </si>
  <si>
    <t>46</t>
  </si>
  <si>
    <t>51</t>
  </si>
  <si>
    <t>58</t>
  </si>
  <si>
    <t>Einzahlungen (allgemeine Gebarung)</t>
  </si>
  <si>
    <t>Auszahlungen (allgemeine Gebarung)</t>
  </si>
  <si>
    <t>Nettogeldfluss</t>
  </si>
  <si>
    <t>Eurofighter Ratenzahlung</t>
  </si>
  <si>
    <t>Auszahlungen UG 58</t>
  </si>
  <si>
    <t>Aufwand UG 58</t>
  </si>
  <si>
    <t>Time-adjustment Steuern (Annahme)</t>
  </si>
  <si>
    <t>BIG-Darlehensrückzahlungen UG 30</t>
  </si>
  <si>
    <t>in % BIP</t>
  </si>
  <si>
    <t>BIP (Mrd. €)</t>
  </si>
  <si>
    <t>Sonstige Verbesserungen</t>
  </si>
  <si>
    <t>Schulden ÖBB-Infrastruktur, Maastricht-Rechnung</t>
  </si>
  <si>
    <t>Besserungsschein</t>
  </si>
  <si>
    <t>Anm.: unter Abschreibungen verbucht: 0,00</t>
  </si>
  <si>
    <t>AFG-Abschreibungen</t>
  </si>
  <si>
    <t>Einz. Für Haftungsübernahmen (Kt 261.)</t>
  </si>
  <si>
    <t>Ausz. für Haftungsübernahmen (Kt 261.)</t>
  </si>
  <si>
    <t>Veräußerung von Beteiligungen (Kt 08..)</t>
  </si>
  <si>
    <t>Erwerb von Beteiligungen (Kt 08..)</t>
  </si>
  <si>
    <t>Rückzahlung von Darlehen (Kt. 259.)</t>
  </si>
  <si>
    <t>Gewährung von Darlehen (Kt. 259.)</t>
  </si>
  <si>
    <t>Entnahmen von Haushaltsrücklagen (Kt 298.)</t>
  </si>
  <si>
    <t>Zuführungen zu Haushaltsrücklagen (Kt. 298.)</t>
  </si>
  <si>
    <t>Finanzierungshaushalt</t>
  </si>
  <si>
    <t>Mio. €</t>
  </si>
  <si>
    <t>F-BVE 2013</t>
  </si>
  <si>
    <t>Stand: 17.9.2012</t>
  </si>
  <si>
    <t>traditionelle Methode</t>
  </si>
  <si>
    <t>Ableitung Maastricht-Defizit 2013</t>
  </si>
  <si>
    <t>in % des BNE</t>
  </si>
  <si>
    <t>Gesamt</t>
  </si>
  <si>
    <t>5 Verwaltung</t>
  </si>
  <si>
    <t>davon 1a Wettbewerbsfähigkeit für Wachstum und Beschäftigung</t>
  </si>
  <si>
    <t>ZE</t>
  </si>
  <si>
    <t>VE</t>
  </si>
  <si>
    <t>Ausgabenrubrik</t>
  </si>
  <si>
    <t>-</t>
  </si>
  <si>
    <t>Gezahlte Steuern</t>
  </si>
  <si>
    <t>Finanzierungssaldo - Maastrichtdefizit</t>
  </si>
  <si>
    <r>
      <t xml:space="preserve">1) </t>
    </r>
    <r>
      <rPr>
        <sz val="7"/>
        <color indexed="8"/>
        <rFont val="Palatino Linotype"/>
        <family val="1"/>
      </rPr>
      <t>Nach VGR / ESVG‘95</t>
    </r>
  </si>
  <si>
    <t>Quelle: Statistik Österreich (bis 2011), Bundesministerium für Finanzen (ab 2012)</t>
  </si>
  <si>
    <t>* inklusive Rücklage der ehemaligen UG 32</t>
  </si>
  <si>
    <t>Untergliederung</t>
  </si>
  <si>
    <t>Globalbudgets</t>
  </si>
  <si>
    <t>Detailbudgets 1. Ebene</t>
  </si>
  <si>
    <t>Abgaben</t>
  </si>
  <si>
    <t>Anzahl insgesamt</t>
  </si>
  <si>
    <t>*) ohne:</t>
  </si>
  <si>
    <t xml:space="preserve"> - Detailbudgets aus der Anlage II zum BFG "Bundespersonal das für Dritte leistet - Bruttodarstellung" und</t>
  </si>
  <si>
    <t xml:space="preserve"> - "Technische" Detailbudgets, da aus verrechnungstechnischer Sicht für jedes DB 1. Ebene zumindest ein DB 2. Ebene erforderlich ist</t>
  </si>
  <si>
    <t>Bund</t>
  </si>
  <si>
    <t>Gemeinden</t>
  </si>
  <si>
    <t xml:space="preserve">Tabelle 7: Rücklagenstände Ende 2011 </t>
  </si>
  <si>
    <t>Sonstige</t>
  </si>
  <si>
    <t>Detailbudgets 
2. Ebene</t>
  </si>
  <si>
    <t>Europ. Hilfsfonds (FEAD)</t>
  </si>
  <si>
    <t>in Mrd. € zu laufenden Preisen</t>
  </si>
  <si>
    <t>Kunst und Kultur</t>
  </si>
  <si>
    <t>Pensionen - Beamtinnen und Beamte</t>
  </si>
  <si>
    <t>Bildung und Frauen</t>
  </si>
  <si>
    <t>Familien und Jugend</t>
  </si>
  <si>
    <t>Pensionsversicherung</t>
  </si>
  <si>
    <t>EU Kostenersätze (Dienstreisen)</t>
  </si>
  <si>
    <t>Quellen: ÖBB, ASFINAG, BIG</t>
  </si>
  <si>
    <r>
      <t xml:space="preserve">Tabelle 22: Einnahmen, Ausgaben und Finanzierungssaldo des Staates </t>
    </r>
    <r>
      <rPr>
        <b/>
        <vertAlign val="superscript"/>
        <sz val="10"/>
        <rFont val="Palatino Linotype"/>
        <family val="1"/>
      </rPr>
      <t>1)</t>
    </r>
  </si>
  <si>
    <t>Maastricht-Saldo</t>
  </si>
  <si>
    <t>Konjunktureffekt</t>
  </si>
  <si>
    <t>Tabelle 24: Anzahl von Global- und Detailbudgets</t>
  </si>
  <si>
    <t>Spezialinstrumente</t>
  </si>
  <si>
    <t>6 Ausgleichszahlungen</t>
  </si>
  <si>
    <t>4 Europa in der Welt</t>
  </si>
  <si>
    <t>3 Sicherheit und Unionsbürgerschaft</t>
  </si>
  <si>
    <t>2 Nachhaltiges Wachstum: natürliche Ressourcen</t>
  </si>
  <si>
    <t>davon 1b Wirtschaftlicher, sozialer und territorialer Zusammenhalt</t>
  </si>
  <si>
    <t>1 Intelligentes und integratives Wachstum</t>
  </si>
  <si>
    <t>Tabelle 16b: Verabschiedeter EU-Haushalt 2014</t>
  </si>
  <si>
    <t>Periodenabgrenzung EU-Beiträge</t>
  </si>
  <si>
    <t>Nettofinanzierungssaldo</t>
  </si>
  <si>
    <t>Länder</t>
  </si>
  <si>
    <t>Maastricht-Saldo Gesamtstaat</t>
  </si>
  <si>
    <t>in %</t>
  </si>
  <si>
    <t>Rubrik 0,1: Recht und Sicherheit</t>
  </si>
  <si>
    <t>hievon variabel</t>
  </si>
  <si>
    <t>real</t>
  </si>
  <si>
    <t>nominell</t>
  </si>
  <si>
    <t>nominell in Mrd. €</t>
  </si>
  <si>
    <t>Lohn- und Gehaltssumme</t>
  </si>
  <si>
    <t>brutto</t>
  </si>
  <si>
    <t>Arbeitslose</t>
  </si>
  <si>
    <t>in 1.000 Personen</t>
  </si>
  <si>
    <t>Finanzierungshaushalt/Ergebnishaushalt</t>
  </si>
  <si>
    <t>Europäische Union</t>
  </si>
  <si>
    <t xml:space="preserve">   Burgenland</t>
  </si>
  <si>
    <t>Bruttoabgaben (BA)</t>
  </si>
  <si>
    <t>Sonstige Abgaben</t>
  </si>
  <si>
    <t xml:space="preserve">Mineralölsteuer   </t>
  </si>
  <si>
    <t xml:space="preserve">Lohnsteuer </t>
  </si>
  <si>
    <t>Bund (Nettoabgaben)</t>
  </si>
  <si>
    <t>LandeslehrerInnen, Aktivausgaben (UG 30 und 42)</t>
  </si>
  <si>
    <t xml:space="preserve">LandeslehrerInnen, Pensionsausgaben </t>
  </si>
  <si>
    <t>Zweckzuschüsse Krankenanstalten (UG 24)</t>
  </si>
  <si>
    <t>Zuschüsse für Krankenanstalten (UG 44)</t>
  </si>
  <si>
    <t>Gesundheits- u. Sozialbereichs-Beihilfengesetz</t>
  </si>
  <si>
    <t>Wohnbauförderungs-Zweckzuschüsse</t>
  </si>
  <si>
    <t>Zuschüsse für die Finanzierung von Straßen</t>
  </si>
  <si>
    <t>Kinderbetreuung u. Sprachförderung (UG 12+25+44)</t>
  </si>
  <si>
    <t>Zuschüsse aus dem Pflegefonds (UG 21)</t>
  </si>
  <si>
    <t>Zuschüsse für schulische Tagesbetreuung (UG 30)</t>
  </si>
  <si>
    <t>Bedarfszuweisungen an Länder</t>
  </si>
  <si>
    <t>Zuschüsse zur Theaterführung</t>
  </si>
  <si>
    <t>Katastrophenfonds</t>
  </si>
  <si>
    <t>Jubiläums-Zweckzuschuss</t>
  </si>
  <si>
    <t>Bundesbeitrag U-Bahnbau Wien</t>
  </si>
  <si>
    <t>Sonstige Transfers an Länder</t>
  </si>
  <si>
    <t>Finanzkraftstärkung der Gemeinden</t>
  </si>
  <si>
    <t>Polizeikostenersatz</t>
  </si>
  <si>
    <t>Finanzzuw. in Nahverkehrsangelegenheiten</t>
  </si>
  <si>
    <t>Bedarfszuweisungsgesetz</t>
  </si>
  <si>
    <t>Sonstige Transfers an Gemeinden</t>
  </si>
  <si>
    <r>
      <t>Klinischer Mehraufwand</t>
    </r>
    <r>
      <rPr>
        <i/>
        <vertAlign val="superscript"/>
        <sz val="9"/>
        <rFont val="Palatino Linotype"/>
        <family val="1"/>
      </rPr>
      <t xml:space="preserve"> 1)</t>
    </r>
  </si>
  <si>
    <r>
      <t xml:space="preserve">Kostenersatz für Flüchtlingsbetreuung </t>
    </r>
    <r>
      <rPr>
        <i/>
        <vertAlign val="superscript"/>
        <sz val="9"/>
        <rFont val="Palatino Linotype"/>
        <family val="1"/>
      </rPr>
      <t>2)</t>
    </r>
  </si>
  <si>
    <t>Ertragsanteile</t>
  </si>
  <si>
    <t>Transferzahlungen</t>
  </si>
  <si>
    <t>Finanzierungshaushalt, in Mio. €</t>
  </si>
  <si>
    <r>
      <t xml:space="preserve">EU-Beitragszahlungen </t>
    </r>
    <r>
      <rPr>
        <vertAlign val="superscript"/>
        <sz val="9"/>
        <rFont val="Palatino Linotype"/>
        <family val="1"/>
      </rPr>
      <t>1)2)</t>
    </r>
  </si>
  <si>
    <r>
      <t xml:space="preserve">EAGFL-Garantie/EGFL </t>
    </r>
    <r>
      <rPr>
        <vertAlign val="superscript"/>
        <sz val="9"/>
        <rFont val="Palatino Linotype"/>
        <family val="1"/>
      </rPr>
      <t>3)</t>
    </r>
  </si>
  <si>
    <r>
      <t xml:space="preserve">ELER </t>
    </r>
    <r>
      <rPr>
        <vertAlign val="superscript"/>
        <sz val="9"/>
        <rFont val="Palatino Linotype"/>
        <family val="1"/>
      </rPr>
      <t>4)</t>
    </r>
  </si>
  <si>
    <t>Motorbezogene Versicherungs.</t>
  </si>
  <si>
    <t>Arbeitslosigkeit</t>
  </si>
  <si>
    <t>Bundessektor</t>
  </si>
  <si>
    <t>In Mrd. €, per Jahresende</t>
  </si>
  <si>
    <t>Finanzierungsvoranschlag</t>
  </si>
  <si>
    <t>2) Saldo aus den Zahlungen des Bundes an die Länder und der Ersätze der Länder an den Bund</t>
  </si>
  <si>
    <t>Länder (Ertragsanteile)</t>
  </si>
  <si>
    <t>Gemeinden (Ertragsanteile)</t>
  </si>
  <si>
    <t>1) Nationaler EU-Beitrag (BNE- und Mwst.-Eigenmittel sowie UK-Korrekturbetrag)</t>
  </si>
  <si>
    <t>2) DB 16.01.04</t>
  </si>
  <si>
    <t>3) Europ. Ausrichtungs- und Garantiefonds für die Landwirtschaft/ Europ. Garantiefonds f. d. Landwirtschaft</t>
  </si>
  <si>
    <t>4) Europ. Landwirtschaftsfonds f. d. Entwicklung des ländlichen Raums</t>
  </si>
  <si>
    <t>1) Seit September 2014 sind diese Einheiten durch die Umstellung auf das ESVG 2010 dem Sektor Staat zuzuordnen</t>
  </si>
  <si>
    <t>2) beinhaltet auch Verbindlichkeiten aus PPP-Projekt Nordautobahn</t>
  </si>
  <si>
    <r>
      <t xml:space="preserve">ÖBB-Infrastruktur AG </t>
    </r>
    <r>
      <rPr>
        <vertAlign val="superscript"/>
        <sz val="9"/>
        <rFont val="Palatino Linotype"/>
        <family val="1"/>
      </rPr>
      <t>1)</t>
    </r>
  </si>
  <si>
    <r>
      <t xml:space="preserve">ASFINAG </t>
    </r>
    <r>
      <rPr>
        <vertAlign val="superscript"/>
        <sz val="9"/>
        <rFont val="Palatino Linotype"/>
        <family val="1"/>
      </rPr>
      <t>2</t>
    </r>
    <r>
      <rPr>
        <vertAlign val="superscript"/>
        <sz val="9"/>
        <rFont val="Arial"/>
        <family val="2"/>
      </rPr>
      <t>)</t>
    </r>
  </si>
  <si>
    <r>
      <t>BIG</t>
    </r>
    <r>
      <rPr>
        <vertAlign val="superscript"/>
        <sz val="9"/>
        <rFont val="Palatino Linotype"/>
        <family val="1"/>
      </rPr>
      <t xml:space="preserve"> 1)</t>
    </r>
  </si>
  <si>
    <t>Maastricht-Saldo des Bundessektors</t>
  </si>
  <si>
    <t>In Mio. €</t>
  </si>
  <si>
    <t>Finanzierungshaushalt Bund, allgemeine Gebarung</t>
  </si>
  <si>
    <t>In % des BIP</t>
  </si>
  <si>
    <t>Aufteilung auf</t>
  </si>
  <si>
    <t>Fonds etc.</t>
  </si>
  <si>
    <t>Gebäude und Bauten</t>
  </si>
  <si>
    <t>Amts-, Betriebs- und Geschäftsausstattung</t>
  </si>
  <si>
    <t>Beteiligungen</t>
  </si>
  <si>
    <t>Auszahlungen aus Investitionen</t>
  </si>
  <si>
    <t>davon je UG</t>
  </si>
  <si>
    <t>Technische Anlagen</t>
  </si>
  <si>
    <t>Investitionen ausgegliederter Einheiten</t>
  </si>
  <si>
    <t>Bildung</t>
  </si>
  <si>
    <t>Gebühren u. Bundesverwaltungsabgaben</t>
  </si>
  <si>
    <t>Veranlagte Einkommensteuer</t>
  </si>
  <si>
    <t>Erwerbstätige insgesamt</t>
  </si>
  <si>
    <t>in 1.000</t>
  </si>
  <si>
    <t>Unselbstständig Beschäftigte</t>
  </si>
  <si>
    <t>€</t>
  </si>
  <si>
    <t>3) Beschäftigungsverhältnisse laut VGR</t>
  </si>
  <si>
    <t>1) Ohne Personen, die Kinderbetreuungsgeld beziehen, ohne Präsenzdiener</t>
  </si>
  <si>
    <t>2) Brutto, ohne Arbeitgeberbeiträge</t>
  </si>
  <si>
    <t>23.01.01 - Hoheitsverwaltung + Ausgegliederte</t>
  </si>
  <si>
    <t>23.01.02 - Post</t>
  </si>
  <si>
    <t>23.01.03 - ÖBB</t>
  </si>
  <si>
    <t>Summe Auszahlungen der UG 23</t>
  </si>
  <si>
    <t>23.02.01 - Hoheitsverwaltung + Ausgegliederte</t>
  </si>
  <si>
    <t>23.02.02 - Post</t>
  </si>
  <si>
    <t>23.02.03 - ÖBB</t>
  </si>
  <si>
    <t>Einzahlungen der UG 23</t>
  </si>
  <si>
    <t>23.01 - Pensionen, Auszahlungen</t>
  </si>
  <si>
    <t>23.02 - Pflegegeld, Auszahlungen</t>
  </si>
  <si>
    <t>Post</t>
  </si>
  <si>
    <t>ÖBB</t>
  </si>
  <si>
    <t>Titel: Zahl der Ruhe-und Versorgungsgenußbezieher</t>
  </si>
  <si>
    <t>Landeslehrerinnen u. -lehrer</t>
  </si>
  <si>
    <t>23.01.04 - Landeslehrerinnen u. -lehrer</t>
  </si>
  <si>
    <t>Bundesbudget (Finanzierungshaushalt)</t>
  </si>
  <si>
    <t>Sonstige investitionsnahe Auszahlungen</t>
  </si>
  <si>
    <t>Zahlungen an den BIG-Konzern (Mieten)</t>
  </si>
  <si>
    <t>UG 11 Inneres</t>
  </si>
  <si>
    <t>UG 45 Bundesvermögen</t>
  </si>
  <si>
    <t>UG 30 Bildung</t>
  </si>
  <si>
    <t>UG 02 Bundesgesetzgebung</t>
  </si>
  <si>
    <r>
      <t xml:space="preserve">Zuschüsse zum Betrieb der Schieneninfrastruktur </t>
    </r>
    <r>
      <rPr>
        <vertAlign val="superscript"/>
        <sz val="9"/>
        <rFont val="Palatino Linotype"/>
        <family val="1"/>
      </rPr>
      <t>1)</t>
    </r>
  </si>
  <si>
    <r>
      <t>Finanzierungsbeiträge gem. § 4 Privatbahngesetz</t>
    </r>
    <r>
      <rPr>
        <vertAlign val="superscript"/>
        <sz val="9"/>
        <rFont val="Palatino Linotype"/>
        <family val="1"/>
      </rPr>
      <t xml:space="preserve"> 2)</t>
    </r>
  </si>
  <si>
    <t>in % lt. AMS</t>
  </si>
  <si>
    <r>
      <t xml:space="preserve">Lohn- und Gehaltssumme </t>
    </r>
    <r>
      <rPr>
        <vertAlign val="superscript"/>
        <sz val="9"/>
        <rFont val="Palatino Linotype"/>
        <family val="1"/>
      </rPr>
      <t>2)</t>
    </r>
  </si>
  <si>
    <r>
      <t xml:space="preserve">Pro Kopf </t>
    </r>
    <r>
      <rPr>
        <vertAlign val="superscript"/>
        <sz val="9"/>
        <rFont val="Palatino Linotype"/>
        <family val="1"/>
      </rPr>
      <t>3)</t>
    </r>
  </si>
  <si>
    <r>
      <t xml:space="preserve">Unselbstständig aktiv Beschäftigte </t>
    </r>
    <r>
      <rPr>
        <vertAlign val="superscript"/>
        <sz val="9"/>
        <rFont val="Palatino Linotype"/>
        <family val="1"/>
      </rPr>
      <t>1)</t>
    </r>
  </si>
  <si>
    <t>Klinischer Mehraufwand DB 31.02.01</t>
  </si>
  <si>
    <t>Umweltförderung im Inland (UFI), UG 43</t>
  </si>
  <si>
    <t>Thermische Sanierung, UG 43</t>
  </si>
  <si>
    <t>KLI.EN (ca. 50% investitionsrelevant), UG 43</t>
  </si>
  <si>
    <t>ÖBB-Schieneninfrastruktur, DB 41.02.02</t>
  </si>
  <si>
    <t>Registrierte Arbeitslose</t>
  </si>
  <si>
    <t>Zins auf 10-jährige Bundesanleihen</t>
  </si>
  <si>
    <t xml:space="preserve">Steuern und Abgaben </t>
  </si>
  <si>
    <t>Landes- und Gemeindesektor</t>
  </si>
  <si>
    <t>Sozialversicherungsträger</t>
  </si>
  <si>
    <t xml:space="preserve">Verschuldungsquote (Maastricht) </t>
  </si>
  <si>
    <t>In % des BIP (Rundungsdifferenzen)</t>
  </si>
  <si>
    <t xml:space="preserve">Periodenabgrenzung UG 58 </t>
  </si>
  <si>
    <t xml:space="preserve">Periodenabgrenzung Steuern </t>
  </si>
  <si>
    <t>Periodenabgrenzung UG 22</t>
  </si>
  <si>
    <t>SV-Träger</t>
  </si>
  <si>
    <t>Länder, Gemeinden</t>
  </si>
  <si>
    <t>In % des BIP, Rundungsdifferenzen</t>
  </si>
  <si>
    <t>Bundesbeitrag U-Bahnbau, UG 41</t>
  </si>
  <si>
    <t xml:space="preserve">   Wien</t>
  </si>
  <si>
    <t xml:space="preserve">   Vorarlberg</t>
  </si>
  <si>
    <t xml:space="preserve">   Tirol</t>
  </si>
  <si>
    <t xml:space="preserve">   Steiermark</t>
  </si>
  <si>
    <t xml:space="preserve">   Salzburg</t>
  </si>
  <si>
    <t xml:space="preserve">   Oberösterreich</t>
  </si>
  <si>
    <t xml:space="preserve">   Niederösterreich</t>
  </si>
  <si>
    <t xml:space="preserve">   Kärnten</t>
  </si>
  <si>
    <t>1) Ab dem BVA 2007 wird der laufende klinische Mehraufwand nicht mehr gesondert budgetiert, sondern ist im Gesamtbetrag gem. § 12 UG 2002 enthalten; die Bauinvestitionen werden weiterhin getrennt budgetiert.</t>
  </si>
  <si>
    <t>AL-Quote, EUROSTAT</t>
  </si>
  <si>
    <t>AL-Quote, national</t>
  </si>
  <si>
    <t>Konsumausgaben p. Haushalte</t>
  </si>
  <si>
    <t>Länder u. Gemeinden</t>
  </si>
  <si>
    <r>
      <t xml:space="preserve">Öffentliche Verschuldung </t>
    </r>
    <r>
      <rPr>
        <b/>
        <vertAlign val="superscript"/>
        <sz val="9"/>
        <rFont val="Palatino Linotype"/>
        <family val="1"/>
      </rPr>
      <t>1)</t>
    </r>
  </si>
  <si>
    <t>BVA-E</t>
  </si>
  <si>
    <t>BFRG</t>
  </si>
  <si>
    <t>17</t>
  </si>
  <si>
    <t>18</t>
  </si>
  <si>
    <t>BVA-E 2018</t>
  </si>
  <si>
    <t>BVA-E 2019</t>
  </si>
  <si>
    <t>∆ 17/18</t>
  </si>
  <si>
    <t>∆ 18/19</t>
  </si>
  <si>
    <t>Erfolg 2016</t>
  </si>
  <si>
    <t>v. Erfolg 2017</t>
  </si>
  <si>
    <t>Erfolg
2016</t>
  </si>
  <si>
    <t>v. Erfolg
2017</t>
  </si>
  <si>
    <t>BVA-E
2018</t>
  </si>
  <si>
    <t>BVA-E
2019</t>
  </si>
  <si>
    <t>Quelle: WIFO Konjunkturprognose März 2018</t>
  </si>
  <si>
    <t>Öffentlicher Dienst und Sport</t>
  </si>
  <si>
    <t>Militärische Angelegenheiten</t>
  </si>
  <si>
    <t>Umwelt, Energie und Klima</t>
  </si>
  <si>
    <t>Landwirtschaft, Natur und Tourismus</t>
  </si>
  <si>
    <t>Justiz und Reformen</t>
  </si>
  <si>
    <t>Quelle: Statistik Austria, WIFO Konjunkturprognose März 2018</t>
  </si>
  <si>
    <r>
      <t xml:space="preserve">Ausfuhrförderung </t>
    </r>
    <r>
      <rPr>
        <b/>
        <vertAlign val="superscript"/>
        <sz val="9"/>
        <rFont val="Palatino Linotype"/>
        <family val="1"/>
      </rPr>
      <t>2)</t>
    </r>
  </si>
  <si>
    <t>Ausfuhrförderungsgesetz</t>
  </si>
  <si>
    <t>Ausfuhrfinanzierungsförderungsgesetz</t>
  </si>
  <si>
    <t>Verkehr und Infrastruktur</t>
  </si>
  <si>
    <t>ASFINAG</t>
  </si>
  <si>
    <t>Österreichische Bundesbahnen (ÖBB)</t>
  </si>
  <si>
    <t xml:space="preserve">    Bundesfinanzgesetz (BFG)</t>
  </si>
  <si>
    <t xml:space="preserve">    EUROFIMA</t>
  </si>
  <si>
    <t>Schieneninfrastruktur-Dienstleistungsgesellschaft mbH (SCHIG)</t>
  </si>
  <si>
    <t>Österreichischer Finanzmarkt</t>
  </si>
  <si>
    <t>Finanzmarktstabilitätsgesetz (FinStaG)</t>
  </si>
  <si>
    <t>Haftungsgesetz-Kärnten</t>
  </si>
  <si>
    <t>Postsparkassengesetz 1969 (BAWAG P.S.K.)</t>
  </si>
  <si>
    <t>European Financial Stability Facility (EFSF)</t>
  </si>
  <si>
    <t>Scheidemünzengesetz 1988</t>
  </si>
  <si>
    <t>Wirtschaftsförderung</t>
  </si>
  <si>
    <t xml:space="preserve">Austria Wirtschaftsservice GesmbH (AWS) </t>
  </si>
  <si>
    <t>Österreichische Hotel- und Tourismusbank Gesellschaft m.b.H. (ÖHT)</t>
  </si>
  <si>
    <t>Forschungsförderungsgesellschaft mbH (FFG)</t>
  </si>
  <si>
    <t>Sonstige Haftungen</t>
  </si>
  <si>
    <t>Leihgaben an Bundesmuseen</t>
  </si>
  <si>
    <t>Erdölbevorratungs-Förderungsgesetz</t>
  </si>
  <si>
    <t>Atomhaftungsgesetz 1999</t>
  </si>
  <si>
    <t>Europäische Investitionsbank (EIB)</t>
  </si>
  <si>
    <t>Elektrizitätswirtschaft - Energieanleihen</t>
  </si>
  <si>
    <r>
      <t xml:space="preserve">Insgesamt </t>
    </r>
    <r>
      <rPr>
        <b/>
        <vertAlign val="superscript"/>
        <sz val="9"/>
        <color rgb="FFC00000"/>
        <rFont val="Palatino Linotype"/>
        <family val="1"/>
      </rPr>
      <t>3)</t>
    </r>
  </si>
  <si>
    <t>1) Gemäß Bundeshaftungsobergrenzengesetz darf im Zeitraum 1. Jänner 2015 bis zum 31. Dezember 2018 der jeweils ausstehende Gesamtbetrag an Haftungen des Bundes 197,0 Mrd. € an Kapital nicht übersteigen.</t>
  </si>
  <si>
    <t>2) Aufgrund des Ausfuhrförderungsgesetzes und des Ausfuhrfinanzierungsförderungsgesetzes</t>
  </si>
  <si>
    <t xml:space="preserve">3) Für Kapitalbeträge am Jahresende. In der Regel wird die Bundeshaftung auch für die Zinsen und Kosten übernommen; das tatsächliche Haftungsobligo erhöht sich daher um diese nur schwer abschätzbaren jeweiligen Nebenkosten. </t>
  </si>
  <si>
    <t>Die neue Gliederung entspricht der Darstellung der Bundeshaftungsstände auf der Homepage des BMF.</t>
  </si>
  <si>
    <t>Anteile Österreichs an internationalen Finanzinstitutionen</t>
  </si>
  <si>
    <t>Bezeichnung und Sitz der Gesellschaft</t>
  </si>
  <si>
    <t>Währung</t>
  </si>
  <si>
    <t>Stichtag *</t>
  </si>
  <si>
    <t>Gesamt-kapital</t>
  </si>
  <si>
    <t>Österreichs Anteil am Gesamtkapital</t>
  </si>
  <si>
    <t>davon Haftkapital</t>
  </si>
  <si>
    <t>davon eingezahltes Kapital</t>
  </si>
  <si>
    <t>in Mio. FW</t>
  </si>
  <si>
    <t>in Mio. € **</t>
  </si>
  <si>
    <t>IFI-Kapitalbeteiligungen</t>
  </si>
  <si>
    <t>Afrikanische Entwicklungsbank (AfEB), Abidjan</t>
  </si>
  <si>
    <t>SZR</t>
  </si>
  <si>
    <t>Asiatische Entwicklungsbank (AEB), Manila</t>
  </si>
  <si>
    <t>US-$</t>
  </si>
  <si>
    <t>Asiatische Infrastruktur Investitionsbank (AIIB), Peking</t>
  </si>
  <si>
    <t>USD</t>
  </si>
  <si>
    <t>Europäische Bank für Wiederaufbau und Entwicklung (EBRD), London</t>
  </si>
  <si>
    <t>EURO</t>
  </si>
  <si>
    <t>Europäische Investitionsbank (EIB), Luxemburg</t>
  </si>
  <si>
    <t>Europäischer Stabilitäsmechanismus (ESM), Luxemburg</t>
  </si>
  <si>
    <t>Inter-Amerikanische Entwicklungsbank (IAEB), Washington</t>
  </si>
  <si>
    <t>Inter-Amerikanische Investitionsgesellschaft (IIC), Washington ***)</t>
  </si>
  <si>
    <t>Internationale Bank für Wiederaufbau und Entwicklung (IBRD), Washington</t>
  </si>
  <si>
    <t>Internationale Finanzkorporation (IFC), Washington</t>
  </si>
  <si>
    <t>Internationaler Währungsfonds (IWF)</t>
  </si>
  <si>
    <t>Multilaterale Investitions-Garantie-Agentur (MIGA), Washington</t>
  </si>
  <si>
    <t>Summe in €</t>
  </si>
  <si>
    <t>*) Daten zum Stichtag der jeweils letztbeschlossenen Bilanz</t>
  </si>
  <si>
    <t>**) EUR-Umrechnung erfolgte z. Stichtag 31.12.2017 (Referenzkurs EZB): 1EUR = 1,1993 USD; 1EUR = 0,8421 SZR</t>
  </si>
  <si>
    <t>***) Nach Abschluss des Kapitalerhöhungsprozesses bzw. sobald alle Anteile im Rahmen der Kapitalerhöhung gezeichnet sind, sollte sich der österr. Anteil wieder auf 0,489% verringern.</t>
  </si>
  <si>
    <t xml:space="preserve"> </t>
  </si>
  <si>
    <t>Maastricht-Saldo Bund + SV</t>
  </si>
  <si>
    <t>+</t>
  </si>
  <si>
    <t>Konjunktureffekt Bund (7/9 v. Gesamtstaat)</t>
  </si>
  <si>
    <t>Einmalmaßnahmen Bund</t>
  </si>
  <si>
    <t>Struktureller Saldo Bund + SV</t>
  </si>
  <si>
    <t>Outputlücke</t>
  </si>
  <si>
    <t>Einhaltung der einfachgesetzlichen Schuldenbremse gem. § 2 (4-7) BHG 2013</t>
  </si>
  <si>
    <t>Einhaltung (+)/Verfehlung (-) der Grenze von -0,35%</t>
  </si>
  <si>
    <t>Rückflüsse UG 51</t>
  </si>
  <si>
    <r>
      <t>Maastricht-Saldo Gesamtstaat</t>
    </r>
    <r>
      <rPr>
        <b/>
        <vertAlign val="superscript"/>
        <sz val="9"/>
        <rFont val="Palatino Linotype"/>
        <family val="1"/>
      </rPr>
      <t>1)</t>
    </r>
  </si>
  <si>
    <r>
      <t>Struktureller Saldo</t>
    </r>
    <r>
      <rPr>
        <b/>
        <vertAlign val="superscript"/>
        <sz val="9"/>
        <rFont val="Palatino Linotype"/>
        <family val="1"/>
      </rPr>
      <t>2)</t>
    </r>
  </si>
  <si>
    <t>Ermächt.</t>
  </si>
  <si>
    <t>budgetierte RL</t>
  </si>
  <si>
    <t>Plan 2017</t>
  </si>
  <si>
    <t>Plan 2018</t>
  </si>
  <si>
    <t>Plan 2019</t>
  </si>
  <si>
    <r>
      <t xml:space="preserve">Zuschüsse für Instandhaltung/Planung/Bau </t>
    </r>
    <r>
      <rPr>
        <vertAlign val="superscript"/>
        <sz val="9"/>
        <rFont val="Palatino Linotype"/>
        <family val="1"/>
      </rPr>
      <t>2)</t>
    </r>
  </si>
  <si>
    <r>
      <t xml:space="preserve">Zuschüsse für Inspektion/Wartung/Instandsetzung </t>
    </r>
    <r>
      <rPr>
        <vertAlign val="superscript"/>
        <sz val="9"/>
        <rFont val="Palatino Linotype"/>
        <family val="1"/>
      </rPr>
      <t>2)</t>
    </r>
  </si>
  <si>
    <t>1) Vertrag gemäß § 42 Abs. 1 Bundesbahngesetz, Werte können vom BVA-E abweichen</t>
  </si>
  <si>
    <t>2) Vertrag gemäß § 42 Abs. 2 Bundesbahngesetz, Werte können vom BVA-E abweichen</t>
  </si>
  <si>
    <r>
      <t>Struktureller Saldo II</t>
    </r>
    <r>
      <rPr>
        <b/>
        <vertAlign val="superscript"/>
        <sz val="9"/>
        <rFont val="Palatino Linotype"/>
        <family val="1"/>
      </rPr>
      <t>3)</t>
    </r>
  </si>
  <si>
    <r>
      <t>Gesamtstaat gem. ESVG</t>
    </r>
    <r>
      <rPr>
        <sz val="9"/>
        <rFont val="Palatino Linotype"/>
        <family val="1"/>
      </rPr>
      <t>, in % des BIP</t>
    </r>
  </si>
  <si>
    <r>
      <rPr>
        <b/>
        <sz val="9"/>
        <rFont val="Palatino Linotype"/>
        <family val="1"/>
      </rPr>
      <t>Administrativer Haushalt</t>
    </r>
    <r>
      <rPr>
        <sz val="9"/>
        <rFont val="Palatino Linotype"/>
        <family val="1"/>
      </rPr>
      <t>, in Mio. €</t>
    </r>
  </si>
  <si>
    <t>Referenzjahr*</t>
  </si>
  <si>
    <t>Reduktion von Treibhausgasen</t>
  </si>
  <si>
    <t>Umweltförderung im Inland</t>
  </si>
  <si>
    <t>Klima- und Energiefonds</t>
  </si>
  <si>
    <t>Klimawandelanpassung (je Untergliederung)</t>
  </si>
  <si>
    <t>Internationale Klimafinanzierung</t>
  </si>
  <si>
    <t>Bilaterale Zuschüsse</t>
  </si>
  <si>
    <t>Multilaterale Zuschüsse</t>
  </si>
  <si>
    <t>Andere Finanzinstrumente</t>
  </si>
  <si>
    <t>Mobilisierte private Klimafinanzierung</t>
  </si>
  <si>
    <t xml:space="preserve">* Referenzjahr entsprechend der aktuellsten, verfügbaren Daten. </t>
  </si>
  <si>
    <t>UG 41 Verkehr, Innovation und Technologie</t>
  </si>
  <si>
    <t>UG 42 Landwirtschaft, Natur und Tourismus</t>
  </si>
  <si>
    <t>UG 43 Umwelt, Energie und Klima</t>
  </si>
  <si>
    <t>% d. BA</t>
  </si>
  <si>
    <t>% d. BIP</t>
  </si>
  <si>
    <t>1) Die 2016 und 2017 budgetierten, aber nicht ausbezahlten Mittel werden auf die Folgejahre verteilt. Insgesamt steht für den flächendeckenden Breitbandausbau 1 Mrd. € zur Verfügung.</t>
  </si>
  <si>
    <t>WIFO</t>
  </si>
  <si>
    <t>EK</t>
  </si>
  <si>
    <t xml:space="preserve"> -</t>
  </si>
  <si>
    <t>OeNB</t>
  </si>
  <si>
    <t>IHS</t>
  </si>
  <si>
    <t>Fiskalrat</t>
  </si>
  <si>
    <t>Verschuldung</t>
  </si>
  <si>
    <t>Direkte Vergleichbarkeit ist aufgrund unterschiedlicher Definitionen nicht immer möglich!</t>
  </si>
  <si>
    <t>BMF</t>
  </si>
  <si>
    <t>Arbeitslosigkeit, EU-Definition</t>
  </si>
  <si>
    <t>Inflation, in %</t>
  </si>
  <si>
    <t>Reales BIP-Wachstum, in %</t>
  </si>
  <si>
    <t>Verschuldungsquote, Gesamtstaat, in % des BIP</t>
  </si>
  <si>
    <t>Budgetsaldo (Maastricht), Gesamtstaat, in % des BIP</t>
  </si>
  <si>
    <t>Asyl/Migration</t>
  </si>
  <si>
    <t>Hoheitsverwaltung + Ausgegliederte</t>
  </si>
  <si>
    <t>UG 14 Militärische Angelegenheiten</t>
  </si>
  <si>
    <t>UG 13 Justiz und Reformen</t>
  </si>
  <si>
    <t>Immaterielles Vermögen</t>
  </si>
  <si>
    <t>Grundstücke</t>
  </si>
  <si>
    <r>
      <t xml:space="preserve">Breitbandförderung, DB 41.02.03, Transfers </t>
    </r>
    <r>
      <rPr>
        <vertAlign val="superscript"/>
        <sz val="9"/>
        <rFont val="Palatino Linotype"/>
        <family val="1"/>
      </rPr>
      <t>1)</t>
    </r>
  </si>
  <si>
    <t>Marge Rubrik 0,1</t>
  </si>
  <si>
    <t>Marge Rubrik 2</t>
  </si>
  <si>
    <t>Marge Rubrik 5</t>
  </si>
  <si>
    <t>Marge Rubrik 3</t>
  </si>
  <si>
    <t>Marge Rubrik 4</t>
  </si>
  <si>
    <t>Siedlungswasserwirt. und Gewässerökologie</t>
  </si>
  <si>
    <t>Staat insgesamt</t>
  </si>
  <si>
    <t xml:space="preserve">  Außerbudgetäre Gemeindeeinheiten</t>
  </si>
  <si>
    <t xml:space="preserve">  Gemeinden mit Wien</t>
  </si>
  <si>
    <t>Gemeindesektor</t>
  </si>
  <si>
    <t xml:space="preserve">  Außerbudgetäre Landeseinheiten und Fonds</t>
  </si>
  <si>
    <t xml:space="preserve">  Länder ohne Wien</t>
  </si>
  <si>
    <t>Landessektor</t>
  </si>
  <si>
    <t xml:space="preserve">  Außerbudgetäre Bundeseinheiten und Fonds</t>
  </si>
  <si>
    <t xml:space="preserve">  Bund</t>
  </si>
  <si>
    <t>3) Teil des Sektors Staat gem. ESVG; Investitionen laut Mehrjahresplanung der BIG, Quelle: BIG</t>
  </si>
  <si>
    <t>4) Teil des Sektors Staat gem. ESVG; Investitionen laut Rahmenplan (2016 Ist-Wert, 2017: Erwartungswert, 
2018+2019: Planwerte gemäß Entwurf Rahmenplan 2018-2023, Stand Februar 2018), Quelle: ÖBB</t>
  </si>
  <si>
    <t>5) Quelle: ASFINAG</t>
  </si>
  <si>
    <t xml:space="preserve">6) Investitionen ausgegliederter Einheiten + Zahlungen aus dem Bundesbudget ohne Zahlungen an BIG und ÖBB </t>
  </si>
  <si>
    <r>
      <t>Summe</t>
    </r>
    <r>
      <rPr>
        <b/>
        <vertAlign val="superscript"/>
        <sz val="9"/>
        <color rgb="FFC00000"/>
        <rFont val="Palatino Linotype"/>
        <family val="1"/>
      </rPr>
      <t xml:space="preserve"> 6)</t>
    </r>
  </si>
  <si>
    <r>
      <t>ASFINAG</t>
    </r>
    <r>
      <rPr>
        <vertAlign val="superscript"/>
        <sz val="9"/>
        <rFont val="Palatino Linotype"/>
        <family val="1"/>
      </rPr>
      <t xml:space="preserve"> 5)</t>
    </r>
  </si>
  <si>
    <r>
      <t>ÖBB-Infrastruktur AG</t>
    </r>
    <r>
      <rPr>
        <vertAlign val="superscript"/>
        <sz val="9"/>
        <rFont val="Palatino Linotype"/>
        <family val="1"/>
      </rPr>
      <t>4)</t>
    </r>
  </si>
  <si>
    <r>
      <t>BIG-Konzern</t>
    </r>
    <r>
      <rPr>
        <vertAlign val="superscript"/>
        <sz val="9"/>
        <rFont val="Palatino Linotype"/>
        <family val="1"/>
      </rPr>
      <t>3)</t>
    </r>
  </si>
  <si>
    <t>2) inkl. Partnerleistung, Beiträge für Teilversicherte und Abrechnungsreste</t>
  </si>
  <si>
    <t>1) umfasst auch KV-Beiträge</t>
  </si>
  <si>
    <t>PV-Beiträge des FLAF (UG 25)</t>
  </si>
  <si>
    <t>Pflegegeldersatz (UG 23)</t>
  </si>
  <si>
    <t>Ausgleichszulagen (UG 22)</t>
  </si>
  <si>
    <r>
      <t>Bundesbeitrag zur gesetzl. Pensionsv. (UG 22)</t>
    </r>
    <r>
      <rPr>
        <vertAlign val="superscript"/>
        <sz val="9"/>
        <rFont val="Palatino Linotype"/>
        <family val="1"/>
      </rPr>
      <t>2)</t>
    </r>
  </si>
  <si>
    <r>
      <t>SV-Beiträge für pflegende Angehörige (UG 21)</t>
    </r>
    <r>
      <rPr>
        <vertAlign val="superscript"/>
        <sz val="9"/>
        <rFont val="Palatino Linotype"/>
        <family val="1"/>
      </rPr>
      <t>1)</t>
    </r>
  </si>
  <si>
    <t>Pflegegeldersatz (UG 21)</t>
  </si>
  <si>
    <t>PV-Beiträge für Bez. nach AlVG (UG 20)</t>
  </si>
  <si>
    <t>Posten 731*</t>
  </si>
  <si>
    <t>1) Die Überweisungen gemäß GSBG, die an den Hauptverband fließen, werden im Budget gemeinsam mit den anderen Überweisungen gemäß GSBG veranschlagt. Ein gesonderter Ausweis der Mittel an die Sozialversicherung für 2018 und 2019 kann daher nicht erfolgen.</t>
  </si>
  <si>
    <t>Kosten der Betriebshilfe - Teilersatz (UG 25)</t>
  </si>
  <si>
    <t>Überweisung für Krankenversicherung (UG 25)</t>
  </si>
  <si>
    <t>Bedarfsorientierte Mindestsicherung (UG 24)</t>
  </si>
  <si>
    <t>Zahngesundheitsfonds (UG 24)</t>
  </si>
  <si>
    <t>Krankenkassenstrukturfonds (UG 24)</t>
  </si>
  <si>
    <t>Dienstgeberbeiträge zur KV (UG 23)</t>
  </si>
  <si>
    <t>Kosteners. für Einhebung AlV-Beiträge (UG 20)</t>
  </si>
  <si>
    <t>Krankengeldaufwand nach AlVG (UG 20)</t>
  </si>
  <si>
    <t>KV-Beiträge für Bez. nach AlVG (UG 20)</t>
  </si>
  <si>
    <t>UV-Beiträge des FLAF (UG 25)</t>
  </si>
  <si>
    <t>UV-Beiträge für Bez. nach AlVG (UG 20)</t>
  </si>
  <si>
    <t>Quellen: BMF, EK, Fiskalrat, IHS, OeNB, WIFO</t>
  </si>
  <si>
    <t>Periodenabgrenzung Stabilitätsabgabe</t>
  </si>
  <si>
    <t>Abgabenguthaben</t>
  </si>
  <si>
    <t>Periodenabgrenzung EU-Rückflüsse, Landwirtschaft EFS, EFRE</t>
  </si>
  <si>
    <t>Periodenabgrenzung Beschäftigungsbonus UG 40</t>
  </si>
  <si>
    <t>Periodenabgrenzung Mobilfunklizenzen</t>
  </si>
  <si>
    <t>Rücklagenzuführung UG 20, netto</t>
  </si>
  <si>
    <t>UG 46 Bankenrestrukturierung</t>
  </si>
  <si>
    <t>UG 46 Rückzahlung HETA Nachranganleihe</t>
  </si>
  <si>
    <t xml:space="preserve">Außerbudgetäre Einheiten </t>
  </si>
  <si>
    <t>Sonstige Einrichtungen des Bundessektors</t>
  </si>
  <si>
    <t>Sonstige Anpassungen</t>
  </si>
  <si>
    <t>Quellen: 2016 Statistik Austria; ab 2017 BMF</t>
  </si>
  <si>
    <t>Quelle: 2016 Statistik Austria (Stand Herbst 2017); ab 2017 BMF</t>
  </si>
  <si>
    <t>Kontrollkonto</t>
  </si>
  <si>
    <t>Ausgaben für Flüchtlinge und Terrorbekämpfung</t>
  </si>
  <si>
    <t>Kostenersatz Migration und Integration (FAG 2017)</t>
  </si>
  <si>
    <t>Bedarfszuweisungen an Gemeinden</t>
  </si>
  <si>
    <t>Strukturfonds</t>
  </si>
  <si>
    <t>Zweckzuschuss für Eisenbahnkreuzungen</t>
  </si>
  <si>
    <t>Kommunalinvestitionsgesetz 2017</t>
  </si>
  <si>
    <t>Kostenersatz Migration und Integration</t>
  </si>
  <si>
    <t>Teilersatz der Aufw. für das Wochengeld (UG 25)</t>
  </si>
  <si>
    <r>
      <t xml:space="preserve">Überweisungen gem. GSBG (UG 16) </t>
    </r>
    <r>
      <rPr>
        <vertAlign val="superscript"/>
        <sz val="9"/>
        <color indexed="8"/>
        <rFont val="Palatino Linotype"/>
        <family val="1"/>
      </rPr>
      <t>1)</t>
    </r>
  </si>
  <si>
    <t>Quellen: WIFO, März 2018; EK-Winterprognose, Februar 2018; OeNB, Dezember 2017; IHS, März 2018; Fiskalrat, Dezember 2017</t>
  </si>
  <si>
    <t>UG 46 Bayern Rückzahlung Vorabzahlung</t>
  </si>
  <si>
    <t xml:space="preserve">  Ausgegliederte Einrichtungen </t>
  </si>
  <si>
    <t xml:space="preserve">  Ausgegliederte Einrichtungen (inkl. Fonds)</t>
  </si>
  <si>
    <t>Nettofinanzierungssaldo (administrativ)</t>
  </si>
  <si>
    <r>
      <t>Verbindlichkeiten und Aktiva öffentlicher Unternehmen</t>
    </r>
    <r>
      <rPr>
        <b/>
        <vertAlign val="superscript"/>
        <sz val="9"/>
        <rFont val="Palatino Linotype"/>
        <family val="1"/>
      </rPr>
      <t>1</t>
    </r>
    <r>
      <rPr>
        <b/>
        <sz val="9"/>
        <rFont val="Palatino Linotype"/>
        <family val="1"/>
      </rPr>
      <t>), Kontrollierender Sektor u. Subsektoren, Österreich</t>
    </r>
  </si>
  <si>
    <t>Aktiva</t>
  </si>
  <si>
    <t>Verbind-lichkeiten</t>
  </si>
  <si>
    <t>nach kontrollierendem Subsektor</t>
  </si>
  <si>
    <t xml:space="preserve"> Bund</t>
  </si>
  <si>
    <t xml:space="preserve">SV </t>
  </si>
  <si>
    <t>Öffentliche Unternehmen</t>
  </si>
  <si>
    <t>Einheiten mit finanziellen Tätigkeiten</t>
  </si>
  <si>
    <t>Einheiten mit anderen Tätigkeiten</t>
  </si>
  <si>
    <t>Quelle: Statistik Austria, 20.10.2017</t>
  </si>
  <si>
    <t>S.1311</t>
  </si>
  <si>
    <t>S.1312</t>
  </si>
  <si>
    <t>S.1313</t>
  </si>
  <si>
    <t>S.1314</t>
  </si>
  <si>
    <t>S.12</t>
  </si>
  <si>
    <t>S.11</t>
  </si>
  <si>
    <t>Quellen: Bis 2016: Statistik Austria (Sept. 2017);  Ab 2017 BMF; Struktureller Saldo: BMF; Outputlücke 2016: WIFO (Septemberprognose 2017); Outputlücke ab 2017: WIFO Konjunkturprognose März 2018</t>
  </si>
  <si>
    <t>Struktureller Saldo I (Gesamtstaat)*</t>
  </si>
  <si>
    <t>1) 2016: Statistik Austria; Basis: ESVG 2010; Ab 2017: BMF
2) 2016: BMF
3) Unter Herausrechnung der Zusatzkosten für Flüchtlinge und Terrorismusbekämpfung</t>
  </si>
  <si>
    <r>
      <t xml:space="preserve">Sonstige (Private und Bundeshaushalt) </t>
    </r>
    <r>
      <rPr>
        <b/>
        <vertAlign val="superscript"/>
        <sz val="9"/>
        <rFont val="Palatino Linotype"/>
        <family val="1"/>
      </rPr>
      <t>5)</t>
    </r>
  </si>
  <si>
    <r>
      <t>5) Quelle: bis</t>
    </r>
    <r>
      <rPr>
        <sz val="8"/>
        <color indexed="10"/>
        <rFont val="Palatino Linotype"/>
        <family val="1"/>
      </rPr>
      <t xml:space="preserve"> </t>
    </r>
    <r>
      <rPr>
        <sz val="8"/>
        <rFont val="Palatino Linotype"/>
        <family val="1"/>
      </rPr>
      <t>2016</t>
    </r>
    <r>
      <rPr>
        <sz val="8"/>
        <color indexed="10"/>
        <rFont val="Palatino Linotype"/>
        <family val="1"/>
      </rPr>
      <t xml:space="preserve"> </t>
    </r>
    <r>
      <rPr>
        <sz val="8"/>
        <rFont val="Palatino Linotype"/>
        <family val="1"/>
      </rPr>
      <t xml:space="preserve">Finanzbericht der Europäischen Kommission; ab 2017 Schätzung BMF </t>
    </r>
  </si>
  <si>
    <t>Basis Szenario</t>
  </si>
  <si>
    <t>BIP-Wachstumsrate, nominell in %</t>
  </si>
  <si>
    <t>Unselbständig aktiv Beschäftigte in 1.000</t>
  </si>
  <si>
    <t>Arbeitslose in 1.000</t>
  </si>
  <si>
    <t>Verbraucherpreisentwicklung in %</t>
  </si>
  <si>
    <t>Privater Konsum, real in %</t>
  </si>
  <si>
    <t>Budgetsaldo in % des BIP</t>
  </si>
  <si>
    <t>Schuldenquote in % des BIP</t>
  </si>
  <si>
    <t xml:space="preserve">Szenario 1 </t>
  </si>
  <si>
    <t xml:space="preserve">Szenario 2 </t>
  </si>
  <si>
    <t>Quellen: BMF, STAT, WIFO</t>
  </si>
  <si>
    <t xml:space="preserve">In % des BIP </t>
  </si>
  <si>
    <t>Basisszenario</t>
  </si>
  <si>
    <t>EZB-Szenario (November 2017)</t>
  </si>
  <si>
    <t>Basler Ausschuss Stress Szenario</t>
  </si>
  <si>
    <t>Quellen: BMF, OeBFA</t>
  </si>
  <si>
    <t>2) Finanzierungsbeiträge für Schieneninfrastrukturinvestitionen von Privatbahnen gemäß § 4 Privatbahngesetz (ohne Zahlungen an APK Pensionskasse betreffend Graz-Köflacher Bahn und Busbetrieb GmbH)</t>
  </si>
  <si>
    <t>Einmalmaßnahmen Ausgabens. (+), Einnahmens. (-)</t>
  </si>
  <si>
    <t>Struktureller Saldo II (Gesamtstaat)**</t>
  </si>
  <si>
    <t>* Struktureller Saldo I = vor Herausrechnung der Zusatzkosten für Flüchtlinge und Terrorbekämpfung</t>
  </si>
  <si>
    <t>** Struktureller Saldo II = nach Herausrechnung der Zusatzkosten für Flüchtlinge und Terrorbekämpfung</t>
  </si>
</sst>
</file>

<file path=xl/styles.xml><?xml version="1.0" encoding="utf-8"?>
<styleSheet xmlns="http://schemas.openxmlformats.org/spreadsheetml/2006/main" xmlns:mc="http://schemas.openxmlformats.org/markup-compatibility/2006" xmlns:x14ac="http://schemas.microsoft.com/office/spreadsheetml/2009/9/ac" mc:Ignorable="x14ac">
  <numFmts count="79">
    <numFmt numFmtId="41" formatCode="_-* #,##0_-;\-* #,##0_-;_-* &quot;-&quot;_-;_-@_-"/>
    <numFmt numFmtId="43" formatCode="_-* #,##0.00_-;\-* #,##0.00_-;_-* &quot;-&quot;??_-;_-@_-"/>
    <numFmt numFmtId="164" formatCode="#,##0.0"/>
    <numFmt numFmtId="165" formatCode="_-* #,##0.00\ [$€-1]_-;\-* #,##0.00\ [$€-1]_-;_-* &quot;-&quot;??\ [$€-1]_-"/>
    <numFmt numFmtId="166" formatCode="0.0"/>
    <numFmt numFmtId="167" formatCode="#,##0.000"/>
    <numFmt numFmtId="168" formatCode="0.000"/>
    <numFmt numFmtId="169" formatCode="##0\ &quot;bps&quot;"/>
    <numFmt numFmtId="170" formatCode="#,##0.00_);[Red]\(#,##0.00\);\-_)"/>
    <numFmt numFmtId="171" formatCode="_(* #,##0.00_);_(* \(#,##0.00\);_(* &quot;-&quot;??_);_(@_)"/>
    <numFmt numFmtId="172" formatCode="_ * #,##0.00_ ;_ * \-#,##0.00_ ;_ * &quot;-&quot;??_ ;_ @_ "/>
    <numFmt numFmtId="173" formatCode="#,##0.00_);\(#,##0.00\)"/>
    <numFmt numFmtId="174" formatCode="\+#,##0;\-#,##0"/>
    <numFmt numFmtId="175" formatCode="_(* #,##0.00_);\(* #,##0.00\);_(* &quot;-&quot;??_);_-@_-"/>
    <numFmt numFmtId="176" formatCode="_(* #,##0_);\(* #,##0\);_(* &quot;-&quot;??_);_-@_-"/>
    <numFmt numFmtId="177" formatCode="0.00_)"/>
    <numFmt numFmtId="178" formatCode="#0.00"/>
    <numFmt numFmtId="179" formatCode="#0.0000"/>
    <numFmt numFmtId="180" formatCode="0.000%"/>
    <numFmt numFmtId="181" formatCode="0.0000000%"/>
    <numFmt numFmtId="182" formatCode="#,##0_ ;[Red]\-#,##0\ "/>
    <numFmt numFmtId="183" formatCode="&quot;L.&quot;\ #,##0;[Red]\-&quot;L.&quot;\ #,##0"/>
    <numFmt numFmtId="184" formatCode="&quot;0&quot;#"/>
    <numFmt numFmtId="185" formatCode="#,##0.0;\-#,##0.0;&quot;-&quot;"/>
    <numFmt numFmtId="186" formatCode="#,##0.0_ ;\-#,##0.0\ "/>
    <numFmt numFmtId="187" formatCode="_-* #,##0.00\ [$€]_-;\-* #,##0.00\ [$€]_-;_-* &quot;-&quot;??\ [$€]_-;_-@_-"/>
    <numFmt numFmtId="188" formatCode="_-[$€-2]\ * #,##0.00_-;\-[$€-2]\ * #,##0.00_-;_-[$€-2]\ * &quot;-&quot;??_-"/>
    <numFmt numFmtId="189" formatCode="0.0_)"/>
    <numFmt numFmtId="190" formatCode="&quot;$&quot;#,##0.00_);[Red]\(&quot;$&quot;#,##0.00\)"/>
    <numFmt numFmtId="191" formatCode="###,##0.000"/>
    <numFmt numFmtId="192" formatCode="dd/mm/yy;@"/>
    <numFmt numFmtId="193" formatCode="0.0%"/>
    <numFmt numFmtId="194" formatCode="\(#,##0\)"/>
    <numFmt numFmtId="195" formatCode="@\ *."/>
    <numFmt numFmtId="196" formatCode="\ \ \ \ \ \ \ \ \ \ @\ *."/>
    <numFmt numFmtId="197" formatCode="\ \ \ \ \ \ \ \ \ \ \ \ @\ *."/>
    <numFmt numFmtId="198" formatCode="\ \ \ \ \ \ \ \ \ \ \ \ @"/>
    <numFmt numFmtId="199" formatCode="\ \ \ \ \ \ \ \ \ \ \ \ \ @\ *."/>
    <numFmt numFmtId="200" formatCode="\ @\ *."/>
    <numFmt numFmtId="201" formatCode="\ @"/>
    <numFmt numFmtId="202" formatCode="\ \ @\ *."/>
    <numFmt numFmtId="203" formatCode="\ \ @"/>
    <numFmt numFmtId="204" formatCode="\ \ \ @\ *."/>
    <numFmt numFmtId="205" formatCode="\ \ \ @"/>
    <numFmt numFmtId="206" formatCode="\ \ \ \ @\ *."/>
    <numFmt numFmtId="207" formatCode="\ \ \ \ @"/>
    <numFmt numFmtId="208" formatCode="\ \ \ \ \ \ @\ *."/>
    <numFmt numFmtId="209" formatCode="\ \ \ \ \ \ @"/>
    <numFmt numFmtId="210" formatCode="\ \ \ \ \ \ \ @\ *."/>
    <numFmt numFmtId="211" formatCode="\ \ \ \ \ \ \ \ \ @\ *."/>
    <numFmt numFmtId="212" formatCode="\ \ \ \ \ \ \ \ \ @"/>
    <numFmt numFmtId="213" formatCode="#,##0,_)"/>
    <numFmt numFmtId="214" formatCode="_(* #,##0_);_(* \(#,##0\);_(* &quot;-&quot;_);_(@_)"/>
    <numFmt numFmtId="215" formatCode="#,##0.00_ ;[Red]\-#,##0.00\ "/>
    <numFmt numFmtId="216" formatCode="_(&quot;$&quot;* #,##0_);_(&quot;$&quot;* \(#,##0\);_(&quot;$&quot;* &quot;-&quot;_);_(@_)"/>
    <numFmt numFmtId="217" formatCode="#,##0;&quot;– &quot;#,##0"/>
    <numFmt numFmtId="218" formatCode="dd\.\ mmm"/>
    <numFmt numFmtId="219" formatCode="#,##0;[Red]\-\ #,##0"/>
    <numFmt numFmtId="220" formatCode="&quot;+ &quot;#,##0.0;&quot;– &quot;#,##0.0;&quot;± &quot;0.0"/>
    <numFmt numFmtId="221" formatCode="_-* #,##0.00\ _D_M_-;\-* #,##0.00\ _D_M_-;_-* &quot;-&quot;??\ _D_M_-;_-@_-"/>
    <numFmt numFmtId="222" formatCode="#,##0.0;&quot;– &quot;#,##0.0"/>
    <numFmt numFmtId="223" formatCode="#,##0.00;[Red]\-\ #,##0.00"/>
    <numFmt numFmtId="224" formatCode="_(&quot;€&quot;\ * #,##0.00_);_(&quot;€&quot;\ * \(#,##0.00\);_(&quot;€&quot;\ * &quot;-&quot;??_);_(@_)"/>
    <numFmt numFmtId="225" formatCode="_-[$€]\ * #,##0.00_-;\-[$€]\ * #,##0.00_-;_-[$€]\ * &quot;-&quot;??_-;_-@_-"/>
    <numFmt numFmtId="226" formatCode="_-* #,##0.00\ _Ö_S_-;\-* #,##0.00\ _Ö_S_-;_-* &quot;-&quot;??\ _Ö_S_-;_-@_-"/>
    <numFmt numFmtId="227" formatCode="_-* #,##0.00\ _€_-;\-* #,##0.00\ _€_-;_-* &quot;-&quot;??\ _€_-;_-@_-"/>
    <numFmt numFmtId="228" formatCode="#,##0.0_i"/>
    <numFmt numFmtId="229" formatCode="0.00\ %"/>
    <numFmt numFmtId="230" formatCode="#,##0;\–#,##0;\±0"/>
    <numFmt numFmtId="231" formatCode="#,##0.0;\–#,##0.0;\±0.0"/>
    <numFmt numFmtId="232" formatCode="#,##0.00;\–#,##0.00;\±0.00"/>
    <numFmt numFmtId="233" formatCode="_(&quot;€&quot;* #,##0.00_);_(&quot;€&quot;* \(#,##0.00\);_(&quot;€&quot;* &quot;-&quot;??_);_(@_)"/>
    <numFmt numFmtId="234" formatCode="#,##0.0\ \ \ ;\–#,##0.0\ \ \ ;\±0.0\ \ \ "/>
    <numFmt numFmtId="235" formatCode="#,##0.0\ \ \ \ ;\–#,##0.0\ \ \ \ ;\±0.0\ \ \ \ "/>
    <numFmt numFmtId="236" formatCode="#,##0.0\ \ \ \ \ ;\–#,##0.0\ \ \ \ \ ;\±0.0\ \ \ \ \ "/>
    <numFmt numFmtId="237" formatCode="#,##0.0\ \ \ \ \ \ ;\–#,##0.0\ \ \ \ \ \ ;\±0.0\ \ \ \ \ \ "/>
    <numFmt numFmtId="238" formatCode="#,##0.0_)"/>
    <numFmt numFmtId="239" formatCode="0.0000"/>
    <numFmt numFmtId="240" formatCode="0.0000000"/>
  </numFmts>
  <fonts count="286">
    <font>
      <sz val="10"/>
      <name val="Arial"/>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Palatino Linotype"/>
      <family val="1"/>
    </font>
    <font>
      <b/>
      <sz val="10"/>
      <name val="Arial"/>
      <family val="2"/>
    </font>
    <font>
      <sz val="10"/>
      <color indexed="8"/>
      <name val="Palatino Linotype"/>
      <family val="1"/>
    </font>
    <font>
      <sz val="9"/>
      <color indexed="8"/>
      <name val="Arial"/>
      <family val="2"/>
    </font>
    <font>
      <sz val="10"/>
      <name val="Palatino Linotype"/>
      <family val="1"/>
    </font>
    <font>
      <sz val="9"/>
      <name val="Arial"/>
      <family val="2"/>
    </font>
    <font>
      <b/>
      <sz val="9"/>
      <name val="Arial"/>
      <family val="2"/>
    </font>
    <font>
      <sz val="9"/>
      <name val="Palatino Linotype"/>
      <family val="1"/>
    </font>
    <font>
      <sz val="7"/>
      <name val="Palatino Linotype"/>
      <family val="1"/>
    </font>
    <font>
      <vertAlign val="superscript"/>
      <sz val="7"/>
      <name val="Palatino Linotype"/>
      <family val="1"/>
    </font>
    <font>
      <b/>
      <sz val="10"/>
      <color theme="1"/>
      <name val="Palatino Linotype"/>
      <family val="1"/>
    </font>
    <font>
      <b/>
      <sz val="11"/>
      <color theme="1"/>
      <name val="Palatino Linotype"/>
      <family val="1"/>
    </font>
    <font>
      <sz val="10"/>
      <color theme="1"/>
      <name val="Palatino Linotype"/>
      <family val="1"/>
    </font>
    <font>
      <sz val="8"/>
      <color theme="1"/>
      <name val="Palatino Linotype"/>
      <family val="1"/>
    </font>
    <font>
      <sz val="8"/>
      <name val="Palatino Linotype"/>
      <family val="1"/>
    </font>
    <font>
      <sz val="11"/>
      <name val="Palatino Linotype"/>
      <family val="1"/>
    </font>
    <font>
      <sz val="11"/>
      <name val="Arial"/>
      <family val="2"/>
    </font>
    <font>
      <b/>
      <sz val="8"/>
      <name val="Palatino Linotype"/>
      <family val="1"/>
    </font>
    <font>
      <sz val="8"/>
      <name val="Arial"/>
      <family val="2"/>
    </font>
    <font>
      <b/>
      <sz val="10"/>
      <color rgb="FFC00000"/>
      <name val="Palatino Linotype"/>
      <family val="1"/>
    </font>
    <font>
      <sz val="11"/>
      <color theme="1"/>
      <name val="Palatino Linotype"/>
      <family val="1"/>
    </font>
    <font>
      <sz val="11"/>
      <color indexed="8"/>
      <name val="Calibri"/>
      <family val="2"/>
      <charset val="238"/>
    </font>
    <font>
      <sz val="11"/>
      <color indexed="8"/>
      <name val="Arial"/>
      <family val="2"/>
    </font>
    <font>
      <sz val="11"/>
      <color indexed="8"/>
      <name val="Calibri"/>
      <family val="2"/>
    </font>
    <font>
      <sz val="11"/>
      <color indexed="9"/>
      <name val="Calibri"/>
      <family val="2"/>
      <charset val="238"/>
    </font>
    <font>
      <sz val="11"/>
      <color indexed="9"/>
      <name val="Arial"/>
      <family val="2"/>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0"/>
      <name val="MS Sans Serif"/>
      <family val="2"/>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sz val="12"/>
      <name val="Arial"/>
      <family val="2"/>
    </font>
    <font>
      <b/>
      <i/>
      <sz val="16"/>
      <name val="Helv"/>
    </font>
    <font>
      <sz val="10"/>
      <name val="Times New Roman"/>
      <family val="1"/>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b/>
      <sz val="8"/>
      <color rgb="FFC00000"/>
      <name val="Palatino Linotype"/>
      <family val="1"/>
    </font>
    <font>
      <vertAlign val="superscript"/>
      <sz val="9"/>
      <name val="Palatino Linotype"/>
      <family val="1"/>
    </font>
    <font>
      <b/>
      <sz val="8"/>
      <name val="Arial"/>
      <family val="2"/>
    </font>
    <font>
      <b/>
      <sz val="9"/>
      <name val="Palatino Linotype"/>
      <family val="1"/>
    </font>
    <font>
      <i/>
      <sz val="9"/>
      <name val="Palatino Linotype"/>
      <family val="1"/>
    </font>
    <font>
      <i/>
      <sz val="8"/>
      <name val="Palatino Linotype"/>
      <family val="1"/>
    </font>
    <font>
      <i/>
      <sz val="8"/>
      <name val="Arial"/>
      <family val="2"/>
    </font>
    <font>
      <b/>
      <sz val="9"/>
      <color rgb="FFC00000"/>
      <name val="Palatino Linotype"/>
      <family val="1"/>
    </font>
    <font>
      <vertAlign val="superscript"/>
      <sz val="8"/>
      <name val="Palatino Linotype"/>
      <family val="1"/>
    </font>
    <font>
      <sz val="8"/>
      <name val="Calibri"/>
      <family val="2"/>
      <scheme val="minor"/>
    </font>
    <font>
      <sz val="9"/>
      <name val="Calibri"/>
      <family val="2"/>
      <scheme val="minor"/>
    </font>
    <font>
      <b/>
      <vertAlign val="superscript"/>
      <sz val="10"/>
      <name val="Palatino Linotype"/>
      <family val="1"/>
    </font>
    <font>
      <b/>
      <sz val="9"/>
      <color theme="1"/>
      <name val="Palatino Linotype"/>
      <family val="1"/>
    </font>
    <font>
      <sz val="9"/>
      <color theme="1"/>
      <name val="Palatino Linotype"/>
      <family val="1"/>
    </font>
    <font>
      <sz val="9"/>
      <color theme="1"/>
      <name val="Calibri"/>
      <family val="2"/>
      <scheme val="minor"/>
    </font>
    <font>
      <sz val="7"/>
      <color indexed="8"/>
      <name val="Palatino Linotype"/>
      <family val="1"/>
    </font>
    <font>
      <sz val="9"/>
      <color indexed="8"/>
      <name val="Palatino Linotype"/>
      <family val="1"/>
    </font>
    <font>
      <sz val="10"/>
      <name val="Arial"/>
      <family val="2"/>
    </font>
    <font>
      <b/>
      <sz val="11"/>
      <name val="Palatino Linotype"/>
      <family val="1"/>
    </font>
    <font>
      <b/>
      <sz val="11"/>
      <name val="Arial"/>
      <family val="2"/>
    </font>
    <font>
      <vertAlign val="superscript"/>
      <sz val="7"/>
      <color indexed="8"/>
      <name val="Palatino Linotype"/>
      <family val="1"/>
    </font>
    <font>
      <b/>
      <sz val="9"/>
      <color indexed="8"/>
      <name val="Palatino Linotype"/>
      <family val="1"/>
    </font>
    <font>
      <sz val="10"/>
      <name val="Arial"/>
      <family val="2"/>
    </font>
    <font>
      <sz val="6"/>
      <name val="Palatino Linotype"/>
      <family val="1"/>
    </font>
    <font>
      <sz val="8"/>
      <color rgb="FF000000"/>
      <name val="Arial"/>
      <family val="2"/>
    </font>
    <font>
      <b/>
      <sz val="11"/>
      <color rgb="FFC00000"/>
      <name val="Calibri"/>
      <family val="2"/>
      <scheme val="minor"/>
    </font>
    <font>
      <sz val="10"/>
      <color theme="1"/>
      <name val="Calibri"/>
      <family val="2"/>
      <scheme val="minor"/>
    </font>
    <font>
      <sz val="9"/>
      <color theme="1"/>
      <name val="Tahoma"/>
      <family val="2"/>
    </font>
    <font>
      <sz val="10"/>
      <name val="Courier"/>
      <family val="3"/>
    </font>
    <font>
      <sz val="9"/>
      <color rgb="FF0070C0"/>
      <name val="Palatino Linotype"/>
      <family val="1"/>
    </font>
    <font>
      <b/>
      <vertAlign val="superscript"/>
      <sz val="9"/>
      <name val="Palatino Linotype"/>
      <family val="1"/>
    </font>
    <font>
      <sz val="11"/>
      <color rgb="FF006100"/>
      <name val="Calibri"/>
      <family val="2"/>
      <scheme val="minor"/>
    </font>
    <font>
      <i/>
      <sz val="9"/>
      <color theme="1"/>
      <name val="Calibri"/>
      <family val="2"/>
      <scheme val="minor"/>
    </font>
    <font>
      <sz val="9"/>
      <color rgb="FFC00000"/>
      <name val="Palatino Linotype"/>
      <family val="1"/>
    </font>
    <font>
      <sz val="10"/>
      <name val="Arial"/>
      <family val="2"/>
    </font>
    <font>
      <sz val="9"/>
      <name val="Times New Roman"/>
      <family val="1"/>
    </font>
    <font>
      <i/>
      <sz val="8"/>
      <name val="Tms Rmn"/>
    </font>
    <font>
      <b/>
      <sz val="8"/>
      <name val="Tms Rmn"/>
    </font>
    <font>
      <i/>
      <vertAlign val="superscript"/>
      <sz val="9"/>
      <name val="Palatino Linotype"/>
      <family val="1"/>
    </font>
    <font>
      <sz val="9"/>
      <color indexed="63"/>
      <name val="Palatino Linotype"/>
      <family val="1"/>
    </font>
    <font>
      <b/>
      <sz val="9"/>
      <color indexed="63"/>
      <name val="Palatino Linotype"/>
      <family val="1"/>
    </font>
    <font>
      <sz val="8"/>
      <color rgb="FF000000"/>
      <name val="Palatino Linotype"/>
      <family val="1"/>
    </font>
    <font>
      <sz val="8"/>
      <color indexed="10"/>
      <name val="Palatino Linotype"/>
      <family val="1"/>
    </font>
    <font>
      <vertAlign val="superscript"/>
      <sz val="9"/>
      <name val="Arial"/>
      <family val="2"/>
    </font>
    <font>
      <b/>
      <vertAlign val="superscript"/>
      <sz val="9"/>
      <color rgb="FFC00000"/>
      <name val="Palatino Linotype"/>
      <family val="1"/>
    </font>
    <font>
      <sz val="10"/>
      <color theme="0"/>
      <name val="Palatino Linotype"/>
      <family val="1"/>
    </font>
    <font>
      <i/>
      <sz val="11"/>
      <color theme="1"/>
      <name val="Calibri"/>
      <family val="2"/>
      <scheme val="minor"/>
    </font>
    <font>
      <sz val="9"/>
      <color indexed="63"/>
      <name val="Calibri"/>
      <family val="2"/>
      <scheme val="minor"/>
    </font>
    <font>
      <sz val="11"/>
      <color theme="1"/>
      <name val="Arial"/>
      <family val="2"/>
    </font>
    <font>
      <sz val="10"/>
      <name val="Arial"/>
      <family val="2"/>
    </font>
    <font>
      <b/>
      <sz val="18"/>
      <color theme="3"/>
      <name val="Cambria"/>
      <family val="2"/>
      <scheme val="major"/>
    </font>
    <font>
      <b/>
      <sz val="15"/>
      <color theme="3"/>
      <name val="Tahoma"/>
      <family val="2"/>
    </font>
    <font>
      <b/>
      <sz val="13"/>
      <color theme="3"/>
      <name val="Tahoma"/>
      <family val="2"/>
    </font>
    <font>
      <b/>
      <sz val="11"/>
      <color theme="3"/>
      <name val="Tahoma"/>
      <family val="2"/>
    </font>
    <font>
      <sz val="11"/>
      <color rgb="FF9C0006"/>
      <name val="Tahoma"/>
      <family val="2"/>
    </font>
    <font>
      <sz val="11"/>
      <color rgb="FF9C6500"/>
      <name val="Tahoma"/>
      <family val="2"/>
    </font>
    <font>
      <sz val="11"/>
      <color rgb="FF3F3F76"/>
      <name val="Tahoma"/>
      <family val="2"/>
    </font>
    <font>
      <b/>
      <sz val="11"/>
      <color rgb="FF3F3F3F"/>
      <name val="Tahoma"/>
      <family val="2"/>
    </font>
    <font>
      <b/>
      <sz val="11"/>
      <color rgb="FFFA7D00"/>
      <name val="Tahoma"/>
      <family val="2"/>
    </font>
    <font>
      <sz val="11"/>
      <color rgb="FFFA7D00"/>
      <name val="Tahoma"/>
      <family val="2"/>
    </font>
    <font>
      <b/>
      <sz val="11"/>
      <color theme="0"/>
      <name val="Tahoma"/>
      <family val="2"/>
    </font>
    <font>
      <sz val="11"/>
      <color rgb="FFFF0000"/>
      <name val="Tahoma"/>
      <family val="2"/>
    </font>
    <font>
      <i/>
      <sz val="11"/>
      <color rgb="FF7F7F7F"/>
      <name val="Tahoma"/>
      <family val="2"/>
    </font>
    <font>
      <b/>
      <sz val="11"/>
      <color theme="1"/>
      <name val="Tahoma"/>
      <family val="2"/>
    </font>
    <font>
      <sz val="11"/>
      <color theme="0"/>
      <name val="Tahoma"/>
      <family val="2"/>
    </font>
    <font>
      <sz val="11"/>
      <color rgb="FF006100"/>
      <name val="Tahoma"/>
      <family val="2"/>
    </font>
    <font>
      <sz val="11"/>
      <name val="Calibri"/>
      <family val="2"/>
      <scheme val="minor"/>
    </font>
    <font>
      <sz val="7"/>
      <color rgb="FF000000"/>
      <name val="Palatino Linotype"/>
      <family val="1"/>
    </font>
    <font>
      <sz val="10"/>
      <name val="Helv"/>
    </font>
    <font>
      <sz val="11"/>
      <name val="Calibri"/>
      <family val="2"/>
    </font>
    <font>
      <b/>
      <sz val="12"/>
      <name val="Times New Roman"/>
      <family val="1"/>
    </font>
    <font>
      <sz val="10"/>
      <color rgb="FFC00000"/>
      <name val="Palatino Linotype"/>
      <family val="1"/>
    </font>
    <font>
      <sz val="16"/>
      <name val="Palatino Linotype"/>
      <family val="1"/>
    </font>
    <font>
      <sz val="16"/>
      <color indexed="10"/>
      <name val="Palatino Linotype"/>
      <family val="1"/>
    </font>
    <font>
      <sz val="7"/>
      <name val="Letter Gothic CE"/>
      <family val="3"/>
      <charset val="238"/>
    </font>
    <font>
      <sz val="10"/>
      <color theme="1"/>
      <name val="Century Gothic"/>
      <family val="2"/>
    </font>
    <font>
      <sz val="7"/>
      <name val="Arial"/>
      <family val="2"/>
    </font>
    <font>
      <sz val="11"/>
      <color theme="0"/>
      <name val="Arial"/>
      <family val="2"/>
    </font>
    <font>
      <sz val="10"/>
      <color theme="0"/>
      <name val="Century Gothic"/>
      <family val="2"/>
    </font>
    <font>
      <b/>
      <sz val="9"/>
      <color indexed="9"/>
      <name val="Verdana"/>
      <family val="2"/>
    </font>
    <font>
      <sz val="9"/>
      <color indexed="8"/>
      <name val="Verdana"/>
      <family val="2"/>
    </font>
    <font>
      <sz val="9"/>
      <color indexed="12"/>
      <name val="Verdana"/>
      <family val="2"/>
    </font>
    <font>
      <sz val="9"/>
      <color indexed="22"/>
      <name val="Verdana"/>
      <family val="2"/>
    </font>
    <font>
      <b/>
      <sz val="11"/>
      <color rgb="FF3F3F3F"/>
      <name val="Arial"/>
      <family val="2"/>
    </font>
    <font>
      <b/>
      <sz val="10"/>
      <color rgb="FF3F3F3F"/>
      <name val="Century Gothic"/>
      <family val="2"/>
    </font>
    <font>
      <b/>
      <sz val="11"/>
      <color rgb="FFFA7D00"/>
      <name val="Arial"/>
      <family val="2"/>
    </font>
    <font>
      <b/>
      <sz val="10"/>
      <color rgb="FFFA7D00"/>
      <name val="Century Gothic"/>
      <family val="2"/>
    </font>
    <font>
      <sz val="8"/>
      <name val="Helv"/>
    </font>
    <font>
      <b/>
      <sz val="8"/>
      <name val="Helv"/>
    </font>
    <font>
      <i/>
      <sz val="8"/>
      <name val="Helv"/>
    </font>
    <font>
      <b/>
      <u/>
      <sz val="10"/>
      <name val="Arial"/>
      <family val="2"/>
    </font>
    <font>
      <u/>
      <sz val="10"/>
      <name val="Arial"/>
      <family val="2"/>
    </font>
    <font>
      <i/>
      <sz val="10"/>
      <name val="Times New Roman"/>
      <family val="1"/>
    </font>
    <font>
      <sz val="11"/>
      <color rgb="FF3F3F76"/>
      <name val="Arial"/>
      <family val="2"/>
    </font>
    <font>
      <sz val="10"/>
      <color rgb="FF3F3F76"/>
      <name val="Century Gothic"/>
      <family val="2"/>
    </font>
    <font>
      <b/>
      <sz val="11"/>
      <color theme="1"/>
      <name val="Arial"/>
      <family val="2"/>
    </font>
    <font>
      <b/>
      <sz val="10"/>
      <color theme="1"/>
      <name val="Century Gothic"/>
      <family val="2"/>
    </font>
    <font>
      <i/>
      <sz val="11"/>
      <color rgb="FF7F7F7F"/>
      <name val="Arial"/>
      <family val="2"/>
    </font>
    <font>
      <i/>
      <sz val="10"/>
      <color rgb="FF7F7F7F"/>
      <name val="Century Gothic"/>
      <family val="2"/>
    </font>
    <font>
      <b/>
      <sz val="9"/>
      <color indexed="8"/>
      <name val="Verdana"/>
      <family val="2"/>
    </font>
    <font>
      <sz val="11"/>
      <color rgb="FF006100"/>
      <name val="Arial"/>
      <family val="2"/>
    </font>
    <font>
      <sz val="10"/>
      <color rgb="FF006100"/>
      <name val="Century Gothic"/>
      <family val="2"/>
    </font>
    <font>
      <i/>
      <sz val="11"/>
      <name val="Century Gothic"/>
      <family val="2"/>
    </font>
    <font>
      <b/>
      <sz val="10"/>
      <color rgb="FF0070C0"/>
      <name val="Arial"/>
      <family val="2"/>
    </font>
    <font>
      <u/>
      <sz val="10"/>
      <color indexed="12"/>
      <name val="Arial"/>
      <family val="2"/>
    </font>
    <font>
      <u/>
      <sz val="7.5"/>
      <color indexed="12"/>
      <name val="Arial"/>
      <family val="2"/>
    </font>
    <font>
      <u/>
      <sz val="11"/>
      <color theme="10"/>
      <name val="Tahoma"/>
      <family val="2"/>
    </font>
    <font>
      <i/>
      <sz val="10"/>
      <name val="Futura Lt BT"/>
      <family val="2"/>
    </font>
    <font>
      <sz val="11"/>
      <color rgb="FF9C6500"/>
      <name val="Arial"/>
      <family val="2"/>
    </font>
    <font>
      <sz val="10"/>
      <color rgb="FF9C6500"/>
      <name val="Century Gothic"/>
      <family val="2"/>
    </font>
    <font>
      <sz val="11"/>
      <color rgb="FF9C6500"/>
      <name val="Calibri"/>
      <family val="2"/>
      <scheme val="minor"/>
    </font>
    <font>
      <sz val="11"/>
      <color theme="1"/>
      <name val="Calibri"/>
      <family val="2"/>
    </font>
    <font>
      <sz val="10"/>
      <color theme="1"/>
      <name val="Arial"/>
      <family val="2"/>
    </font>
    <font>
      <sz val="10"/>
      <name val="Futura Lt BT"/>
    </font>
    <font>
      <sz val="8"/>
      <name val="Century Gothic"/>
      <family val="2"/>
    </font>
    <font>
      <sz val="11"/>
      <color rgb="FF9C0006"/>
      <name val="Arial"/>
      <family val="2"/>
    </font>
    <font>
      <sz val="10"/>
      <color rgb="FF9C0006"/>
      <name val="Century Gothic"/>
      <family val="2"/>
    </font>
    <font>
      <sz val="11"/>
      <color rgb="FF9C0006"/>
      <name val="Calibri"/>
      <family val="2"/>
      <scheme val="minor"/>
    </font>
    <font>
      <i/>
      <sz val="10"/>
      <name val="Arial"/>
      <family val="2"/>
    </font>
    <font>
      <sz val="10"/>
      <name val="Century Gothic"/>
      <family val="2"/>
    </font>
    <font>
      <sz val="10"/>
      <name val="Tahoma"/>
      <family val="2"/>
    </font>
    <font>
      <sz val="9"/>
      <name val="Century Gothic"/>
      <family val="2"/>
    </font>
    <font>
      <sz val="11"/>
      <color indexed="8"/>
      <name val="Calibri"/>
      <family val="2"/>
      <charset val="1"/>
    </font>
    <font>
      <sz val="11"/>
      <color rgb="FF000000"/>
      <name val="Calibri"/>
      <family val="2"/>
      <scheme val="minor"/>
    </font>
    <font>
      <sz val="10"/>
      <name val="Futura Md BT"/>
      <family val="2"/>
    </font>
    <font>
      <b/>
      <sz val="15"/>
      <color theme="3"/>
      <name val="Arial"/>
      <family val="2"/>
    </font>
    <font>
      <b/>
      <sz val="15"/>
      <color theme="3"/>
      <name val="Century Gothic"/>
      <family val="2"/>
    </font>
    <font>
      <i/>
      <sz val="12"/>
      <name val="Century Gothic"/>
      <family val="2"/>
    </font>
    <font>
      <b/>
      <sz val="13"/>
      <color theme="3"/>
      <name val="Arial"/>
      <family val="2"/>
    </font>
    <font>
      <b/>
      <sz val="13"/>
      <color theme="3"/>
      <name val="Century Gothic"/>
      <family val="2"/>
    </font>
    <font>
      <b/>
      <sz val="11"/>
      <color theme="3"/>
      <name val="Arial"/>
      <family val="2"/>
    </font>
    <font>
      <b/>
      <sz val="11"/>
      <color theme="3"/>
      <name val="Century Gothic"/>
      <family val="2"/>
    </font>
    <font>
      <i/>
      <sz val="14"/>
      <name val="Futura Md BT"/>
      <family val="2"/>
    </font>
    <font>
      <sz val="14"/>
      <name val="Arial Black"/>
      <family val="2"/>
    </font>
    <font>
      <sz val="12"/>
      <name val="Arial Black"/>
      <family val="2"/>
    </font>
    <font>
      <sz val="11"/>
      <name val="Arial Black"/>
      <family val="2"/>
    </font>
    <font>
      <i/>
      <sz val="12"/>
      <name val="Futura Lt BT"/>
      <family val="2"/>
    </font>
    <font>
      <i/>
      <u/>
      <sz val="10"/>
      <name val="Futura Lt BT"/>
      <family val="2"/>
    </font>
    <font>
      <sz val="11"/>
      <color rgb="FFFA7D00"/>
      <name val="Arial"/>
      <family val="2"/>
    </font>
    <font>
      <sz val="10"/>
      <color rgb="FFFA7D00"/>
      <name val="Century Gothic"/>
      <family val="2"/>
    </font>
    <font>
      <sz val="11"/>
      <color rgb="FFFF0000"/>
      <name val="Arial"/>
      <family val="2"/>
    </font>
    <font>
      <sz val="10"/>
      <color rgb="FFFF0000"/>
      <name val="Century Gothic"/>
      <family val="2"/>
    </font>
    <font>
      <b/>
      <sz val="18"/>
      <color indexed="24"/>
      <name val="Arial"/>
      <family val="2"/>
    </font>
    <font>
      <b/>
      <sz val="11"/>
      <color theme="0"/>
      <name val="Arial"/>
      <family val="2"/>
    </font>
    <font>
      <b/>
      <sz val="10"/>
      <color theme="0"/>
      <name val="Century Gothic"/>
      <family val="2"/>
    </font>
    <font>
      <sz val="8"/>
      <color indexed="63"/>
      <name val="Palatino Linotype"/>
      <family val="1"/>
    </font>
    <font>
      <sz val="8"/>
      <color indexed="8"/>
      <name val="Palatino Linotype"/>
      <family val="1"/>
    </font>
    <font>
      <i/>
      <sz val="9"/>
      <color indexed="8"/>
      <name val="Palatino Linotype"/>
      <family val="1"/>
    </font>
    <font>
      <vertAlign val="superscript"/>
      <sz val="9"/>
      <color indexed="8"/>
      <name val="Palatino Linotype"/>
      <family val="1"/>
    </font>
    <font>
      <u/>
      <sz val="11"/>
      <color indexed="12"/>
      <name val="Arial"/>
      <family val="2"/>
    </font>
  </fonts>
  <fills count="8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22"/>
      </patternFill>
    </fill>
    <fill>
      <patternFill patternType="solid">
        <fgColor indexed="55"/>
      </patternFill>
    </fill>
    <fill>
      <patternFill patternType="solid">
        <fgColor indexed="44"/>
        <bgColor indexed="64"/>
      </patternFill>
    </fill>
    <fill>
      <patternFill patternType="solid">
        <fgColor indexed="26"/>
      </patternFill>
    </fill>
    <fill>
      <patternFill patternType="solid">
        <fgColor indexed="43"/>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
      <patternFill patternType="solid">
        <fgColor rgb="FFFFFF00"/>
        <bgColor indexed="64"/>
      </patternFill>
    </fill>
    <fill>
      <patternFill patternType="solid">
        <fgColor rgb="FF92D050"/>
        <bgColor indexed="64"/>
      </patternFill>
    </fill>
    <fill>
      <patternFill patternType="solid">
        <fgColor theme="8" tint="0.39997558519241921"/>
        <bgColor indexed="64"/>
      </patternFill>
    </fill>
    <fill>
      <patternFill patternType="solid">
        <fgColor rgb="FFC6EFCE"/>
      </patternFill>
    </fill>
    <fill>
      <patternFill patternType="solid">
        <fgColor rgb="FFFFFFCC"/>
      </patternFill>
    </fill>
    <fill>
      <patternFill patternType="solid">
        <fgColor theme="0" tint="-4.9989318521683403E-2"/>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indexed="64"/>
      </patternFill>
    </fill>
    <fill>
      <patternFill patternType="gray0625"/>
    </fill>
  </fills>
  <borders count="49">
    <border>
      <left/>
      <right/>
      <top/>
      <bottom/>
      <diagonal/>
    </border>
    <border>
      <left/>
      <right/>
      <top/>
      <bottom style="thin">
        <color indexed="64"/>
      </bottom>
      <diagonal/>
    </border>
    <border>
      <left/>
      <right/>
      <top/>
      <bottom style="thin">
        <color rgb="FFFF0000"/>
      </bottom>
      <diagonal/>
    </border>
    <border>
      <left/>
      <right/>
      <top/>
      <bottom style="thin">
        <color theme="0" tint="-0.249977111117893"/>
      </bottom>
      <diagonal/>
    </border>
    <border>
      <left/>
      <right/>
      <top style="thin">
        <color indexed="64"/>
      </top>
      <bottom style="thin">
        <color rgb="FFFF0000"/>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
      <left/>
      <right/>
      <top style="medium">
        <color indexed="64"/>
      </top>
      <bottom style="thin">
        <color rgb="FFFF0000"/>
      </bottom>
      <diagonal/>
    </border>
    <border>
      <left/>
      <right/>
      <top/>
      <bottom style="medium">
        <color indexed="64"/>
      </bottom>
      <diagonal/>
    </border>
    <border>
      <left/>
      <right/>
      <top style="thin">
        <color rgb="FFFF0000"/>
      </top>
      <bottom style="thin">
        <color indexed="64"/>
      </bottom>
      <diagonal/>
    </border>
    <border>
      <left/>
      <right/>
      <top style="thin">
        <color auto="1"/>
      </top>
      <bottom/>
      <diagonal/>
    </border>
    <border>
      <left/>
      <right/>
      <top style="thin">
        <color auto="1"/>
      </top>
      <bottom style="thin">
        <color indexed="64"/>
      </bottom>
      <diagonal/>
    </border>
    <border>
      <left style="thin">
        <color rgb="FFB2B2B2"/>
      </left>
      <right style="thin">
        <color rgb="FFB2B2B2"/>
      </right>
      <top style="thin">
        <color rgb="FFB2B2B2"/>
      </top>
      <bottom style="thin">
        <color rgb="FFB2B2B2"/>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2"/>
      </left>
      <right/>
      <top/>
      <bottom/>
      <diagonal/>
    </border>
    <border>
      <left style="thin">
        <color indexed="22"/>
      </left>
      <right/>
      <top/>
      <bottom style="thin">
        <color indexed="22"/>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right/>
      <top style="thin">
        <color indexed="64"/>
      </top>
      <bottom/>
      <diagonal/>
    </border>
    <border>
      <left/>
      <right/>
      <top style="thin">
        <color indexed="62"/>
      </top>
      <bottom style="double">
        <color indexed="62"/>
      </bottom>
      <diagonal/>
    </border>
    <border>
      <left/>
      <right/>
      <top style="thin">
        <color auto="1"/>
      </top>
      <bottom style="thin">
        <color indexed="64"/>
      </bottom>
      <diagonal/>
    </border>
  </borders>
  <cellStyleXfs count="1829">
    <xf numFmtId="0" fontId="0" fillId="0" borderId="0"/>
    <xf numFmtId="165" fontId="36" fillId="0" borderId="0" applyFont="0" applyFill="0" applyBorder="0" applyAlignment="0" applyProtection="0"/>
    <xf numFmtId="0" fontId="34" fillId="0" borderId="0"/>
    <xf numFmtId="0" fontId="36" fillId="0" borderId="0"/>
    <xf numFmtId="0" fontId="48" fillId="0" borderId="0">
      <alignment horizontal="right"/>
    </xf>
    <xf numFmtId="0" fontId="36" fillId="0" borderId="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58" fillId="8" borderId="0" applyNumberFormat="0" applyBorder="0" applyAlignment="0" applyProtection="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58" fillId="8"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60" fillId="3" borderId="0" applyNumberFormat="0" applyBorder="0" applyAlignment="0" applyProtection="0"/>
    <xf numFmtId="0" fontId="60" fillId="4" borderId="0" applyNumberFormat="0" applyBorder="0" applyAlignment="0" applyProtection="0"/>
    <xf numFmtId="0" fontId="60" fillId="5"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1" borderId="0" applyNumberFormat="0" applyBorder="0" applyAlignment="0" applyProtection="0"/>
    <xf numFmtId="0" fontId="58" fillId="6" borderId="0" applyNumberFormat="0" applyBorder="0" applyAlignment="0" applyProtection="0"/>
    <xf numFmtId="0" fontId="58" fillId="9" borderId="0" applyNumberFormat="0" applyBorder="0" applyAlignment="0" applyProtection="0"/>
    <xf numFmtId="0" fontId="58" fillId="12"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1" borderId="0" applyNumberFormat="0" applyBorder="0" applyAlignment="0" applyProtection="0"/>
    <xf numFmtId="0" fontId="58" fillId="6" borderId="0" applyNumberFormat="0" applyBorder="0" applyAlignment="0" applyProtection="0"/>
    <xf numFmtId="0" fontId="58" fillId="9" borderId="0" applyNumberFormat="0" applyBorder="0" applyAlignment="0" applyProtection="0"/>
    <xf numFmtId="0" fontId="58" fillId="12"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1" borderId="0" applyNumberFormat="0" applyBorder="0" applyAlignment="0" applyProtection="0"/>
    <xf numFmtId="0" fontId="59" fillId="6" borderId="0" applyNumberFormat="0" applyBorder="0" applyAlignment="0" applyProtection="0"/>
    <xf numFmtId="0" fontId="59" fillId="9" borderId="0" applyNumberFormat="0" applyBorder="0" applyAlignment="0" applyProtection="0"/>
    <xf numFmtId="0" fontId="59" fillId="12"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11" borderId="0" applyNumberFormat="0" applyBorder="0" applyAlignment="0" applyProtection="0"/>
    <xf numFmtId="0" fontId="60" fillId="6" borderId="0" applyNumberFormat="0" applyBorder="0" applyAlignment="0" applyProtection="0"/>
    <xf numFmtId="0" fontId="60" fillId="9" borderId="0" applyNumberFormat="0" applyBorder="0" applyAlignment="0" applyProtection="0"/>
    <xf numFmtId="0" fontId="60" fillId="12" borderId="0" applyNumberFormat="0" applyBorder="0" applyAlignment="0" applyProtection="0"/>
    <xf numFmtId="0" fontId="61" fillId="13" borderId="0" applyNumberFormat="0" applyBorder="0" applyAlignment="0" applyProtection="0"/>
    <xf numFmtId="0" fontId="61" fillId="10" borderId="0" applyNumberFormat="0" applyBorder="0" applyAlignment="0" applyProtection="0"/>
    <xf numFmtId="0" fontId="61" fillId="11"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1" fillId="13" borderId="0" applyNumberFormat="0" applyBorder="0" applyAlignment="0" applyProtection="0"/>
    <xf numFmtId="0" fontId="61" fillId="10" borderId="0" applyNumberFormat="0" applyBorder="0" applyAlignment="0" applyProtection="0"/>
    <xf numFmtId="0" fontId="61" fillId="11"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2" fillId="13"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3" fillId="13" borderId="0" applyNumberFormat="0" applyBorder="0" applyAlignment="0" applyProtection="0"/>
    <xf numFmtId="0" fontId="63" fillId="10" borderId="0" applyNumberFormat="0" applyBorder="0" applyAlignment="0" applyProtection="0"/>
    <xf numFmtId="0" fontId="63" fillId="11" borderId="0" applyNumberFormat="0" applyBorder="0" applyAlignment="0" applyProtection="0"/>
    <xf numFmtId="0" fontId="63" fillId="14" borderId="0" applyNumberFormat="0" applyBorder="0" applyAlignment="0" applyProtection="0"/>
    <xf numFmtId="0" fontId="63" fillId="15" borderId="0" applyNumberFormat="0" applyBorder="0" applyAlignment="0" applyProtection="0"/>
    <xf numFmtId="0" fontId="63" fillId="16" borderId="0" applyNumberFormat="0" applyBorder="0" applyAlignment="0" applyProtection="0"/>
    <xf numFmtId="0" fontId="62" fillId="17" borderId="0" applyNumberFormat="0" applyBorder="0" applyAlignment="0" applyProtection="0"/>
    <xf numFmtId="0" fontId="62" fillId="18" borderId="0" applyNumberFormat="0" applyBorder="0" applyAlignment="0" applyProtection="0"/>
    <xf numFmtId="0" fontId="62" fillId="19"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2" fillId="20" borderId="0" applyNumberFormat="0" applyBorder="0" applyAlignment="0" applyProtection="0"/>
    <xf numFmtId="0" fontId="64" fillId="4" borderId="0" applyNumberFormat="0" applyBorder="0" applyAlignment="0" applyProtection="0"/>
    <xf numFmtId="0" fontId="36" fillId="21" borderId="0" applyNumberFormat="0" applyFont="0" applyBorder="0" applyAlignment="0" applyProtection="0"/>
    <xf numFmtId="0" fontId="65" fillId="22" borderId="0" applyNumberFormat="0" applyBorder="0" applyAlignment="0" applyProtection="0"/>
    <xf numFmtId="0" fontId="66" fillId="8" borderId="5" applyNumberFormat="0" applyAlignment="0" applyProtection="0"/>
    <xf numFmtId="169" fontId="36" fillId="0" borderId="0" applyFont="0" applyFill="0" applyBorder="0" applyAlignment="0" applyProtection="0"/>
    <xf numFmtId="0" fontId="67" fillId="23" borderId="5" applyNumberFormat="0" applyAlignment="0" applyProtection="0"/>
    <xf numFmtId="0" fontId="68" fillId="23" borderId="5" applyNumberFormat="0" applyAlignment="0" applyProtection="0"/>
    <xf numFmtId="0" fontId="69" fillId="0" borderId="6" applyNumberFormat="0" applyFill="0" applyAlignment="0" applyProtection="0"/>
    <xf numFmtId="0" fontId="70" fillId="0" borderId="7" applyNumberFormat="0" applyFill="0" applyAlignment="0" applyProtection="0"/>
    <xf numFmtId="0" fontId="71" fillId="24" borderId="8" applyNumberFormat="0" applyAlignment="0" applyProtection="0"/>
    <xf numFmtId="0" fontId="72" fillId="24" borderId="8" applyNumberFormat="0" applyAlignment="0" applyProtection="0"/>
    <xf numFmtId="0" fontId="73" fillId="4" borderId="0" applyNumberFormat="0" applyBorder="0" applyAlignment="0" applyProtection="0"/>
    <xf numFmtId="0" fontId="74" fillId="0" borderId="0" applyNumberFormat="0" applyFill="0" applyBorder="0" applyAlignment="0" applyProtection="0"/>
    <xf numFmtId="0" fontId="75" fillId="0" borderId="9" applyNumberFormat="0" applyFill="0" applyAlignment="0" applyProtection="0"/>
    <xf numFmtId="0" fontId="76" fillId="0" borderId="10" applyNumberFormat="0" applyFill="0" applyAlignment="0" applyProtection="0"/>
    <xf numFmtId="0" fontId="77" fillId="0" borderId="11" applyNumberFormat="0" applyFill="0" applyAlignment="0" applyProtection="0"/>
    <xf numFmtId="0" fontId="77" fillId="0" borderId="0" applyNumberFormat="0" applyFill="0" applyBorder="0" applyAlignment="0" applyProtection="0"/>
    <xf numFmtId="0" fontId="63" fillId="17" borderId="0" applyNumberFormat="0" applyBorder="0" applyAlignment="0" applyProtection="0"/>
    <xf numFmtId="0" fontId="63" fillId="18" borderId="0" applyNumberFormat="0" applyBorder="0" applyAlignment="0" applyProtection="0"/>
    <xf numFmtId="0" fontId="63" fillId="19" borderId="0" applyNumberFormat="0" applyBorder="0" applyAlignment="0" applyProtection="0"/>
    <xf numFmtId="0" fontId="63" fillId="14" borderId="0" applyNumberFormat="0" applyBorder="0" applyAlignment="0" applyProtection="0"/>
    <xf numFmtId="0" fontId="63" fillId="15" borderId="0" applyNumberFormat="0" applyBorder="0" applyAlignment="0" applyProtection="0"/>
    <xf numFmtId="0" fontId="63" fillId="20" borderId="0" applyNumberFormat="0" applyBorder="0" applyAlignment="0" applyProtection="0"/>
    <xf numFmtId="14" fontId="78" fillId="0" borderId="0"/>
    <xf numFmtId="0" fontId="65" fillId="25" borderId="0" applyNumberFormat="0" applyFont="0" applyBorder="0" applyAlignment="0" applyProtection="0"/>
    <xf numFmtId="0" fontId="65" fillId="22" borderId="0" applyNumberFormat="0" applyFont="0" applyBorder="0" applyProtection="0">
      <alignment horizontal="right"/>
    </xf>
    <xf numFmtId="0" fontId="79" fillId="24" borderId="8" applyNumberFormat="0" applyAlignment="0" applyProtection="0"/>
    <xf numFmtId="11" fontId="36" fillId="0" borderId="0" applyFont="0" applyFill="0" applyBorder="0" applyAlignment="0" applyProtection="0"/>
    <xf numFmtId="0" fontId="80" fillId="0" borderId="0" applyNumberFormat="0" applyFill="0" applyBorder="0" applyAlignment="0" applyProtection="0"/>
    <xf numFmtId="0" fontId="81" fillId="0" borderId="0" applyFill="0" applyBorder="0" applyAlignment="0" applyProtection="0"/>
    <xf numFmtId="0" fontId="82" fillId="0" borderId="0" applyNumberFormat="0" applyFill="0" applyBorder="0" applyAlignment="0" applyProtection="0"/>
    <xf numFmtId="0" fontId="36" fillId="0" borderId="0" applyFont="0" applyFill="0" applyBorder="0" applyProtection="0">
      <alignment horizontal="center"/>
    </xf>
    <xf numFmtId="0" fontId="36" fillId="0" borderId="12" applyFont="0" applyFill="0" applyBorder="0" applyProtection="0">
      <alignment horizontal="right"/>
    </xf>
    <xf numFmtId="0" fontId="83" fillId="5" borderId="0" applyNumberFormat="0" applyBorder="0" applyAlignment="0" applyProtection="0"/>
    <xf numFmtId="170" fontId="84" fillId="0" borderId="0"/>
    <xf numFmtId="0" fontId="85" fillId="0" borderId="9" applyNumberFormat="0" applyFill="0" applyAlignment="0" applyProtection="0"/>
    <xf numFmtId="0" fontId="86" fillId="0" borderId="10" applyNumberFormat="0" applyFill="0" applyAlignment="0" applyProtection="0"/>
    <xf numFmtId="0" fontId="87" fillId="0" borderId="11" applyNumberFormat="0" applyFill="0" applyAlignment="0" applyProtection="0"/>
    <xf numFmtId="0" fontId="87" fillId="0" borderId="0" applyNumberFormat="0" applyFill="0" applyBorder="0" applyAlignment="0" applyProtection="0"/>
    <xf numFmtId="0" fontId="88" fillId="0" borderId="7" applyNumberFormat="0" applyFill="0" applyAlignment="0" applyProtection="0"/>
    <xf numFmtId="0" fontId="89" fillId="8" borderId="5" applyNumberFormat="0" applyAlignment="0" applyProtection="0"/>
    <xf numFmtId="0" fontId="90" fillId="0" borderId="0"/>
    <xf numFmtId="0" fontId="91" fillId="26" borderId="13" applyNumberFormat="0" applyFont="0" applyAlignment="0" applyProtection="0"/>
    <xf numFmtId="0" fontId="61" fillId="17" borderId="0" applyNumberFormat="0" applyBorder="0" applyAlignment="0" applyProtection="0"/>
    <xf numFmtId="0" fontId="61" fillId="18" borderId="0" applyNumberFormat="0" applyBorder="0" applyAlignment="0" applyProtection="0"/>
    <xf numFmtId="0" fontId="61" fillId="19"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20" borderId="0" applyNumberFormat="0" applyBorder="0" applyAlignment="0" applyProtection="0"/>
    <xf numFmtId="0" fontId="92" fillId="5" borderId="0" applyNumberFormat="0" applyBorder="0" applyAlignment="0" applyProtection="0"/>
    <xf numFmtId="0" fontId="93" fillId="23" borderId="14" applyNumberFormat="0" applyAlignment="0" applyProtection="0"/>
    <xf numFmtId="40" fontId="94"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2" fontId="36" fillId="0" borderId="0" applyFont="0" applyFill="0" applyBorder="0" applyAlignment="0" applyProtection="0"/>
    <xf numFmtId="171" fontId="36" fillId="0" borderId="0" applyFont="0" applyFill="0" applyBorder="0" applyAlignment="0" applyProtection="0"/>
    <xf numFmtId="0" fontId="79" fillId="24" borderId="8" applyNumberFormat="0" applyAlignment="0" applyProtection="0"/>
    <xf numFmtId="38" fontId="95" fillId="0" borderId="0"/>
    <xf numFmtId="38" fontId="96" fillId="0" borderId="0"/>
    <xf numFmtId="38" fontId="97" fillId="0" borderId="0"/>
    <xf numFmtId="38" fontId="98" fillId="0" borderId="0"/>
    <xf numFmtId="0" fontId="78" fillId="0" borderId="0"/>
    <xf numFmtId="0" fontId="78" fillId="0" borderId="0"/>
    <xf numFmtId="0" fontId="99" fillId="0" borderId="7" applyNumberFormat="0" applyFill="0" applyAlignment="0" applyProtection="0"/>
    <xf numFmtId="0" fontId="100" fillId="0" borderId="0" applyNumberFormat="0" applyFill="0" applyBorder="0" applyAlignment="0" applyProtection="0"/>
    <xf numFmtId="15" fontId="78" fillId="0" borderId="0"/>
    <xf numFmtId="173" fontId="78" fillId="0" borderId="0"/>
    <xf numFmtId="174" fontId="78" fillId="0" borderId="0"/>
    <xf numFmtId="38" fontId="94" fillId="0" borderId="0" applyFont="0" applyFill="0" applyBorder="0" applyAlignment="0" applyProtection="0"/>
    <xf numFmtId="175" fontId="36" fillId="0" borderId="0" applyFont="0" applyFill="0" applyBorder="0" applyAlignment="0" applyProtection="0"/>
    <xf numFmtId="176" fontId="36" fillId="0" borderId="0" applyFont="0" applyFill="0" applyBorder="0" applyAlignment="0" applyProtection="0"/>
    <xf numFmtId="0" fontId="75" fillId="0" borderId="9" applyNumberFormat="0" applyFill="0" applyAlignment="0" applyProtection="0"/>
    <xf numFmtId="0" fontId="76" fillId="0" borderId="10" applyNumberFormat="0" applyFill="0" applyAlignment="0" applyProtection="0"/>
    <xf numFmtId="0" fontId="77" fillId="0" borderId="11" applyNumberFormat="0" applyFill="0" applyAlignment="0" applyProtection="0"/>
    <xf numFmtId="0" fontId="77" fillId="0" borderId="0" applyNumberFormat="0" applyFill="0" applyBorder="0" applyAlignment="0" applyProtection="0"/>
    <xf numFmtId="0" fontId="74" fillId="0" borderId="0" applyNumberFormat="0" applyFill="0" applyBorder="0" applyAlignment="0" applyProtection="0"/>
    <xf numFmtId="0" fontId="101" fillId="27" borderId="0" applyNumberFormat="0" applyBorder="0" applyAlignment="0" applyProtection="0"/>
    <xf numFmtId="0" fontId="102" fillId="27" borderId="0" applyNumberFormat="0" applyBorder="0" applyAlignment="0" applyProtection="0"/>
    <xf numFmtId="0" fontId="103" fillId="0" borderId="0"/>
    <xf numFmtId="177" fontId="104" fillId="0" borderId="0"/>
    <xf numFmtId="0" fontId="53" fillId="0" borderId="0"/>
    <xf numFmtId="0" fontId="36" fillId="0" borderId="0"/>
    <xf numFmtId="0" fontId="105" fillId="0" borderId="0"/>
    <xf numFmtId="0" fontId="91" fillId="0" borderId="0"/>
    <xf numFmtId="0" fontId="36" fillId="26" borderId="13" applyNumberFormat="0" applyFont="0" applyAlignment="0" applyProtection="0"/>
    <xf numFmtId="0" fontId="59" fillId="26" borderId="13" applyNumberFormat="0" applyFont="0" applyAlignment="0" applyProtection="0"/>
    <xf numFmtId="178" fontId="36" fillId="0" borderId="0" applyFont="0" applyFill="0" applyBorder="0" applyAlignment="0" applyProtection="0"/>
    <xf numFmtId="168" fontId="36" fillId="0" borderId="0" applyFont="0" applyFill="0" applyBorder="0" applyAlignment="0" applyProtection="0"/>
    <xf numFmtId="179" fontId="36" fillId="0" borderId="0" applyFont="0" applyFill="0" applyAlignment="0" applyProtection="0"/>
    <xf numFmtId="0" fontId="36" fillId="0" borderId="0" applyFont="0" applyFill="0" applyBorder="0" applyProtection="0">
      <alignment horizontal="center"/>
    </xf>
    <xf numFmtId="0" fontId="65" fillId="0" borderId="0" applyNumberFormat="0" applyFont="0" applyBorder="0" applyProtection="0"/>
    <xf numFmtId="0" fontId="69" fillId="0" borderId="6" applyNumberFormat="0" applyFill="0" applyAlignment="0" applyProtection="0"/>
    <xf numFmtId="0" fontId="106" fillId="23" borderId="14" applyNumberFormat="0" applyAlignment="0" applyProtection="0"/>
    <xf numFmtId="9" fontId="36" fillId="0" borderId="0" applyFont="0" applyFill="0" applyBorder="0" applyAlignment="0" applyProtection="0"/>
    <xf numFmtId="10" fontId="36" fillId="0" borderId="0" applyFont="0" applyFill="0" applyBorder="0" applyAlignment="0" applyProtection="0"/>
    <xf numFmtId="180" fontId="36" fillId="0" borderId="0" applyFont="0" applyFill="0" applyBorder="0" applyAlignment="0" applyProtection="0"/>
    <xf numFmtId="10" fontId="78" fillId="0" borderId="0"/>
    <xf numFmtId="10" fontId="78" fillId="0" borderId="0"/>
    <xf numFmtId="181" fontId="78" fillId="0" borderId="0"/>
    <xf numFmtId="10" fontId="107" fillId="0" borderId="0" applyFont="0" applyFill="0" applyBorder="0" applyAlignment="0" applyProtection="0"/>
    <xf numFmtId="0" fontId="91" fillId="26" borderId="13" applyNumberFormat="0" applyFont="0" applyAlignment="0" applyProtection="0"/>
    <xf numFmtId="0" fontId="88" fillId="0" borderId="7" applyNumberFormat="0" applyFill="0" applyAlignment="0" applyProtection="0"/>
    <xf numFmtId="9" fontId="36" fillId="0" borderId="0" applyFont="0" applyFill="0" applyBorder="0" applyAlignment="0" applyProtection="0"/>
    <xf numFmtId="9" fontId="36" fillId="0" borderId="0" applyFont="0" applyFill="0" applyBorder="0" applyAlignment="0" applyProtection="0"/>
    <xf numFmtId="9" fontId="60" fillId="0" borderId="0" applyFont="0" applyFill="0" applyBorder="0" applyAlignment="0" applyProtection="0"/>
    <xf numFmtId="0" fontId="73" fillId="4" borderId="0" applyNumberFormat="0" applyBorder="0" applyAlignment="0" applyProtection="0"/>
    <xf numFmtId="4" fontId="108" fillId="28" borderId="15" applyNumberFormat="0" applyProtection="0">
      <alignment vertical="center"/>
    </xf>
    <xf numFmtId="4" fontId="109" fillId="28" borderId="15" applyNumberFormat="0" applyProtection="0">
      <alignment vertical="center"/>
    </xf>
    <xf numFmtId="4" fontId="110" fillId="28" borderId="15" applyNumberFormat="0" applyProtection="0">
      <alignment horizontal="left" vertical="center" indent="1"/>
    </xf>
    <xf numFmtId="0" fontId="111" fillId="28" borderId="15" applyNumberFormat="0" applyProtection="0">
      <alignment horizontal="left" vertical="top" indent="1"/>
    </xf>
    <xf numFmtId="4" fontId="110" fillId="29" borderId="0" applyNumberFormat="0" applyProtection="0">
      <alignment horizontal="left" vertical="center" indent="1"/>
    </xf>
    <xf numFmtId="4" fontId="110" fillId="30" borderId="15" applyNumberFormat="0" applyProtection="0">
      <alignment horizontal="right" vertical="center"/>
    </xf>
    <xf numFmtId="4" fontId="110" fillId="31" borderId="15" applyNumberFormat="0" applyProtection="0">
      <alignment horizontal="right" vertical="center"/>
    </xf>
    <xf numFmtId="4" fontId="110" fillId="32" borderId="15" applyNumberFormat="0" applyProtection="0">
      <alignment horizontal="right" vertical="center"/>
    </xf>
    <xf numFmtId="4" fontId="110" fillId="33" borderId="15" applyNumberFormat="0" applyProtection="0">
      <alignment horizontal="right" vertical="center"/>
    </xf>
    <xf numFmtId="4" fontId="110" fillId="34" borderId="15" applyNumberFormat="0" applyProtection="0">
      <alignment horizontal="right" vertical="center"/>
    </xf>
    <xf numFmtId="4" fontId="110" fillId="35" borderId="15" applyNumberFormat="0" applyProtection="0">
      <alignment horizontal="right" vertical="center"/>
    </xf>
    <xf numFmtId="4" fontId="110" fillId="36" borderId="15" applyNumberFormat="0" applyProtection="0">
      <alignment horizontal="right" vertical="center"/>
    </xf>
    <xf numFmtId="4" fontId="110" fillId="37" borderId="15" applyNumberFormat="0" applyProtection="0">
      <alignment horizontal="right" vertical="center"/>
    </xf>
    <xf numFmtId="4" fontId="110" fillId="38" borderId="15" applyNumberFormat="0" applyProtection="0">
      <alignment horizontal="right" vertical="center"/>
    </xf>
    <xf numFmtId="4" fontId="108" fillId="39" borderId="16" applyNumberFormat="0" applyProtection="0">
      <alignment horizontal="left" vertical="center" indent="1"/>
    </xf>
    <xf numFmtId="4" fontId="108" fillId="25" borderId="0" applyNumberFormat="0" applyProtection="0">
      <alignment horizontal="left" vertical="center" indent="1"/>
    </xf>
    <xf numFmtId="4" fontId="108" fillId="29" borderId="0" applyNumberFormat="0" applyProtection="0">
      <alignment horizontal="left" vertical="center" indent="1"/>
    </xf>
    <xf numFmtId="4" fontId="110" fillId="25" borderId="15" applyNumberFormat="0" applyProtection="0">
      <alignment horizontal="right" vertical="center"/>
    </xf>
    <xf numFmtId="4" fontId="65" fillId="25" borderId="0" applyNumberFormat="0" applyProtection="0">
      <alignment horizontal="left" vertical="center" indent="1"/>
    </xf>
    <xf numFmtId="4" fontId="65" fillId="29" borderId="0" applyNumberFormat="0" applyProtection="0">
      <alignment horizontal="left" vertical="center" indent="1"/>
    </xf>
    <xf numFmtId="0" fontId="36" fillId="29" borderId="15" applyNumberFormat="0" applyProtection="0">
      <alignment horizontal="left" vertical="center" indent="1"/>
    </xf>
    <xf numFmtId="0" fontId="36" fillId="29" borderId="15" applyNumberFormat="0" applyProtection="0">
      <alignment horizontal="left" vertical="top" indent="1"/>
    </xf>
    <xf numFmtId="0" fontId="36" fillId="40" borderId="15" applyNumberFormat="0" applyProtection="0">
      <alignment horizontal="left" vertical="center" indent="1"/>
    </xf>
    <xf numFmtId="0" fontId="36" fillId="40" borderId="15" applyNumberFormat="0" applyProtection="0">
      <alignment horizontal="left" vertical="top" indent="1"/>
    </xf>
    <xf numFmtId="0" fontId="36" fillId="25" borderId="15" applyNumberFormat="0" applyProtection="0">
      <alignment horizontal="left" vertical="center" indent="1"/>
    </xf>
    <xf numFmtId="0" fontId="36" fillId="25" borderId="15" applyNumberFormat="0" applyProtection="0">
      <alignment horizontal="left" vertical="top" indent="1"/>
    </xf>
    <xf numFmtId="0" fontId="36" fillId="41" borderId="15" applyNumberFormat="0" applyProtection="0">
      <alignment horizontal="left" vertical="center" indent="1"/>
    </xf>
    <xf numFmtId="0" fontId="36" fillId="41" borderId="15" applyNumberFormat="0" applyProtection="0">
      <alignment horizontal="left" vertical="top" indent="1"/>
    </xf>
    <xf numFmtId="4" fontId="110" fillId="41" borderId="15" applyNumberFormat="0" applyProtection="0">
      <alignment vertical="center"/>
    </xf>
    <xf numFmtId="4" fontId="112" fillId="41" borderId="15" applyNumberFormat="0" applyProtection="0">
      <alignment vertical="center"/>
    </xf>
    <xf numFmtId="4" fontId="108" fillId="25" borderId="17" applyNumberFormat="0" applyProtection="0">
      <alignment horizontal="left" vertical="center" indent="1"/>
    </xf>
    <xf numFmtId="0" fontId="65" fillId="42" borderId="15" applyNumberFormat="0" applyProtection="0">
      <alignment horizontal="left" vertical="top" indent="1"/>
    </xf>
    <xf numFmtId="4" fontId="110" fillId="41" borderId="15" applyNumberFormat="0" applyProtection="0">
      <alignment horizontal="right" vertical="center"/>
    </xf>
    <xf numFmtId="4" fontId="112" fillId="41" borderId="15" applyNumberFormat="0" applyProtection="0">
      <alignment horizontal="right" vertical="center"/>
    </xf>
    <xf numFmtId="4" fontId="108" fillId="25" borderId="15" applyNumberFormat="0" applyProtection="0">
      <alignment horizontal="left" vertical="center" indent="1"/>
    </xf>
    <xf numFmtId="0" fontId="65" fillId="40" borderId="15" applyNumberFormat="0" applyProtection="0">
      <alignment horizontal="left" vertical="top" indent="1"/>
    </xf>
    <xf numFmtId="4" fontId="113" fillId="40" borderId="17" applyNumberFormat="0" applyProtection="0">
      <alignment horizontal="left" vertical="center" indent="1"/>
    </xf>
    <xf numFmtId="4" fontId="114" fillId="41" borderId="15" applyNumberFormat="0" applyProtection="0">
      <alignment horizontal="right" vertical="center"/>
    </xf>
    <xf numFmtId="182" fontId="115" fillId="37" borderId="18"/>
    <xf numFmtId="49" fontId="116" fillId="37" borderId="0"/>
    <xf numFmtId="49" fontId="117" fillId="36" borderId="19">
      <alignment horizontal="center" wrapText="1"/>
    </xf>
    <xf numFmtId="49" fontId="117" fillId="36" borderId="19">
      <alignment wrapText="1"/>
    </xf>
    <xf numFmtId="0" fontId="115" fillId="43" borderId="20">
      <protection locked="0"/>
    </xf>
    <xf numFmtId="0" fontId="118" fillId="43" borderId="0"/>
    <xf numFmtId="0" fontId="117" fillId="28" borderId="19"/>
    <xf numFmtId="0" fontId="117" fillId="28" borderId="19"/>
    <xf numFmtId="0" fontId="117" fillId="35" borderId="19">
      <alignment vertical="center" wrapText="1"/>
    </xf>
    <xf numFmtId="0" fontId="102" fillId="27" borderId="0" applyNumberFormat="0" applyBorder="0" applyAlignment="0" applyProtection="0"/>
    <xf numFmtId="0" fontId="92" fillId="5" borderId="0" applyNumberFormat="0" applyBorder="0" applyAlignment="0" applyProtection="0"/>
    <xf numFmtId="0" fontId="103" fillId="0" borderId="0"/>
    <xf numFmtId="0" fontId="36" fillId="0" borderId="0"/>
    <xf numFmtId="0" fontId="36" fillId="0" borderId="0"/>
    <xf numFmtId="0" fontId="94" fillId="0" borderId="0"/>
    <xf numFmtId="0" fontId="36" fillId="0" borderId="0"/>
    <xf numFmtId="0" fontId="36" fillId="0" borderId="0"/>
    <xf numFmtId="0" fontId="36" fillId="0" borderId="0"/>
    <xf numFmtId="0" fontId="36" fillId="0" borderId="0"/>
    <xf numFmtId="0" fontId="36" fillId="0" borderId="0"/>
    <xf numFmtId="0" fontId="65" fillId="0" borderId="0">
      <alignment vertical="top"/>
    </xf>
    <xf numFmtId="2" fontId="36" fillId="0" borderId="0" applyFill="0" applyBorder="0" applyProtection="0">
      <alignment horizontal="right"/>
    </xf>
    <xf numFmtId="2" fontId="119" fillId="44" borderId="21" applyProtection="0">
      <alignment horizontal="right"/>
    </xf>
    <xf numFmtId="2" fontId="120" fillId="45" borderId="21" applyProtection="0">
      <alignment horizontal="right"/>
    </xf>
    <xf numFmtId="14" fontId="121" fillId="46" borderId="21" applyProtection="0">
      <alignment horizontal="right"/>
    </xf>
    <xf numFmtId="14" fontId="121" fillId="46" borderId="21" applyProtection="0">
      <alignment horizontal="left"/>
    </xf>
    <xf numFmtId="0" fontId="122" fillId="47" borderId="21" applyNumberFormat="0" applyProtection="0">
      <alignment horizontal="left"/>
    </xf>
    <xf numFmtId="175" fontId="36" fillId="0" borderId="22" applyFont="0" applyFill="0" applyAlignment="0" applyProtection="0"/>
    <xf numFmtId="0" fontId="123" fillId="23" borderId="5" applyNumberFormat="0" applyAlignment="0" applyProtection="0"/>
    <xf numFmtId="14" fontId="124" fillId="1" borderId="23" applyBorder="0">
      <alignment horizontal="center"/>
    </xf>
    <xf numFmtId="0" fontId="125" fillId="0" borderId="0" applyNumberFormat="0" applyFill="0" applyBorder="0" applyAlignment="0" applyProtection="0"/>
    <xf numFmtId="0" fontId="126" fillId="0" borderId="0" applyNumberFormat="0" applyFill="0" applyBorder="0" applyAlignment="0" applyProtection="0"/>
    <xf numFmtId="0" fontId="82"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8" fillId="0" borderId="9" applyNumberFormat="0" applyFill="0" applyAlignment="0" applyProtection="0"/>
    <xf numFmtId="0" fontId="129" fillId="0" borderId="10" applyNumberFormat="0" applyFill="0" applyAlignment="0" applyProtection="0"/>
    <xf numFmtId="0" fontId="130" fillId="0" borderId="11" applyNumberFormat="0" applyFill="0" applyAlignment="0" applyProtection="0"/>
    <xf numFmtId="0" fontId="130" fillId="0" borderId="0" applyNumberFormat="0" applyFill="0" applyBorder="0" applyAlignment="0" applyProtection="0"/>
    <xf numFmtId="175" fontId="36" fillId="0" borderId="24" applyFont="0" applyFill="0" applyAlignment="0" applyProtection="0"/>
    <xf numFmtId="0" fontId="131" fillId="0" borderId="6" applyNumberFormat="0" applyFill="0" applyAlignment="0" applyProtection="0"/>
    <xf numFmtId="0" fontId="132" fillId="0" borderId="0"/>
    <xf numFmtId="0" fontId="38" fillId="0" borderId="0" applyAlignment="0">
      <alignment horizontal="right"/>
    </xf>
    <xf numFmtId="0" fontId="133" fillId="4" borderId="0" applyNumberFormat="0" applyBorder="0" applyAlignment="0" applyProtection="0"/>
    <xf numFmtId="0" fontId="134" fillId="5" borderId="0" applyNumberFormat="0" applyBorder="0" applyAlignment="0" applyProtection="0"/>
    <xf numFmtId="183" fontId="94" fillId="0" borderId="0" applyFont="0" applyFill="0" applyBorder="0" applyAlignment="0" applyProtection="0"/>
    <xf numFmtId="0" fontId="66" fillId="8" borderId="5" applyNumberFormat="0" applyAlignment="0" applyProtection="0"/>
    <xf numFmtId="0" fontId="123" fillId="23" borderId="5" applyNumberFormat="0" applyAlignment="0" applyProtection="0"/>
    <xf numFmtId="0" fontId="93" fillId="23" borderId="14" applyNumberFormat="0" applyAlignment="0" applyProtection="0"/>
    <xf numFmtId="0" fontId="100" fillId="0" borderId="0" applyNumberFormat="0" applyFill="0" applyBorder="0" applyAlignment="0" applyProtection="0"/>
    <xf numFmtId="0" fontId="135" fillId="0" borderId="0" applyNumberFormat="0" applyFill="0" applyBorder="0" applyAlignment="0" applyProtection="0"/>
    <xf numFmtId="0" fontId="65" fillId="0" borderId="0" applyAlignment="0"/>
    <xf numFmtId="0" fontId="61" fillId="17" borderId="0" applyNumberFormat="0" applyBorder="0" applyAlignment="0" applyProtection="0"/>
    <xf numFmtId="0" fontId="61" fillId="18" borderId="0" applyNumberFormat="0" applyBorder="0" applyAlignment="0" applyProtection="0"/>
    <xf numFmtId="0" fontId="61" fillId="19"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20" borderId="0" applyNumberFormat="0" applyBorder="0" applyAlignment="0" applyProtection="0"/>
    <xf numFmtId="43" fontId="36" fillId="0" borderId="0" applyFont="0" applyFill="0" applyBorder="0" applyAlignment="0" applyProtection="0"/>
    <xf numFmtId="0" fontId="94" fillId="0" borderId="0"/>
    <xf numFmtId="0" fontId="153" fillId="0" borderId="0"/>
    <xf numFmtId="0" fontId="36" fillId="0" borderId="0"/>
    <xf numFmtId="0" fontId="60" fillId="8" borderId="0" applyNumberFormat="0" applyBorder="0" applyAlignment="0" applyProtection="0"/>
    <xf numFmtId="0" fontId="60" fillId="10" borderId="0" applyNumberFormat="0" applyBorder="0" applyAlignment="0" applyProtection="0"/>
    <xf numFmtId="0" fontId="60" fillId="26" borderId="0" applyNumberFormat="0" applyBorder="0" applyAlignment="0" applyProtection="0"/>
    <xf numFmtId="0" fontId="60" fillId="8" borderId="0" applyNumberFormat="0" applyBorder="0" applyAlignment="0" applyProtection="0"/>
    <xf numFmtId="0" fontId="60" fillId="7" borderId="0" applyNumberFormat="0" applyBorder="0" applyAlignment="0" applyProtection="0"/>
    <xf numFmtId="0" fontId="60" fillId="26" borderId="0" applyNumberFormat="0" applyBorder="0" applyAlignment="0" applyProtection="0"/>
    <xf numFmtId="0" fontId="60" fillId="23" borderId="0" applyNumberFormat="0" applyBorder="0" applyAlignment="0" applyProtection="0"/>
    <xf numFmtId="0" fontId="60" fillId="10" borderId="0" applyNumberFormat="0" applyBorder="0" applyAlignment="0" applyProtection="0"/>
    <xf numFmtId="0" fontId="60" fillId="27" borderId="0" applyNumberFormat="0" applyBorder="0" applyAlignment="0" applyProtection="0"/>
    <xf numFmtId="0" fontId="60" fillId="23" borderId="0" applyNumberFormat="0" applyBorder="0" applyAlignment="0" applyProtection="0"/>
    <xf numFmtId="0" fontId="60" fillId="9" borderId="0" applyNumberFormat="0" applyBorder="0" applyAlignment="0" applyProtection="0"/>
    <xf numFmtId="0" fontId="60" fillId="27" borderId="0" applyNumberFormat="0" applyBorder="0" applyAlignment="0" applyProtection="0"/>
    <xf numFmtId="0" fontId="63" fillId="15" borderId="0" applyNumberFormat="0" applyBorder="0" applyAlignment="0" applyProtection="0"/>
    <xf numFmtId="0" fontId="63" fillId="10" borderId="0" applyNumberFormat="0" applyBorder="0" applyAlignment="0" applyProtection="0"/>
    <xf numFmtId="0" fontId="63" fillId="27" borderId="0" applyNumberFormat="0" applyBorder="0" applyAlignment="0" applyProtection="0"/>
    <xf numFmtId="0" fontId="63" fillId="23" borderId="0" applyNumberFormat="0" applyBorder="0" applyAlignment="0" applyProtection="0"/>
    <xf numFmtId="0" fontId="63" fillId="15" borderId="0" applyNumberFormat="0" applyBorder="0" applyAlignment="0" applyProtection="0"/>
    <xf numFmtId="0" fontId="63" fillId="10" borderId="0" applyNumberFormat="0" applyBorder="0" applyAlignment="0" applyProtection="0"/>
    <xf numFmtId="43" fontId="53" fillId="0" borderId="0" applyFont="0" applyFill="0" applyBorder="0" applyAlignment="0" applyProtection="0"/>
    <xf numFmtId="43" fontId="36" fillId="0" borderId="0" applyFont="0" applyFill="0" applyBorder="0" applyAlignment="0" applyProtection="0"/>
    <xf numFmtId="171" fontId="33" fillId="0" borderId="0" applyFont="0" applyFill="0" applyBorder="0" applyAlignment="0" applyProtection="0"/>
    <xf numFmtId="43" fontId="33" fillId="0" borderId="0" applyFont="0" applyFill="0" applyBorder="0" applyAlignment="0" applyProtection="0"/>
    <xf numFmtId="43" fontId="5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103" fillId="0" borderId="0"/>
    <xf numFmtId="0" fontId="33" fillId="0" borderId="0"/>
    <xf numFmtId="0" fontId="33" fillId="0" borderId="0"/>
    <xf numFmtId="0" fontId="33" fillId="0" borderId="0"/>
    <xf numFmtId="0" fontId="53" fillId="0" borderId="0"/>
    <xf numFmtId="0" fontId="53" fillId="0" borderId="0"/>
    <xf numFmtId="0" fontId="36" fillId="0" borderId="0"/>
    <xf numFmtId="0" fontId="103" fillId="0" borderId="0"/>
    <xf numFmtId="0" fontId="36" fillId="0" borderId="0"/>
    <xf numFmtId="0" fontId="94" fillId="0" borderId="0"/>
    <xf numFmtId="0" fontId="36" fillId="0" borderId="0"/>
    <xf numFmtId="0" fontId="33" fillId="0" borderId="0"/>
    <xf numFmtId="0" fontId="32" fillId="0" borderId="0"/>
    <xf numFmtId="0" fontId="31" fillId="0" borderId="0"/>
    <xf numFmtId="0" fontId="30" fillId="0" borderId="0"/>
    <xf numFmtId="187" fontId="36" fillId="0" borderId="0" applyFont="0" applyFill="0" applyBorder="0" applyAlignment="0" applyProtection="0"/>
    <xf numFmtId="171" fontId="36" fillId="0" borderId="0" applyFont="0" applyFill="0" applyBorder="0" applyAlignment="0" applyProtection="0"/>
    <xf numFmtId="171" fontId="30" fillId="0" borderId="0" applyFont="0" applyFill="0" applyBorder="0" applyAlignment="0" applyProtection="0"/>
    <xf numFmtId="43" fontId="30" fillId="0" borderId="0" applyFont="0" applyFill="0" applyBorder="0" applyAlignment="0" applyProtection="0"/>
    <xf numFmtId="0" fontId="30" fillId="0" borderId="0"/>
    <xf numFmtId="0" fontId="94" fillId="0" borderId="0"/>
    <xf numFmtId="0" fontId="94" fillId="0" borderId="0"/>
    <xf numFmtId="43" fontId="30" fillId="0" borderId="0" applyFont="0" applyFill="0" applyBorder="0" applyAlignment="0" applyProtection="0"/>
    <xf numFmtId="0" fontId="30" fillId="0" borderId="0"/>
    <xf numFmtId="0" fontId="30" fillId="0" borderId="0"/>
    <xf numFmtId="0" fontId="29" fillId="0" borderId="0"/>
    <xf numFmtId="0" fontId="28" fillId="0" borderId="0"/>
    <xf numFmtId="0" fontId="27" fillId="0" borderId="0"/>
    <xf numFmtId="0" fontId="158" fillId="0" borderId="0"/>
    <xf numFmtId="0" fontId="26" fillId="0" borderId="0"/>
    <xf numFmtId="0" fontId="25" fillId="0" borderId="0"/>
    <xf numFmtId="0" fontId="25" fillId="0" borderId="0"/>
    <xf numFmtId="0" fontId="24" fillId="0" borderId="0"/>
    <xf numFmtId="0" fontId="23" fillId="0" borderId="0"/>
    <xf numFmtId="0" fontId="22" fillId="0" borderId="0"/>
    <xf numFmtId="0" fontId="59" fillId="3"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58" fillId="23" borderId="0" applyNumberFormat="0" applyBorder="0" applyAlignment="0" applyProtection="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58" fillId="23"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1" borderId="0" applyNumberFormat="0" applyBorder="0" applyAlignment="0" applyProtection="0"/>
    <xf numFmtId="0" fontId="59" fillId="6" borderId="0" applyNumberFormat="0" applyBorder="0" applyAlignment="0" applyProtection="0"/>
    <xf numFmtId="0" fontId="59" fillId="9" borderId="0" applyNumberFormat="0" applyBorder="0" applyAlignment="0" applyProtection="0"/>
    <xf numFmtId="0" fontId="59" fillId="12"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1" borderId="0" applyNumberFormat="0" applyBorder="0" applyAlignment="0" applyProtection="0"/>
    <xf numFmtId="0" fontId="58" fillId="6" borderId="0" applyNumberFormat="0" applyBorder="0" applyAlignment="0" applyProtection="0"/>
    <xf numFmtId="0" fontId="58" fillId="9" borderId="0" applyNumberFormat="0" applyBorder="0" applyAlignment="0" applyProtection="0"/>
    <xf numFmtId="0" fontId="58" fillId="12"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11" borderId="0" applyNumberFormat="0" applyBorder="0" applyAlignment="0" applyProtection="0"/>
    <xf numFmtId="0" fontId="58" fillId="6" borderId="0" applyNumberFormat="0" applyBorder="0" applyAlignment="0" applyProtection="0"/>
    <xf numFmtId="0" fontId="58" fillId="9" borderId="0" applyNumberFormat="0" applyBorder="0" applyAlignment="0" applyProtection="0"/>
    <xf numFmtId="0" fontId="58" fillId="12" borderId="0" applyNumberFormat="0" applyBorder="0" applyAlignment="0" applyProtection="0"/>
    <xf numFmtId="0" fontId="62" fillId="13"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1" fillId="13" borderId="0" applyNumberFormat="0" applyBorder="0" applyAlignment="0" applyProtection="0"/>
    <xf numFmtId="0" fontId="61" fillId="10" borderId="0" applyNumberFormat="0" applyBorder="0" applyAlignment="0" applyProtection="0"/>
    <xf numFmtId="0" fontId="61" fillId="11"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1" fillId="13" borderId="0" applyNumberFormat="0" applyBorder="0" applyAlignment="0" applyProtection="0"/>
    <xf numFmtId="0" fontId="61" fillId="10" borderId="0" applyNumberFormat="0" applyBorder="0" applyAlignment="0" applyProtection="0"/>
    <xf numFmtId="0" fontId="61" fillId="11"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73" fillId="4" borderId="0" applyNumberFormat="0" applyBorder="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41" fontId="163" fillId="0" borderId="0" applyFont="0" applyFill="0" applyBorder="0" applyAlignment="0" applyProtection="0"/>
    <xf numFmtId="0" fontId="79" fillId="24" borderId="8" applyNumberFormat="0" applyAlignment="0" applyProtection="0"/>
    <xf numFmtId="188" fontId="36" fillId="0" borderId="0" applyFont="0" applyFill="0" applyBorder="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61" fillId="17" borderId="0" applyNumberFormat="0" applyBorder="0" applyAlignment="0" applyProtection="0"/>
    <xf numFmtId="0" fontId="61" fillId="18" borderId="0" applyNumberFormat="0" applyBorder="0" applyAlignment="0" applyProtection="0"/>
    <xf numFmtId="0" fontId="61" fillId="19"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20" borderId="0" applyNumberFormat="0" applyBorder="0" applyAlignment="0" applyProtection="0"/>
    <xf numFmtId="43" fontId="3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53" fillId="0" borderId="0" applyFont="0" applyFill="0" applyBorder="0" applyAlignment="0" applyProtection="0"/>
    <xf numFmtId="0" fontId="79" fillId="24" borderId="8" applyNumberFormat="0" applyAlignment="0" applyProtection="0"/>
    <xf numFmtId="0" fontId="78" fillId="0" borderId="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88" fillId="0" borderId="7" applyNumberFormat="0" applyFill="0" applyAlignment="0" applyProtection="0"/>
    <xf numFmtId="9" fontId="60"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4" fontId="108" fillId="28" borderId="15" applyNumberFormat="0" applyProtection="0">
      <alignment vertical="center"/>
    </xf>
    <xf numFmtId="4" fontId="109" fillId="28" borderId="15" applyNumberFormat="0" applyProtection="0">
      <alignment vertical="center"/>
    </xf>
    <xf numFmtId="4" fontId="110" fillId="28" borderId="15" applyNumberFormat="0" applyProtection="0">
      <alignment horizontal="left" vertical="center" indent="1"/>
    </xf>
    <xf numFmtId="4" fontId="110" fillId="29" borderId="0" applyNumberFormat="0" applyProtection="0">
      <alignment horizontal="left" vertical="center" indent="1"/>
    </xf>
    <xf numFmtId="4" fontId="110" fillId="30" borderId="15" applyNumberFormat="0" applyProtection="0">
      <alignment horizontal="right" vertical="center"/>
    </xf>
    <xf numFmtId="4" fontId="110" fillId="31" borderId="15" applyNumberFormat="0" applyProtection="0">
      <alignment horizontal="right" vertical="center"/>
    </xf>
    <xf numFmtId="4" fontId="110" fillId="32" borderId="15" applyNumberFormat="0" applyProtection="0">
      <alignment horizontal="right" vertical="center"/>
    </xf>
    <xf numFmtId="4" fontId="110" fillId="33" borderId="15" applyNumberFormat="0" applyProtection="0">
      <alignment horizontal="right" vertical="center"/>
    </xf>
    <xf numFmtId="4" fontId="110" fillId="34" borderId="15" applyNumberFormat="0" applyProtection="0">
      <alignment horizontal="right" vertical="center"/>
    </xf>
    <xf numFmtId="4" fontId="110" fillId="35" borderId="15" applyNumberFormat="0" applyProtection="0">
      <alignment horizontal="right" vertical="center"/>
    </xf>
    <xf numFmtId="4" fontId="110" fillId="36" borderId="15" applyNumberFormat="0" applyProtection="0">
      <alignment horizontal="right" vertical="center"/>
    </xf>
    <xf numFmtId="4" fontId="110" fillId="37" borderId="15" applyNumberFormat="0" applyProtection="0">
      <alignment horizontal="right" vertical="center"/>
    </xf>
    <xf numFmtId="4" fontId="110" fillId="38" borderId="15" applyNumberFormat="0" applyProtection="0">
      <alignment horizontal="right" vertical="center"/>
    </xf>
    <xf numFmtId="4" fontId="108" fillId="39" borderId="16" applyNumberFormat="0" applyProtection="0">
      <alignment horizontal="left" vertical="center" indent="1"/>
    </xf>
    <xf numFmtId="4" fontId="108" fillId="25" borderId="0" applyNumberFormat="0" applyProtection="0">
      <alignment horizontal="left" vertical="center" indent="1"/>
    </xf>
    <xf numFmtId="4" fontId="108" fillId="29" borderId="0" applyNumberFormat="0" applyProtection="0">
      <alignment horizontal="left" vertical="center" indent="1"/>
    </xf>
    <xf numFmtId="4" fontId="110" fillId="25" borderId="15" applyNumberFormat="0" applyProtection="0">
      <alignment horizontal="right" vertical="center"/>
    </xf>
    <xf numFmtId="4" fontId="65" fillId="25" borderId="0" applyNumberFormat="0" applyProtection="0">
      <alignment horizontal="left" vertical="center" indent="1"/>
    </xf>
    <xf numFmtId="4" fontId="65" fillId="29" borderId="0" applyNumberFormat="0" applyProtection="0">
      <alignment horizontal="left" vertical="center" indent="1"/>
    </xf>
    <xf numFmtId="4" fontId="110" fillId="41" borderId="15" applyNumberFormat="0" applyProtection="0">
      <alignment vertical="center"/>
    </xf>
    <xf numFmtId="4" fontId="112" fillId="41" borderId="15" applyNumberFormat="0" applyProtection="0">
      <alignment vertical="center"/>
    </xf>
    <xf numFmtId="4" fontId="108" fillId="25" borderId="17" applyNumberFormat="0" applyProtection="0">
      <alignment horizontal="left" vertical="center" indent="1"/>
    </xf>
    <xf numFmtId="4" fontId="110" fillId="41" borderId="15" applyNumberFormat="0" applyProtection="0">
      <alignment horizontal="right" vertical="center"/>
    </xf>
    <xf numFmtId="4" fontId="112" fillId="41" borderId="15" applyNumberFormat="0" applyProtection="0">
      <alignment horizontal="right" vertical="center"/>
    </xf>
    <xf numFmtId="4" fontId="108" fillId="25" borderId="15" applyNumberFormat="0" applyProtection="0">
      <alignment horizontal="left" vertical="center" indent="1"/>
    </xf>
    <xf numFmtId="4" fontId="113" fillId="40" borderId="17" applyNumberFormat="0" applyProtection="0">
      <alignment horizontal="left" vertical="center" indent="1"/>
    </xf>
    <xf numFmtId="4" fontId="114" fillId="41" borderId="15" applyNumberFormat="0" applyProtection="0">
      <alignment horizontal="right" vertical="center"/>
    </xf>
    <xf numFmtId="0" fontId="92" fillId="5" borderId="0" applyNumberFormat="0" applyBorder="0" applyAlignment="0" applyProtection="0"/>
    <xf numFmtId="0" fontId="22" fillId="0" borderId="0"/>
    <xf numFmtId="0" fontId="36" fillId="0" borderId="0"/>
    <xf numFmtId="0" fontId="36" fillId="0" borderId="0"/>
    <xf numFmtId="0" fontId="22" fillId="0" borderId="0"/>
    <xf numFmtId="0" fontId="22" fillId="0" borderId="0"/>
    <xf numFmtId="0" fontId="53" fillId="0" borderId="0"/>
    <xf numFmtId="0" fontId="36" fillId="0" borderId="0"/>
    <xf numFmtId="0" fontId="163" fillId="0" borderId="0"/>
    <xf numFmtId="0" fontId="36" fillId="0" borderId="0"/>
    <xf numFmtId="0" fontId="22" fillId="0" borderId="0"/>
    <xf numFmtId="189" fontId="164" fillId="0" borderId="0"/>
    <xf numFmtId="0" fontId="22" fillId="0" borderId="0"/>
    <xf numFmtId="0" fontId="22" fillId="0" borderId="0"/>
    <xf numFmtId="0" fontId="22" fillId="0" borderId="0"/>
    <xf numFmtId="0" fontId="36" fillId="0" borderId="0"/>
    <xf numFmtId="0" fontId="36" fillId="0" borderId="0"/>
    <xf numFmtId="0" fontId="36" fillId="0" borderId="0"/>
    <xf numFmtId="0" fontId="36" fillId="0" borderId="0"/>
    <xf numFmtId="0" fontId="82" fillId="0" borderId="0" applyNumberFormat="0" applyFill="0" applyBorder="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23" fillId="23" borderId="5" applyNumberFormat="0" applyAlignment="0" applyProtection="0"/>
    <xf numFmtId="0" fontId="100" fillId="0" borderId="0" applyNumberFormat="0" applyFill="0" applyBorder="0" applyAlignment="0" applyProtection="0"/>
    <xf numFmtId="0" fontId="61" fillId="17" borderId="0" applyNumberFormat="0" applyBorder="0" applyAlignment="0" applyProtection="0"/>
    <xf numFmtId="0" fontId="61" fillId="18" borderId="0" applyNumberFormat="0" applyBorder="0" applyAlignment="0" applyProtection="0"/>
    <xf numFmtId="0" fontId="61" fillId="19"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20" borderId="0" applyNumberFormat="0" applyBorder="0" applyAlignment="0" applyProtection="0"/>
    <xf numFmtId="0" fontId="21" fillId="0" borderId="0"/>
    <xf numFmtId="0" fontId="21" fillId="0" borderId="0"/>
    <xf numFmtId="0" fontId="21" fillId="0" borderId="0"/>
    <xf numFmtId="0" fontId="20" fillId="0" borderId="0"/>
    <xf numFmtId="0" fontId="20" fillId="0" borderId="0"/>
    <xf numFmtId="0" fontId="19" fillId="0" borderId="0"/>
    <xf numFmtId="0" fontId="19" fillId="0" borderId="0"/>
    <xf numFmtId="0" fontId="19" fillId="0" borderId="0"/>
    <xf numFmtId="0" fontId="18" fillId="0" borderId="0"/>
    <xf numFmtId="43" fontId="5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3" fillId="0" borderId="0" applyFont="0" applyFill="0" applyBorder="0" applyAlignment="0" applyProtection="0"/>
    <xf numFmtId="39" fontId="78" fillId="0" borderId="0"/>
    <xf numFmtId="0" fontId="18" fillId="0" borderId="0"/>
    <xf numFmtId="0" fontId="18" fillId="0" borderId="0"/>
    <xf numFmtId="0" fontId="18" fillId="0" borderId="0"/>
    <xf numFmtId="0" fontId="17" fillId="0" borderId="0"/>
    <xf numFmtId="0" fontId="16" fillId="0" borderId="0"/>
    <xf numFmtId="43"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7" fillId="51" borderId="0" applyNumberFormat="0" applyBorder="0" applyAlignment="0" applyProtection="0"/>
    <xf numFmtId="0" fontId="14" fillId="0" borderId="0"/>
    <xf numFmtId="0" fontId="36" fillId="0" borderId="0"/>
    <xf numFmtId="0" fontId="36" fillId="21" borderId="0" applyNumberFormat="0" applyFont="0" applyBorder="0" applyAlignment="0" applyProtection="0"/>
    <xf numFmtId="169" fontId="36" fillId="0" borderId="0" applyFont="0" applyFill="0" applyBorder="0" applyAlignment="0" applyProtection="0"/>
    <xf numFmtId="187" fontId="36" fillId="0" borderId="0" applyFont="0" applyFill="0" applyBorder="0" applyAlignment="0" applyProtection="0"/>
    <xf numFmtId="11" fontId="36" fillId="0" borderId="0" applyFont="0" applyFill="0" applyBorder="0" applyAlignment="0" applyProtection="0"/>
    <xf numFmtId="0" fontId="36" fillId="0" borderId="0" applyFont="0" applyFill="0" applyBorder="0" applyProtection="0">
      <alignment horizontal="center"/>
    </xf>
    <xf numFmtId="0" fontId="36" fillId="0" borderId="12" applyFont="0" applyFill="0" applyBorder="0" applyProtection="0">
      <alignment horizontal="right"/>
    </xf>
    <xf numFmtId="172" fontId="36" fillId="0" borderId="0" applyFont="0" applyFill="0" applyBorder="0" applyAlignment="0" applyProtection="0"/>
    <xf numFmtId="171" fontId="36" fillId="0" borderId="0" applyFont="0" applyFill="0" applyBorder="0" applyAlignment="0" applyProtection="0"/>
    <xf numFmtId="175" fontId="36" fillId="0" borderId="0" applyFont="0" applyFill="0" applyBorder="0" applyAlignment="0" applyProtection="0"/>
    <xf numFmtId="176" fontId="36" fillId="0" borderId="0" applyFont="0" applyFill="0" applyBorder="0" applyAlignment="0" applyProtection="0"/>
    <xf numFmtId="0" fontId="36" fillId="26" borderId="13" applyNumberFormat="0" applyFont="0" applyAlignment="0" applyProtection="0"/>
    <xf numFmtId="178" fontId="36" fillId="0" borderId="0" applyFont="0" applyFill="0" applyBorder="0" applyAlignment="0" applyProtection="0"/>
    <xf numFmtId="168" fontId="36" fillId="0" borderId="0" applyFont="0" applyFill="0" applyBorder="0" applyAlignment="0" applyProtection="0"/>
    <xf numFmtId="179" fontId="36" fillId="0" borderId="0" applyFont="0" applyFill="0" applyAlignment="0" applyProtection="0"/>
    <xf numFmtId="0" fontId="36" fillId="0" borderId="0" applyFont="0" applyFill="0" applyBorder="0" applyProtection="0">
      <alignment horizontal="center"/>
    </xf>
    <xf numFmtId="9" fontId="36" fillId="0" borderId="0" applyFont="0" applyFill="0" applyBorder="0" applyAlignment="0" applyProtection="0"/>
    <xf numFmtId="10" fontId="36" fillId="0" borderId="0" applyFont="0" applyFill="0" applyBorder="0" applyAlignment="0" applyProtection="0"/>
    <xf numFmtId="180"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36" fillId="29" borderId="15" applyNumberFormat="0" applyProtection="0">
      <alignment horizontal="left" vertical="center" indent="1"/>
    </xf>
    <xf numFmtId="0" fontId="36" fillId="29" borderId="15" applyNumberFormat="0" applyProtection="0">
      <alignment horizontal="left" vertical="top" indent="1"/>
    </xf>
    <xf numFmtId="0" fontId="36" fillId="40" borderId="15" applyNumberFormat="0" applyProtection="0">
      <alignment horizontal="left" vertical="center" indent="1"/>
    </xf>
    <xf numFmtId="0" fontId="36" fillId="40" borderId="15" applyNumberFormat="0" applyProtection="0">
      <alignment horizontal="left" vertical="top" indent="1"/>
    </xf>
    <xf numFmtId="0" fontId="36" fillId="25" borderId="15" applyNumberFormat="0" applyProtection="0">
      <alignment horizontal="left" vertical="center" indent="1"/>
    </xf>
    <xf numFmtId="0" fontId="36" fillId="25" borderId="15" applyNumberFormat="0" applyProtection="0">
      <alignment horizontal="left" vertical="top" indent="1"/>
    </xf>
    <xf numFmtId="0" fontId="36" fillId="41" borderId="15" applyNumberFormat="0" applyProtection="0">
      <alignment horizontal="left" vertical="center" indent="1"/>
    </xf>
    <xf numFmtId="0" fontId="36" fillId="41" borderId="15" applyNumberFormat="0" applyProtection="0">
      <alignment horizontal="left" vertical="top" indent="1"/>
    </xf>
    <xf numFmtId="0" fontId="36" fillId="0" borderId="0"/>
    <xf numFmtId="0" fontId="36" fillId="0" borderId="0"/>
    <xf numFmtId="0" fontId="36" fillId="0" borderId="0"/>
    <xf numFmtId="0" fontId="36" fillId="0" borderId="0"/>
    <xf numFmtId="0" fontId="36" fillId="0" borderId="0"/>
    <xf numFmtId="0" fontId="36" fillId="0" borderId="0"/>
    <xf numFmtId="2" fontId="36" fillId="0" borderId="0" applyFill="0" applyBorder="0" applyProtection="0">
      <alignment horizontal="right"/>
    </xf>
    <xf numFmtId="175" fontId="36" fillId="0" borderId="22" applyFont="0" applyFill="0" applyAlignment="0" applyProtection="0"/>
    <xf numFmtId="175" fontId="36" fillId="0" borderId="24" applyFont="0" applyFill="0" applyAlignment="0" applyProtection="0"/>
    <xf numFmtId="0" fontId="14" fillId="0" borderId="0"/>
    <xf numFmtId="0" fontId="36" fillId="0" borderId="0"/>
    <xf numFmtId="9" fontId="36" fillId="0" borderId="0" applyFont="0" applyFill="0" applyBorder="0" applyAlignment="0" applyProtection="0"/>
    <xf numFmtId="0" fontId="170" fillId="0" borderId="0"/>
    <xf numFmtId="0" fontId="105" fillId="0" borderId="29">
      <alignment horizontal="center" vertical="center"/>
    </xf>
    <xf numFmtId="190" fontId="94" fillId="0" borderId="0" applyFont="0" applyFill="0" applyBorder="0" applyAlignment="0" applyProtection="0"/>
    <xf numFmtId="166" fontId="105" fillId="0" borderId="0" applyBorder="0"/>
    <xf numFmtId="166" fontId="105" fillId="0" borderId="31"/>
    <xf numFmtId="0" fontId="105" fillId="0" borderId="0"/>
    <xf numFmtId="0" fontId="171" fillId="0" borderId="0">
      <alignment horizontal="left"/>
    </xf>
    <xf numFmtId="0" fontId="13" fillId="52" borderId="30" applyNumberFormat="0" applyFont="0" applyAlignment="0" applyProtection="0"/>
    <xf numFmtId="0" fontId="13" fillId="52" borderId="30" applyNumberFormat="0" applyFont="0" applyAlignment="0" applyProtection="0"/>
    <xf numFmtId="0" fontId="13" fillId="52" borderId="30" applyNumberFormat="0" applyFont="0" applyAlignment="0" applyProtection="0"/>
    <xf numFmtId="9" fontId="13" fillId="0" borderId="0" applyFont="0" applyFill="0" applyBorder="0" applyAlignment="0" applyProtection="0"/>
    <xf numFmtId="0" fontId="105" fillId="0" borderId="1">
      <alignment horizontal="center" vertical="center"/>
    </xf>
    <xf numFmtId="0" fontId="13" fillId="0" borderId="0"/>
    <xf numFmtId="0" fontId="13" fillId="0" borderId="0"/>
    <xf numFmtId="0" fontId="13" fillId="0" borderId="0"/>
    <xf numFmtId="0" fontId="13" fillId="0" borderId="0"/>
    <xf numFmtId="0" fontId="172" fillId="0" borderId="0"/>
    <xf numFmtId="0" fontId="173" fillId="0" borderId="0"/>
    <xf numFmtId="0" fontId="36" fillId="0" borderId="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4" fillId="0" borderId="0"/>
    <xf numFmtId="0" fontId="184" fillId="0" borderId="0"/>
    <xf numFmtId="172" fontId="36" fillId="0" borderId="0" applyFont="0" applyFill="0" applyBorder="0" applyAlignment="0" applyProtection="0"/>
    <xf numFmtId="43" fontId="184" fillId="0" borderId="0" applyFont="0" applyFill="0" applyBorder="0" applyAlignment="0" applyProtection="0"/>
    <xf numFmtId="9" fontId="184" fillId="0" borderId="0" applyFont="0" applyFill="0" applyBorder="0" applyAlignment="0" applyProtection="0"/>
    <xf numFmtId="0" fontId="9" fillId="0" borderId="0"/>
    <xf numFmtId="0" fontId="9" fillId="0" borderId="0"/>
    <xf numFmtId="0" fontId="185" fillId="0" borderId="0"/>
    <xf numFmtId="0" fontId="8" fillId="0" borderId="0"/>
    <xf numFmtId="9" fontId="9" fillId="0" borderId="0" applyFont="0" applyFill="0" applyBorder="0" applyAlignment="0" applyProtection="0"/>
    <xf numFmtId="0" fontId="186" fillId="0" borderId="0" applyNumberFormat="0" applyFill="0" applyBorder="0" applyAlignment="0" applyProtection="0"/>
    <xf numFmtId="0" fontId="187" fillId="0" borderId="32" applyNumberFormat="0" applyFill="0" applyAlignment="0" applyProtection="0"/>
    <xf numFmtId="0" fontId="188" fillId="0" borderId="33" applyNumberFormat="0" applyFill="0" applyAlignment="0" applyProtection="0"/>
    <xf numFmtId="0" fontId="189" fillId="0" borderId="34" applyNumberFormat="0" applyFill="0" applyAlignment="0" applyProtection="0"/>
    <xf numFmtId="0" fontId="189" fillId="0" borderId="0" applyNumberFormat="0" applyFill="0" applyBorder="0" applyAlignment="0" applyProtection="0"/>
    <xf numFmtId="0" fontId="190" fillId="54" borderId="0" applyNumberFormat="0" applyBorder="0" applyAlignment="0" applyProtection="0"/>
    <xf numFmtId="0" fontId="191" fillId="55" borderId="0" applyNumberFormat="0" applyBorder="0" applyAlignment="0" applyProtection="0"/>
    <xf numFmtId="0" fontId="192" fillId="56" borderId="35" applyNumberFormat="0" applyAlignment="0" applyProtection="0"/>
    <xf numFmtId="0" fontId="193" fillId="57" borderId="36" applyNumberFormat="0" applyAlignment="0" applyProtection="0"/>
    <xf numFmtId="0" fontId="194" fillId="57" borderId="35" applyNumberFormat="0" applyAlignment="0" applyProtection="0"/>
    <xf numFmtId="0" fontId="195" fillId="0" borderId="37" applyNumberFormat="0" applyFill="0" applyAlignment="0" applyProtection="0"/>
    <xf numFmtId="0" fontId="196" fillId="58" borderId="38" applyNumberFormat="0" applyAlignment="0" applyProtection="0"/>
    <xf numFmtId="0" fontId="197" fillId="0" borderId="0" applyNumberFormat="0" applyFill="0" applyBorder="0" applyAlignment="0" applyProtection="0"/>
    <xf numFmtId="0" fontId="198" fillId="0" borderId="0" applyNumberFormat="0" applyFill="0" applyBorder="0" applyAlignment="0" applyProtection="0"/>
    <xf numFmtId="0" fontId="199" fillId="0" borderId="39" applyNumberFormat="0" applyFill="0" applyAlignment="0" applyProtection="0"/>
    <xf numFmtId="0" fontId="200" fillId="59" borderId="0" applyNumberFormat="0" applyBorder="0" applyAlignment="0" applyProtection="0"/>
    <xf numFmtId="0" fontId="7" fillId="60" borderId="0" applyNumberFormat="0" applyBorder="0" applyAlignment="0" applyProtection="0"/>
    <xf numFmtId="0" fontId="7" fillId="61" borderId="0" applyNumberFormat="0" applyBorder="0" applyAlignment="0" applyProtection="0"/>
    <xf numFmtId="0" fontId="200" fillId="62" borderId="0" applyNumberFormat="0" applyBorder="0" applyAlignment="0" applyProtection="0"/>
    <xf numFmtId="0" fontId="200" fillId="63" borderId="0" applyNumberFormat="0" applyBorder="0" applyAlignment="0" applyProtection="0"/>
    <xf numFmtId="0" fontId="7" fillId="64" borderId="0" applyNumberFormat="0" applyBorder="0" applyAlignment="0" applyProtection="0"/>
    <xf numFmtId="0" fontId="7" fillId="65" borderId="0" applyNumberFormat="0" applyBorder="0" applyAlignment="0" applyProtection="0"/>
    <xf numFmtId="0" fontId="200" fillId="66" borderId="0" applyNumberFormat="0" applyBorder="0" applyAlignment="0" applyProtection="0"/>
    <xf numFmtId="0" fontId="200" fillId="67" borderId="0" applyNumberFormat="0" applyBorder="0" applyAlignment="0" applyProtection="0"/>
    <xf numFmtId="0" fontId="7" fillId="68" borderId="0" applyNumberFormat="0" applyBorder="0" applyAlignment="0" applyProtection="0"/>
    <xf numFmtId="0" fontId="7" fillId="69" borderId="0" applyNumberFormat="0" applyBorder="0" applyAlignment="0" applyProtection="0"/>
    <xf numFmtId="0" fontId="200" fillId="70" borderId="0" applyNumberFormat="0" applyBorder="0" applyAlignment="0" applyProtection="0"/>
    <xf numFmtId="0" fontId="200" fillId="71" borderId="0" applyNumberFormat="0" applyBorder="0" applyAlignment="0" applyProtection="0"/>
    <xf numFmtId="0" fontId="7" fillId="72" borderId="0" applyNumberFormat="0" applyBorder="0" applyAlignment="0" applyProtection="0"/>
    <xf numFmtId="0" fontId="7" fillId="73" borderId="0" applyNumberFormat="0" applyBorder="0" applyAlignment="0" applyProtection="0"/>
    <xf numFmtId="0" fontId="200" fillId="74" borderId="0" applyNumberFormat="0" applyBorder="0" applyAlignment="0" applyProtection="0"/>
    <xf numFmtId="0" fontId="200" fillId="75" borderId="0" applyNumberFormat="0" applyBorder="0" applyAlignment="0" applyProtection="0"/>
    <xf numFmtId="0" fontId="7" fillId="76" borderId="0" applyNumberFormat="0" applyBorder="0" applyAlignment="0" applyProtection="0"/>
    <xf numFmtId="0" fontId="7" fillId="77" borderId="0" applyNumberFormat="0" applyBorder="0" applyAlignment="0" applyProtection="0"/>
    <xf numFmtId="0" fontId="200" fillId="78" borderId="0" applyNumberFormat="0" applyBorder="0" applyAlignment="0" applyProtection="0"/>
    <xf numFmtId="0" fontId="200" fillId="79" borderId="0" applyNumberFormat="0" applyBorder="0" applyAlignment="0" applyProtection="0"/>
    <xf numFmtId="0" fontId="7" fillId="80" borderId="0" applyNumberFormat="0" applyBorder="0" applyAlignment="0" applyProtection="0"/>
    <xf numFmtId="0" fontId="7" fillId="81" borderId="0" applyNumberFormat="0" applyBorder="0" applyAlignment="0" applyProtection="0"/>
    <xf numFmtId="0" fontId="200" fillId="82" borderId="0" applyNumberFormat="0" applyBorder="0" applyAlignment="0" applyProtection="0"/>
    <xf numFmtId="0" fontId="7" fillId="0" borderId="0"/>
    <xf numFmtId="0" fontId="201" fillId="51" borderId="0" applyNumberFormat="0" applyBorder="0" applyAlignment="0" applyProtection="0"/>
    <xf numFmtId="0" fontId="7" fillId="52" borderId="30"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4" fillId="0" borderId="0"/>
    <xf numFmtId="0" fontId="6" fillId="0" borderId="0"/>
    <xf numFmtId="0" fontId="206" fillId="0" borderId="0" applyNumberFormat="0" applyFill="0" applyBorder="0" applyAlignment="0" applyProtection="0"/>
    <xf numFmtId="0" fontId="6" fillId="52" borderId="30" applyNumberFormat="0" applyFont="0" applyAlignment="0" applyProtection="0"/>
    <xf numFmtId="0" fontId="6" fillId="60" borderId="0" applyNumberFormat="0" applyBorder="0" applyAlignment="0" applyProtection="0"/>
    <xf numFmtId="0" fontId="6" fillId="61" borderId="0" applyNumberFormat="0" applyBorder="0" applyAlignment="0" applyProtection="0"/>
    <xf numFmtId="0" fontId="6" fillId="64" borderId="0" applyNumberFormat="0" applyBorder="0" applyAlignment="0" applyProtection="0"/>
    <xf numFmtId="0" fontId="6" fillId="65" borderId="0" applyNumberFormat="0" applyBorder="0" applyAlignment="0" applyProtection="0"/>
    <xf numFmtId="0" fontId="6" fillId="68" borderId="0" applyNumberFormat="0" applyBorder="0" applyAlignment="0" applyProtection="0"/>
    <xf numFmtId="0" fontId="6" fillId="69" borderId="0" applyNumberFormat="0" applyBorder="0" applyAlignment="0" applyProtection="0"/>
    <xf numFmtId="0" fontId="6" fillId="72" borderId="0" applyNumberFormat="0" applyBorder="0" applyAlignment="0" applyProtection="0"/>
    <xf numFmtId="0" fontId="6" fillId="73" borderId="0" applyNumberFormat="0" applyBorder="0" applyAlignment="0" applyProtection="0"/>
    <xf numFmtId="0" fontId="6" fillId="76" borderId="0" applyNumberFormat="0" applyBorder="0" applyAlignment="0" applyProtection="0"/>
    <xf numFmtId="0" fontId="6" fillId="77" borderId="0" applyNumberFormat="0" applyBorder="0" applyAlignment="0" applyProtection="0"/>
    <xf numFmtId="0" fontId="6" fillId="80" borderId="0" applyNumberFormat="0" applyBorder="0" applyAlignment="0" applyProtection="0"/>
    <xf numFmtId="0" fontId="6" fillId="81" borderId="0" applyNumberFormat="0" applyBorder="0" applyAlignment="0" applyProtection="0"/>
    <xf numFmtId="0" fontId="5" fillId="0" borderId="0"/>
    <xf numFmtId="0" fontId="4" fillId="0" borderId="0"/>
    <xf numFmtId="0" fontId="4" fillId="52" borderId="30" applyNumberFormat="0" applyFont="0" applyAlignment="0" applyProtection="0"/>
    <xf numFmtId="0" fontId="4" fillId="60" borderId="0" applyNumberFormat="0" applyBorder="0" applyAlignment="0" applyProtection="0"/>
    <xf numFmtId="0" fontId="4" fillId="61" borderId="0" applyNumberFormat="0" applyBorder="0" applyAlignment="0" applyProtection="0"/>
    <xf numFmtId="0" fontId="4" fillId="64" borderId="0" applyNumberFormat="0" applyBorder="0" applyAlignment="0" applyProtection="0"/>
    <xf numFmtId="0" fontId="4" fillId="65" borderId="0" applyNumberFormat="0" applyBorder="0" applyAlignment="0" applyProtection="0"/>
    <xf numFmtId="0" fontId="4" fillId="68" borderId="0" applyNumberFormat="0" applyBorder="0" applyAlignment="0" applyProtection="0"/>
    <xf numFmtId="0" fontId="4" fillId="69" borderId="0" applyNumberFormat="0" applyBorder="0" applyAlignment="0" applyProtection="0"/>
    <xf numFmtId="0" fontId="4" fillId="72" borderId="0" applyNumberFormat="0" applyBorder="0" applyAlignment="0" applyProtection="0"/>
    <xf numFmtId="0" fontId="4" fillId="73"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0" fontId="3" fillId="0" borderId="0"/>
    <xf numFmtId="0" fontId="9" fillId="0" borderId="0"/>
    <xf numFmtId="194" fontId="36" fillId="0" borderId="0">
      <alignment horizontal="right"/>
    </xf>
    <xf numFmtId="39" fontId="36" fillId="0" borderId="0"/>
    <xf numFmtId="166" fontId="36" fillId="0" borderId="0"/>
    <xf numFmtId="2" fontId="36" fillId="0" borderId="0"/>
    <xf numFmtId="195" fontId="55" fillId="0" borderId="0"/>
    <xf numFmtId="49" fontId="55" fillId="0" borderId="0"/>
    <xf numFmtId="0" fontId="36" fillId="0" borderId="0">
      <alignment horizontal="right"/>
    </xf>
    <xf numFmtId="3" fontId="36" fillId="0" borderId="0" applyProtection="0"/>
    <xf numFmtId="3" fontId="36" fillId="0" borderId="0" applyProtection="0"/>
    <xf numFmtId="164" fontId="36" fillId="0" borderId="0" applyFont="0" applyFill="0" applyBorder="0" applyAlignment="0" applyProtection="0"/>
    <xf numFmtId="3" fontId="36" fillId="0" borderId="0" applyProtection="0"/>
    <xf numFmtId="196" fontId="55" fillId="0" borderId="0">
      <alignment horizontal="center"/>
    </xf>
    <xf numFmtId="197" fontId="55" fillId="0" borderId="0"/>
    <xf numFmtId="198" fontId="55" fillId="0" borderId="0"/>
    <xf numFmtId="199" fontId="55" fillId="0" borderId="0"/>
    <xf numFmtId="200" fontId="55" fillId="0" borderId="0"/>
    <xf numFmtId="201" fontId="210" fillId="0" borderId="0"/>
    <xf numFmtId="0" fontId="9" fillId="60" borderId="0" applyNumberFormat="0" applyBorder="0" applyAlignment="0" applyProtection="0"/>
    <xf numFmtId="0" fontId="9" fillId="64" borderId="0" applyNumberFormat="0" applyBorder="0" applyAlignment="0" applyProtection="0"/>
    <xf numFmtId="0" fontId="9" fillId="68" borderId="0" applyNumberFormat="0" applyBorder="0" applyAlignment="0" applyProtection="0"/>
    <xf numFmtId="0" fontId="9" fillId="72" borderId="0" applyNumberFormat="0" applyBorder="0" applyAlignment="0" applyProtection="0"/>
    <xf numFmtId="0" fontId="9" fillId="76" borderId="0" applyNumberFormat="0" applyBorder="0" applyAlignment="0" applyProtection="0"/>
    <xf numFmtId="0" fontId="9" fillId="80" borderId="0" applyNumberFormat="0" applyBorder="0" applyAlignment="0" applyProtection="0"/>
    <xf numFmtId="0" fontId="59" fillId="3" borderId="0" applyNumberFormat="0" applyBorder="0" applyAlignment="0" applyProtection="0"/>
    <xf numFmtId="0" fontId="60" fillId="3" borderId="0" applyNumberFormat="0" applyBorder="0" applyAlignment="0" applyProtection="0"/>
    <xf numFmtId="0" fontId="59" fillId="4" borderId="0" applyNumberFormat="0" applyBorder="0" applyAlignment="0" applyProtection="0"/>
    <xf numFmtId="0" fontId="60" fillId="4" borderId="0" applyNumberFormat="0" applyBorder="0" applyAlignment="0" applyProtection="0"/>
    <xf numFmtId="0" fontId="59" fillId="5" borderId="0" applyNumberFormat="0" applyBorder="0" applyAlignment="0" applyProtection="0"/>
    <xf numFmtId="0" fontId="60" fillId="5" borderId="0" applyNumberFormat="0" applyBorder="0" applyAlignment="0" applyProtection="0"/>
    <xf numFmtId="0" fontId="59" fillId="6" borderId="0" applyNumberFormat="0" applyBorder="0" applyAlignment="0" applyProtection="0"/>
    <xf numFmtId="0" fontId="60" fillId="6" borderId="0" applyNumberFormat="0" applyBorder="0" applyAlignment="0" applyProtection="0"/>
    <xf numFmtId="0" fontId="59" fillId="7" borderId="0" applyNumberFormat="0" applyBorder="0" applyAlignment="0" applyProtection="0"/>
    <xf numFmtId="0" fontId="60" fillId="7" borderId="0" applyNumberFormat="0" applyBorder="0" applyAlignment="0" applyProtection="0"/>
    <xf numFmtId="0" fontId="59" fillId="8" borderId="0" applyNumberFormat="0" applyBorder="0" applyAlignment="0" applyProtection="0"/>
    <xf numFmtId="0" fontId="60" fillId="8" borderId="0" applyNumberFormat="0" applyBorder="0" applyAlignment="0" applyProtection="0"/>
    <xf numFmtId="0" fontId="184" fillId="60" borderId="0" applyNumberFormat="0" applyBorder="0" applyAlignment="0" applyProtection="0"/>
    <xf numFmtId="0" fontId="211" fillId="60" borderId="0" applyNumberFormat="0" applyBorder="0" applyAlignment="0" applyProtection="0"/>
    <xf numFmtId="0" fontId="184" fillId="60" borderId="0" applyNumberFormat="0" applyBorder="0" applyAlignment="0" applyProtection="0"/>
    <xf numFmtId="0" fontId="184" fillId="60" borderId="0" applyNumberFormat="0" applyBorder="0" applyAlignment="0" applyProtection="0"/>
    <xf numFmtId="0" fontId="184" fillId="60" borderId="0" applyNumberFormat="0" applyBorder="0" applyAlignment="0" applyProtection="0"/>
    <xf numFmtId="0" fontId="184" fillId="60" borderId="0" applyNumberFormat="0" applyBorder="0" applyAlignment="0" applyProtection="0"/>
    <xf numFmtId="0" fontId="184" fillId="60" borderId="0" applyNumberFormat="0" applyBorder="0" applyAlignment="0" applyProtection="0"/>
    <xf numFmtId="0" fontId="184" fillId="60" borderId="0" applyNumberFormat="0" applyBorder="0" applyAlignment="0" applyProtection="0"/>
    <xf numFmtId="0" fontId="184" fillId="60" borderId="0" applyNumberFormat="0" applyBorder="0" applyAlignment="0" applyProtection="0"/>
    <xf numFmtId="0" fontId="184" fillId="60" borderId="0" applyNumberFormat="0" applyBorder="0" applyAlignment="0" applyProtection="0"/>
    <xf numFmtId="0" fontId="184" fillId="64" borderId="0" applyNumberFormat="0" applyBorder="0" applyAlignment="0" applyProtection="0"/>
    <xf numFmtId="0" fontId="211" fillId="64" borderId="0" applyNumberFormat="0" applyBorder="0" applyAlignment="0" applyProtection="0"/>
    <xf numFmtId="0" fontId="184" fillId="64" borderId="0" applyNumberFormat="0" applyBorder="0" applyAlignment="0" applyProtection="0"/>
    <xf numFmtId="0" fontId="184" fillId="64" borderId="0" applyNumberFormat="0" applyBorder="0" applyAlignment="0" applyProtection="0"/>
    <xf numFmtId="0" fontId="184" fillId="64" borderId="0" applyNumberFormat="0" applyBorder="0" applyAlignment="0" applyProtection="0"/>
    <xf numFmtId="0" fontId="184" fillId="64" borderId="0" applyNumberFormat="0" applyBorder="0" applyAlignment="0" applyProtection="0"/>
    <xf numFmtId="0" fontId="184" fillId="64" borderId="0" applyNumberFormat="0" applyBorder="0" applyAlignment="0" applyProtection="0"/>
    <xf numFmtId="0" fontId="184" fillId="64" borderId="0" applyNumberFormat="0" applyBorder="0" applyAlignment="0" applyProtection="0"/>
    <xf numFmtId="0" fontId="184" fillId="64" borderId="0" applyNumberFormat="0" applyBorder="0" applyAlignment="0" applyProtection="0"/>
    <xf numFmtId="0" fontId="184" fillId="64" borderId="0" applyNumberFormat="0" applyBorder="0" applyAlignment="0" applyProtection="0"/>
    <xf numFmtId="0" fontId="184" fillId="68" borderId="0" applyNumberFormat="0" applyBorder="0" applyAlignment="0" applyProtection="0"/>
    <xf numFmtId="0" fontId="211" fillId="68" borderId="0" applyNumberFormat="0" applyBorder="0" applyAlignment="0" applyProtection="0"/>
    <xf numFmtId="0" fontId="184" fillId="68" borderId="0" applyNumberFormat="0" applyBorder="0" applyAlignment="0" applyProtection="0"/>
    <xf numFmtId="0" fontId="184" fillId="68" borderId="0" applyNumberFormat="0" applyBorder="0" applyAlignment="0" applyProtection="0"/>
    <xf numFmtId="0" fontId="184" fillId="68" borderId="0" applyNumberFormat="0" applyBorder="0" applyAlignment="0" applyProtection="0"/>
    <xf numFmtId="0" fontId="184" fillId="68" borderId="0" applyNumberFormat="0" applyBorder="0" applyAlignment="0" applyProtection="0"/>
    <xf numFmtId="0" fontId="184" fillId="68" borderId="0" applyNumberFormat="0" applyBorder="0" applyAlignment="0" applyProtection="0"/>
    <xf numFmtId="0" fontId="184" fillId="68" borderId="0" applyNumberFormat="0" applyBorder="0" applyAlignment="0" applyProtection="0"/>
    <xf numFmtId="0" fontId="184" fillId="68" borderId="0" applyNumberFormat="0" applyBorder="0" applyAlignment="0" applyProtection="0"/>
    <xf numFmtId="0" fontId="184" fillId="68" borderId="0" applyNumberFormat="0" applyBorder="0" applyAlignment="0" applyProtection="0"/>
    <xf numFmtId="0" fontId="184" fillId="72" borderId="0" applyNumberFormat="0" applyBorder="0" applyAlignment="0" applyProtection="0"/>
    <xf numFmtId="0" fontId="211" fillId="72" borderId="0" applyNumberFormat="0" applyBorder="0" applyAlignment="0" applyProtection="0"/>
    <xf numFmtId="0" fontId="184" fillId="72" borderId="0" applyNumberFormat="0" applyBorder="0" applyAlignment="0" applyProtection="0"/>
    <xf numFmtId="0" fontId="184" fillId="72" borderId="0" applyNumberFormat="0" applyBorder="0" applyAlignment="0" applyProtection="0"/>
    <xf numFmtId="0" fontId="184" fillId="72" borderId="0" applyNumberFormat="0" applyBorder="0" applyAlignment="0" applyProtection="0"/>
    <xf numFmtId="0" fontId="184" fillId="72" borderId="0" applyNumberFormat="0" applyBorder="0" applyAlignment="0" applyProtection="0"/>
    <xf numFmtId="0" fontId="184" fillId="72" borderId="0" applyNumberFormat="0" applyBorder="0" applyAlignment="0" applyProtection="0"/>
    <xf numFmtId="0" fontId="184" fillId="72" borderId="0" applyNumberFormat="0" applyBorder="0" applyAlignment="0" applyProtection="0"/>
    <xf numFmtId="0" fontId="184" fillId="72" borderId="0" applyNumberFormat="0" applyBorder="0" applyAlignment="0" applyProtection="0"/>
    <xf numFmtId="0" fontId="184" fillId="72" borderId="0" applyNumberFormat="0" applyBorder="0" applyAlignment="0" applyProtection="0"/>
    <xf numFmtId="0" fontId="184" fillId="76" borderId="0" applyNumberFormat="0" applyBorder="0" applyAlignment="0" applyProtection="0"/>
    <xf numFmtId="0" fontId="211" fillId="76" borderId="0" applyNumberFormat="0" applyBorder="0" applyAlignment="0" applyProtection="0"/>
    <xf numFmtId="0" fontId="184" fillId="76" borderId="0" applyNumberFormat="0" applyBorder="0" applyAlignment="0" applyProtection="0"/>
    <xf numFmtId="0" fontId="184" fillId="76" borderId="0" applyNumberFormat="0" applyBorder="0" applyAlignment="0" applyProtection="0"/>
    <xf numFmtId="0" fontId="184" fillId="76" borderId="0" applyNumberFormat="0" applyBorder="0" applyAlignment="0" applyProtection="0"/>
    <xf numFmtId="0" fontId="184" fillId="76" borderId="0" applyNumberFormat="0" applyBorder="0" applyAlignment="0" applyProtection="0"/>
    <xf numFmtId="0" fontId="184" fillId="76" borderId="0" applyNumberFormat="0" applyBorder="0" applyAlignment="0" applyProtection="0"/>
    <xf numFmtId="0" fontId="184" fillId="76" borderId="0" applyNumberFormat="0" applyBorder="0" applyAlignment="0" applyProtection="0"/>
    <xf numFmtId="0" fontId="184" fillId="76" borderId="0" applyNumberFormat="0" applyBorder="0" applyAlignment="0" applyProtection="0"/>
    <xf numFmtId="0" fontId="184" fillId="76" borderId="0" applyNumberFormat="0" applyBorder="0" applyAlignment="0" applyProtection="0"/>
    <xf numFmtId="0" fontId="184" fillId="80" borderId="0" applyNumberFormat="0" applyBorder="0" applyAlignment="0" applyProtection="0"/>
    <xf numFmtId="0" fontId="211" fillId="80" borderId="0" applyNumberFormat="0" applyBorder="0" applyAlignment="0" applyProtection="0"/>
    <xf numFmtId="0" fontId="184" fillId="80" borderId="0" applyNumberFormat="0" applyBorder="0" applyAlignment="0" applyProtection="0"/>
    <xf numFmtId="0" fontId="184" fillId="80" borderId="0" applyNumberFormat="0" applyBorder="0" applyAlignment="0" applyProtection="0"/>
    <xf numFmtId="0" fontId="184" fillId="80" borderId="0" applyNumberFormat="0" applyBorder="0" applyAlignment="0" applyProtection="0"/>
    <xf numFmtId="0" fontId="184" fillId="80" borderId="0" applyNumberFormat="0" applyBorder="0" applyAlignment="0" applyProtection="0"/>
    <xf numFmtId="0" fontId="184" fillId="80" borderId="0" applyNumberFormat="0" applyBorder="0" applyAlignment="0" applyProtection="0"/>
    <xf numFmtId="0" fontId="184" fillId="80" borderId="0" applyNumberFormat="0" applyBorder="0" applyAlignment="0" applyProtection="0"/>
    <xf numFmtId="0" fontId="184" fillId="80" borderId="0" applyNumberFormat="0" applyBorder="0" applyAlignment="0" applyProtection="0"/>
    <xf numFmtId="0" fontId="184" fillId="80" borderId="0" applyNumberFormat="0" applyBorder="0" applyAlignment="0" applyProtection="0"/>
    <xf numFmtId="202" fontId="212" fillId="0" borderId="0"/>
    <xf numFmtId="203" fontId="210" fillId="0" borderId="0"/>
    <xf numFmtId="204" fontId="55" fillId="0" borderId="0"/>
    <xf numFmtId="205" fontId="55" fillId="0" borderId="0"/>
    <xf numFmtId="0" fontId="9" fillId="61" borderId="0" applyNumberFormat="0" applyBorder="0" applyAlignment="0" applyProtection="0"/>
    <xf numFmtId="0" fontId="9" fillId="65" borderId="0" applyNumberFormat="0" applyBorder="0" applyAlignment="0" applyProtection="0"/>
    <xf numFmtId="0" fontId="9" fillId="69" borderId="0" applyNumberFormat="0" applyBorder="0" applyAlignment="0" applyProtection="0"/>
    <xf numFmtId="0" fontId="9" fillId="73" borderId="0" applyNumberFormat="0" applyBorder="0" applyAlignment="0" applyProtection="0"/>
    <xf numFmtId="0" fontId="9" fillId="77" borderId="0" applyNumberFormat="0" applyBorder="0" applyAlignment="0" applyProtection="0"/>
    <xf numFmtId="0" fontId="9" fillId="81" borderId="0" applyNumberFormat="0" applyBorder="0" applyAlignment="0" applyProtection="0"/>
    <xf numFmtId="0" fontId="59" fillId="9" borderId="0" applyNumberFormat="0" applyBorder="0" applyAlignment="0" applyProtection="0"/>
    <xf numFmtId="0" fontId="60" fillId="9" borderId="0" applyNumberFormat="0" applyBorder="0" applyAlignment="0" applyProtection="0"/>
    <xf numFmtId="0" fontId="59" fillId="10" borderId="0" applyNumberFormat="0" applyBorder="0" applyAlignment="0" applyProtection="0"/>
    <xf numFmtId="0" fontId="60" fillId="10" borderId="0" applyNumberFormat="0" applyBorder="0" applyAlignment="0" applyProtection="0"/>
    <xf numFmtId="0" fontId="59" fillId="11" borderId="0" applyNumberFormat="0" applyBorder="0" applyAlignment="0" applyProtection="0"/>
    <xf numFmtId="0" fontId="60" fillId="11" borderId="0" applyNumberFormat="0" applyBorder="0" applyAlignment="0" applyProtection="0"/>
    <xf numFmtId="0" fontId="59" fillId="6" borderId="0" applyNumberFormat="0" applyBorder="0" applyAlignment="0" applyProtection="0"/>
    <xf numFmtId="0" fontId="60" fillId="6" borderId="0" applyNumberFormat="0" applyBorder="0" applyAlignment="0" applyProtection="0"/>
    <xf numFmtId="0" fontId="59" fillId="9" borderId="0" applyNumberFormat="0" applyBorder="0" applyAlignment="0" applyProtection="0"/>
    <xf numFmtId="0" fontId="60" fillId="9" borderId="0" applyNumberFormat="0" applyBorder="0" applyAlignment="0" applyProtection="0"/>
    <xf numFmtId="0" fontId="59" fillId="12" borderId="0" applyNumberFormat="0" applyBorder="0" applyAlignment="0" applyProtection="0"/>
    <xf numFmtId="0" fontId="60" fillId="12" borderId="0" applyNumberFormat="0" applyBorder="0" applyAlignment="0" applyProtection="0"/>
    <xf numFmtId="0" fontId="184" fillId="61" borderId="0" applyNumberFormat="0" applyBorder="0" applyAlignment="0" applyProtection="0"/>
    <xf numFmtId="0" fontId="211" fillId="61" borderId="0" applyNumberFormat="0" applyBorder="0" applyAlignment="0" applyProtection="0"/>
    <xf numFmtId="0" fontId="184" fillId="61" borderId="0" applyNumberFormat="0" applyBorder="0" applyAlignment="0" applyProtection="0"/>
    <xf numFmtId="0" fontId="184" fillId="61" borderId="0" applyNumberFormat="0" applyBorder="0" applyAlignment="0" applyProtection="0"/>
    <xf numFmtId="0" fontId="184" fillId="61" borderId="0" applyNumberFormat="0" applyBorder="0" applyAlignment="0" applyProtection="0"/>
    <xf numFmtId="0" fontId="184" fillId="61" borderId="0" applyNumberFormat="0" applyBorder="0" applyAlignment="0" applyProtection="0"/>
    <xf numFmtId="0" fontId="184" fillId="61" borderId="0" applyNumberFormat="0" applyBorder="0" applyAlignment="0" applyProtection="0"/>
    <xf numFmtId="0" fontId="184" fillId="61" borderId="0" applyNumberFormat="0" applyBorder="0" applyAlignment="0" applyProtection="0"/>
    <xf numFmtId="0" fontId="184" fillId="61" borderId="0" applyNumberFormat="0" applyBorder="0" applyAlignment="0" applyProtection="0"/>
    <xf numFmtId="0" fontId="184" fillId="61" borderId="0" applyNumberFormat="0" applyBorder="0" applyAlignment="0" applyProtection="0"/>
    <xf numFmtId="0" fontId="184" fillId="65" borderId="0" applyNumberFormat="0" applyBorder="0" applyAlignment="0" applyProtection="0"/>
    <xf numFmtId="0" fontId="211" fillId="65" borderId="0" applyNumberFormat="0" applyBorder="0" applyAlignment="0" applyProtection="0"/>
    <xf numFmtId="0" fontId="184" fillId="65" borderId="0" applyNumberFormat="0" applyBorder="0" applyAlignment="0" applyProtection="0"/>
    <xf numFmtId="0" fontId="184" fillId="65" borderId="0" applyNumberFormat="0" applyBorder="0" applyAlignment="0" applyProtection="0"/>
    <xf numFmtId="0" fontId="184" fillId="65" borderId="0" applyNumberFormat="0" applyBorder="0" applyAlignment="0" applyProtection="0"/>
    <xf numFmtId="0" fontId="184" fillId="65" borderId="0" applyNumberFormat="0" applyBorder="0" applyAlignment="0" applyProtection="0"/>
    <xf numFmtId="0" fontId="184" fillId="65" borderId="0" applyNumberFormat="0" applyBorder="0" applyAlignment="0" applyProtection="0"/>
    <xf numFmtId="0" fontId="184" fillId="65" borderId="0" applyNumberFormat="0" applyBorder="0" applyAlignment="0" applyProtection="0"/>
    <xf numFmtId="0" fontId="184" fillId="65" borderId="0" applyNumberFormat="0" applyBorder="0" applyAlignment="0" applyProtection="0"/>
    <xf numFmtId="0" fontId="184" fillId="65" borderId="0" applyNumberFormat="0" applyBorder="0" applyAlignment="0" applyProtection="0"/>
    <xf numFmtId="0" fontId="184" fillId="69" borderId="0" applyNumberFormat="0" applyBorder="0" applyAlignment="0" applyProtection="0"/>
    <xf numFmtId="0" fontId="211" fillId="69" borderId="0" applyNumberFormat="0" applyBorder="0" applyAlignment="0" applyProtection="0"/>
    <xf numFmtId="0" fontId="184" fillId="69" borderId="0" applyNumberFormat="0" applyBorder="0" applyAlignment="0" applyProtection="0"/>
    <xf numFmtId="0" fontId="184" fillId="69" borderId="0" applyNumberFormat="0" applyBorder="0" applyAlignment="0" applyProtection="0"/>
    <xf numFmtId="0" fontId="184" fillId="69" borderId="0" applyNumberFormat="0" applyBorder="0" applyAlignment="0" applyProtection="0"/>
    <xf numFmtId="0" fontId="184" fillId="69" borderId="0" applyNumberFormat="0" applyBorder="0" applyAlignment="0" applyProtection="0"/>
    <xf numFmtId="0" fontId="184" fillId="69" borderId="0" applyNumberFormat="0" applyBorder="0" applyAlignment="0" applyProtection="0"/>
    <xf numFmtId="0" fontId="184" fillId="69" borderId="0" applyNumberFormat="0" applyBorder="0" applyAlignment="0" applyProtection="0"/>
    <xf numFmtId="0" fontId="184" fillId="69" borderId="0" applyNumberFormat="0" applyBorder="0" applyAlignment="0" applyProtection="0"/>
    <xf numFmtId="0" fontId="184" fillId="69" borderId="0" applyNumberFormat="0" applyBorder="0" applyAlignment="0" applyProtection="0"/>
    <xf numFmtId="0" fontId="184" fillId="73" borderId="0" applyNumberFormat="0" applyBorder="0" applyAlignment="0" applyProtection="0"/>
    <xf numFmtId="0" fontId="211" fillId="73" borderId="0" applyNumberFormat="0" applyBorder="0" applyAlignment="0" applyProtection="0"/>
    <xf numFmtId="0" fontId="184" fillId="73" borderId="0" applyNumberFormat="0" applyBorder="0" applyAlignment="0" applyProtection="0"/>
    <xf numFmtId="0" fontId="184" fillId="73" borderId="0" applyNumberFormat="0" applyBorder="0" applyAlignment="0" applyProtection="0"/>
    <xf numFmtId="0" fontId="184" fillId="73" borderId="0" applyNumberFormat="0" applyBorder="0" applyAlignment="0" applyProtection="0"/>
    <xf numFmtId="0" fontId="184" fillId="73" borderId="0" applyNumberFormat="0" applyBorder="0" applyAlignment="0" applyProtection="0"/>
    <xf numFmtId="0" fontId="184" fillId="73" borderId="0" applyNumberFormat="0" applyBorder="0" applyAlignment="0" applyProtection="0"/>
    <xf numFmtId="0" fontId="184" fillId="73" borderId="0" applyNumberFormat="0" applyBorder="0" applyAlignment="0" applyProtection="0"/>
    <xf numFmtId="0" fontId="184" fillId="73" borderId="0" applyNumberFormat="0" applyBorder="0" applyAlignment="0" applyProtection="0"/>
    <xf numFmtId="0" fontId="184" fillId="73" borderId="0" applyNumberFormat="0" applyBorder="0" applyAlignment="0" applyProtection="0"/>
    <xf numFmtId="0" fontId="184" fillId="77" borderId="0" applyNumberFormat="0" applyBorder="0" applyAlignment="0" applyProtection="0"/>
    <xf numFmtId="0" fontId="211" fillId="77" borderId="0" applyNumberFormat="0" applyBorder="0" applyAlignment="0" applyProtection="0"/>
    <xf numFmtId="0" fontId="184" fillId="77" borderId="0" applyNumberFormat="0" applyBorder="0" applyAlignment="0" applyProtection="0"/>
    <xf numFmtId="0" fontId="184" fillId="77" borderId="0" applyNumberFormat="0" applyBorder="0" applyAlignment="0" applyProtection="0"/>
    <xf numFmtId="0" fontId="184" fillId="77" borderId="0" applyNumberFormat="0" applyBorder="0" applyAlignment="0" applyProtection="0"/>
    <xf numFmtId="0" fontId="184" fillId="77" borderId="0" applyNumberFormat="0" applyBorder="0" applyAlignment="0" applyProtection="0"/>
    <xf numFmtId="0" fontId="184" fillId="77" borderId="0" applyNumberFormat="0" applyBorder="0" applyAlignment="0" applyProtection="0"/>
    <xf numFmtId="0" fontId="184" fillId="77" borderId="0" applyNumberFormat="0" applyBorder="0" applyAlignment="0" applyProtection="0"/>
    <xf numFmtId="0" fontId="184" fillId="77" borderId="0" applyNumberFormat="0" applyBorder="0" applyAlignment="0" applyProtection="0"/>
    <xf numFmtId="0" fontId="184" fillId="77" borderId="0" applyNumberFormat="0" applyBorder="0" applyAlignment="0" applyProtection="0"/>
    <xf numFmtId="0" fontId="184" fillId="81" borderId="0" applyNumberFormat="0" applyBorder="0" applyAlignment="0" applyProtection="0"/>
    <xf numFmtId="0" fontId="211" fillId="81" borderId="0" applyNumberFormat="0" applyBorder="0" applyAlignment="0" applyProtection="0"/>
    <xf numFmtId="0" fontId="184" fillId="81" borderId="0" applyNumberFormat="0" applyBorder="0" applyAlignment="0" applyProtection="0"/>
    <xf numFmtId="0" fontId="184" fillId="81" borderId="0" applyNumberFormat="0" applyBorder="0" applyAlignment="0" applyProtection="0"/>
    <xf numFmtId="0" fontId="184" fillId="81" borderId="0" applyNumberFormat="0" applyBorder="0" applyAlignment="0" applyProtection="0"/>
    <xf numFmtId="0" fontId="184" fillId="81" borderId="0" applyNumberFormat="0" applyBorder="0" applyAlignment="0" applyProtection="0"/>
    <xf numFmtId="0" fontId="184" fillId="81" borderId="0" applyNumberFormat="0" applyBorder="0" applyAlignment="0" applyProtection="0"/>
    <xf numFmtId="0" fontId="184" fillId="81" borderId="0" applyNumberFormat="0" applyBorder="0" applyAlignment="0" applyProtection="0"/>
    <xf numFmtId="0" fontId="184" fillId="81" borderId="0" applyNumberFormat="0" applyBorder="0" applyAlignment="0" applyProtection="0"/>
    <xf numFmtId="0" fontId="184" fillId="81" borderId="0" applyNumberFormat="0" applyBorder="0" applyAlignment="0" applyProtection="0"/>
    <xf numFmtId="206" fontId="55" fillId="0" borderId="0"/>
    <xf numFmtId="207" fontId="210" fillId="0" borderId="0"/>
    <xf numFmtId="0" fontId="62" fillId="13" borderId="0" applyNumberFormat="0" applyBorder="0" applyAlignment="0" applyProtection="0"/>
    <xf numFmtId="0" fontId="63" fillId="13" borderId="0" applyNumberFormat="0" applyBorder="0" applyAlignment="0" applyProtection="0"/>
    <xf numFmtId="0" fontId="62" fillId="10" borderId="0" applyNumberFormat="0" applyBorder="0" applyAlignment="0" applyProtection="0"/>
    <xf numFmtId="0" fontId="63" fillId="10"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2" fillId="14" borderId="0" applyNumberFormat="0" applyBorder="0" applyAlignment="0" applyProtection="0"/>
    <xf numFmtId="0" fontId="63" fillId="14" borderId="0" applyNumberFormat="0" applyBorder="0" applyAlignment="0" applyProtection="0"/>
    <xf numFmtId="0" fontId="62" fillId="15" borderId="0" applyNumberFormat="0" applyBorder="0" applyAlignment="0" applyProtection="0"/>
    <xf numFmtId="0" fontId="63" fillId="15" borderId="0" applyNumberFormat="0" applyBorder="0" applyAlignment="0" applyProtection="0"/>
    <xf numFmtId="0" fontId="62" fillId="16" borderId="0" applyNumberFormat="0" applyBorder="0" applyAlignment="0" applyProtection="0"/>
    <xf numFmtId="0" fontId="63" fillId="16" borderId="0" applyNumberFormat="0" applyBorder="0" applyAlignment="0" applyProtection="0"/>
    <xf numFmtId="0" fontId="213" fillId="62" borderId="0" applyNumberFormat="0" applyBorder="0" applyAlignment="0" applyProtection="0"/>
    <xf numFmtId="0" fontId="214" fillId="62" borderId="0" applyNumberFormat="0" applyBorder="0" applyAlignment="0" applyProtection="0"/>
    <xf numFmtId="0" fontId="213" fillId="62" borderId="0" applyNumberFormat="0" applyBorder="0" applyAlignment="0" applyProtection="0"/>
    <xf numFmtId="0" fontId="213" fillId="62" borderId="0" applyNumberFormat="0" applyBorder="0" applyAlignment="0" applyProtection="0"/>
    <xf numFmtId="0" fontId="213" fillId="62" borderId="0" applyNumberFormat="0" applyBorder="0" applyAlignment="0" applyProtection="0"/>
    <xf numFmtId="0" fontId="213" fillId="62" borderId="0" applyNumberFormat="0" applyBorder="0" applyAlignment="0" applyProtection="0"/>
    <xf numFmtId="0" fontId="213" fillId="62" borderId="0" applyNumberFormat="0" applyBorder="0" applyAlignment="0" applyProtection="0"/>
    <xf numFmtId="0" fontId="213" fillId="62" borderId="0" applyNumberFormat="0" applyBorder="0" applyAlignment="0" applyProtection="0"/>
    <xf numFmtId="0" fontId="213" fillId="62" borderId="0" applyNumberFormat="0" applyBorder="0" applyAlignment="0" applyProtection="0"/>
    <xf numFmtId="0" fontId="213" fillId="62" borderId="0" applyNumberFormat="0" applyBorder="0" applyAlignment="0" applyProtection="0"/>
    <xf numFmtId="0" fontId="213" fillId="66" borderId="0" applyNumberFormat="0" applyBorder="0" applyAlignment="0" applyProtection="0"/>
    <xf numFmtId="0" fontId="214" fillId="66" borderId="0" applyNumberFormat="0" applyBorder="0" applyAlignment="0" applyProtection="0"/>
    <xf numFmtId="0" fontId="213" fillId="66" borderId="0" applyNumberFormat="0" applyBorder="0" applyAlignment="0" applyProtection="0"/>
    <xf numFmtId="0" fontId="213" fillId="66" borderId="0" applyNumberFormat="0" applyBorder="0" applyAlignment="0" applyProtection="0"/>
    <xf numFmtId="0" fontId="213" fillId="66" borderId="0" applyNumberFormat="0" applyBorder="0" applyAlignment="0" applyProtection="0"/>
    <xf numFmtId="0" fontId="213" fillId="66" borderId="0" applyNumberFormat="0" applyBorder="0" applyAlignment="0" applyProtection="0"/>
    <xf numFmtId="0" fontId="213" fillId="66" borderId="0" applyNumberFormat="0" applyBorder="0" applyAlignment="0" applyProtection="0"/>
    <xf numFmtId="0" fontId="213" fillId="66" borderId="0" applyNumberFormat="0" applyBorder="0" applyAlignment="0" applyProtection="0"/>
    <xf numFmtId="0" fontId="213" fillId="66" borderId="0" applyNumberFormat="0" applyBorder="0" applyAlignment="0" applyProtection="0"/>
    <xf numFmtId="0" fontId="213" fillId="66" borderId="0" applyNumberFormat="0" applyBorder="0" applyAlignment="0" applyProtection="0"/>
    <xf numFmtId="0" fontId="213" fillId="70" borderId="0" applyNumberFormat="0" applyBorder="0" applyAlignment="0" applyProtection="0"/>
    <xf numFmtId="0" fontId="214" fillId="70" borderId="0" applyNumberFormat="0" applyBorder="0" applyAlignment="0" applyProtection="0"/>
    <xf numFmtId="0" fontId="213" fillId="70" borderId="0" applyNumberFormat="0" applyBorder="0" applyAlignment="0" applyProtection="0"/>
    <xf numFmtId="0" fontId="213" fillId="70" borderId="0" applyNumberFormat="0" applyBorder="0" applyAlignment="0" applyProtection="0"/>
    <xf numFmtId="0" fontId="213" fillId="70" borderId="0" applyNumberFormat="0" applyBorder="0" applyAlignment="0" applyProtection="0"/>
    <xf numFmtId="0" fontId="213" fillId="70" borderId="0" applyNumberFormat="0" applyBorder="0" applyAlignment="0" applyProtection="0"/>
    <xf numFmtId="0" fontId="213" fillId="70" borderId="0" applyNumberFormat="0" applyBorder="0" applyAlignment="0" applyProtection="0"/>
    <xf numFmtId="0" fontId="213" fillId="70" borderId="0" applyNumberFormat="0" applyBorder="0" applyAlignment="0" applyProtection="0"/>
    <xf numFmtId="0" fontId="213" fillId="70" borderId="0" applyNumberFormat="0" applyBorder="0" applyAlignment="0" applyProtection="0"/>
    <xf numFmtId="0" fontId="213" fillId="70" borderId="0" applyNumberFormat="0" applyBorder="0" applyAlignment="0" applyProtection="0"/>
    <xf numFmtId="0" fontId="213" fillId="74" borderId="0" applyNumberFormat="0" applyBorder="0" applyAlignment="0" applyProtection="0"/>
    <xf numFmtId="0" fontId="214" fillId="74" borderId="0" applyNumberFormat="0" applyBorder="0" applyAlignment="0" applyProtection="0"/>
    <xf numFmtId="0" fontId="213" fillId="74" borderId="0" applyNumberFormat="0" applyBorder="0" applyAlignment="0" applyProtection="0"/>
    <xf numFmtId="0" fontId="213" fillId="74" borderId="0" applyNumberFormat="0" applyBorder="0" applyAlignment="0" applyProtection="0"/>
    <xf numFmtId="0" fontId="213" fillId="74" borderId="0" applyNumberFormat="0" applyBorder="0" applyAlignment="0" applyProtection="0"/>
    <xf numFmtId="0" fontId="213" fillId="74" borderId="0" applyNumberFormat="0" applyBorder="0" applyAlignment="0" applyProtection="0"/>
    <xf numFmtId="0" fontId="213" fillId="74" borderId="0" applyNumberFormat="0" applyBorder="0" applyAlignment="0" applyProtection="0"/>
    <xf numFmtId="0" fontId="213" fillId="74" borderId="0" applyNumberFormat="0" applyBorder="0" applyAlignment="0" applyProtection="0"/>
    <xf numFmtId="0" fontId="213" fillId="74" borderId="0" applyNumberFormat="0" applyBorder="0" applyAlignment="0" applyProtection="0"/>
    <xf numFmtId="0" fontId="213" fillId="74" borderId="0" applyNumberFormat="0" applyBorder="0" applyAlignment="0" applyProtection="0"/>
    <xf numFmtId="0" fontId="213" fillId="78" borderId="0" applyNumberFormat="0" applyBorder="0" applyAlignment="0" applyProtection="0"/>
    <xf numFmtId="0" fontId="214" fillId="78" borderId="0" applyNumberFormat="0" applyBorder="0" applyAlignment="0" applyProtection="0"/>
    <xf numFmtId="0" fontId="213" fillId="78" borderId="0" applyNumberFormat="0" applyBorder="0" applyAlignment="0" applyProtection="0"/>
    <xf numFmtId="0" fontId="213" fillId="78" borderId="0" applyNumberFormat="0" applyBorder="0" applyAlignment="0" applyProtection="0"/>
    <xf numFmtId="0" fontId="213" fillId="78" borderId="0" applyNumberFormat="0" applyBorder="0" applyAlignment="0" applyProtection="0"/>
    <xf numFmtId="0" fontId="213" fillId="78" borderId="0" applyNumberFormat="0" applyBorder="0" applyAlignment="0" applyProtection="0"/>
    <xf numFmtId="0" fontId="213" fillId="78" borderId="0" applyNumberFormat="0" applyBorder="0" applyAlignment="0" applyProtection="0"/>
    <xf numFmtId="0" fontId="213" fillId="78" borderId="0" applyNumberFormat="0" applyBorder="0" applyAlignment="0" applyProtection="0"/>
    <xf numFmtId="0" fontId="213" fillId="78" borderId="0" applyNumberFormat="0" applyBorder="0" applyAlignment="0" applyProtection="0"/>
    <xf numFmtId="0" fontId="213" fillId="78" borderId="0" applyNumberFormat="0" applyBorder="0" applyAlignment="0" applyProtection="0"/>
    <xf numFmtId="0" fontId="213" fillId="82" borderId="0" applyNumberFormat="0" applyBorder="0" applyAlignment="0" applyProtection="0"/>
    <xf numFmtId="0" fontId="214" fillId="82" borderId="0" applyNumberFormat="0" applyBorder="0" applyAlignment="0" applyProtection="0"/>
    <xf numFmtId="0" fontId="213" fillId="82" borderId="0" applyNumberFormat="0" applyBorder="0" applyAlignment="0" applyProtection="0"/>
    <xf numFmtId="0" fontId="213" fillId="82" borderId="0" applyNumberFormat="0" applyBorder="0" applyAlignment="0" applyProtection="0"/>
    <xf numFmtId="0" fontId="213" fillId="82" borderId="0" applyNumberFormat="0" applyBorder="0" applyAlignment="0" applyProtection="0"/>
    <xf numFmtId="0" fontId="213" fillId="82" borderId="0" applyNumberFormat="0" applyBorder="0" applyAlignment="0" applyProtection="0"/>
    <xf numFmtId="0" fontId="213" fillId="82" borderId="0" applyNumberFormat="0" applyBorder="0" applyAlignment="0" applyProtection="0"/>
    <xf numFmtId="0" fontId="213" fillId="82" borderId="0" applyNumberFormat="0" applyBorder="0" applyAlignment="0" applyProtection="0"/>
    <xf numFmtId="0" fontId="213" fillId="82" borderId="0" applyNumberFormat="0" applyBorder="0" applyAlignment="0" applyProtection="0"/>
    <xf numFmtId="0" fontId="213" fillId="82" borderId="0" applyNumberFormat="0" applyBorder="0" applyAlignment="0" applyProtection="0"/>
    <xf numFmtId="208" fontId="55" fillId="0" borderId="0">
      <alignment horizontal="center"/>
    </xf>
    <xf numFmtId="209" fontId="55" fillId="0" borderId="0">
      <alignment horizontal="center"/>
    </xf>
    <xf numFmtId="210" fontId="55" fillId="0" borderId="0">
      <alignment horizontal="center"/>
    </xf>
    <xf numFmtId="211" fontId="55" fillId="0" borderId="0">
      <alignment horizontal="center"/>
    </xf>
    <xf numFmtId="212" fontId="55" fillId="0" borderId="0">
      <alignment horizontal="center"/>
    </xf>
    <xf numFmtId="0" fontId="62" fillId="17" borderId="0" applyNumberFormat="0" applyBorder="0" applyAlignment="0" applyProtection="0"/>
    <xf numFmtId="0" fontId="63" fillId="17" borderId="0" applyNumberFormat="0" applyBorder="0" applyAlignment="0" applyProtection="0"/>
    <xf numFmtId="0" fontId="62" fillId="18" borderId="0" applyNumberFormat="0" applyBorder="0" applyAlignment="0" applyProtection="0"/>
    <xf numFmtId="0" fontId="63" fillId="18" borderId="0" applyNumberFormat="0" applyBorder="0" applyAlignment="0" applyProtection="0"/>
    <xf numFmtId="0" fontId="62" fillId="19" borderId="0" applyNumberFormat="0" applyBorder="0" applyAlignment="0" applyProtection="0"/>
    <xf numFmtId="0" fontId="63" fillId="19" borderId="0" applyNumberFormat="0" applyBorder="0" applyAlignment="0" applyProtection="0"/>
    <xf numFmtId="0" fontId="62" fillId="14" borderId="0" applyNumberFormat="0" applyBorder="0" applyAlignment="0" applyProtection="0"/>
    <xf numFmtId="0" fontId="63" fillId="14" borderId="0" applyNumberFormat="0" applyBorder="0" applyAlignment="0" applyProtection="0"/>
    <xf numFmtId="0" fontId="62" fillId="15" borderId="0" applyNumberFormat="0" applyBorder="0" applyAlignment="0" applyProtection="0"/>
    <xf numFmtId="0" fontId="63" fillId="15" borderId="0" applyNumberFormat="0" applyBorder="0" applyAlignment="0" applyProtection="0"/>
    <xf numFmtId="0" fontId="62" fillId="20" borderId="0" applyNumberFormat="0" applyBorder="0" applyAlignment="0" applyProtection="0"/>
    <xf numFmtId="0" fontId="63" fillId="20" borderId="0" applyNumberFormat="0" applyBorder="0" applyAlignment="0" applyProtection="0"/>
    <xf numFmtId="0" fontId="36" fillId="0" borderId="40"/>
    <xf numFmtId="0" fontId="215" fillId="29" borderId="41">
      <alignment horizontal="center"/>
    </xf>
    <xf numFmtId="4" fontId="216"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36" fillId="0" borderId="40"/>
    <xf numFmtId="0" fontId="215" fillId="29" borderId="41">
      <alignment horizontal="center"/>
    </xf>
    <xf numFmtId="4" fontId="216"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36" fillId="0" borderId="40"/>
    <xf numFmtId="0" fontId="215" fillId="29" borderId="41">
      <alignment horizontal="center"/>
    </xf>
    <xf numFmtId="4" fontId="216"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36" fillId="0" borderId="40"/>
    <xf numFmtId="0" fontId="215" fillId="29" borderId="41">
      <alignment horizontal="center"/>
    </xf>
    <xf numFmtId="4" fontId="216"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213" fillId="59" borderId="0" applyNumberFormat="0" applyBorder="0" applyAlignment="0" applyProtection="0"/>
    <xf numFmtId="0" fontId="214" fillId="59" borderId="0" applyNumberFormat="0" applyBorder="0" applyAlignment="0" applyProtection="0"/>
    <xf numFmtId="0" fontId="213" fillId="59" borderId="0" applyNumberFormat="0" applyBorder="0" applyAlignment="0" applyProtection="0"/>
    <xf numFmtId="0" fontId="213" fillId="59" borderId="0" applyNumberFormat="0" applyBorder="0" applyAlignment="0" applyProtection="0"/>
    <xf numFmtId="0" fontId="213" fillId="59" borderId="0" applyNumberFormat="0" applyBorder="0" applyAlignment="0" applyProtection="0"/>
    <xf numFmtId="0" fontId="213" fillId="59" borderId="0" applyNumberFormat="0" applyBorder="0" applyAlignment="0" applyProtection="0"/>
    <xf numFmtId="0" fontId="213" fillId="59" borderId="0" applyNumberFormat="0" applyBorder="0" applyAlignment="0" applyProtection="0"/>
    <xf numFmtId="0" fontId="213" fillId="59" borderId="0" applyNumberFormat="0" applyBorder="0" applyAlignment="0" applyProtection="0"/>
    <xf numFmtId="0" fontId="213" fillId="59" borderId="0" applyNumberFormat="0" applyBorder="0" applyAlignment="0" applyProtection="0"/>
    <xf numFmtId="0" fontId="213" fillId="59" borderId="0" applyNumberFormat="0" applyBorder="0" applyAlignment="0" applyProtection="0"/>
    <xf numFmtId="0" fontId="213" fillId="63" borderId="0" applyNumberFormat="0" applyBorder="0" applyAlignment="0" applyProtection="0"/>
    <xf numFmtId="0" fontId="214" fillId="63" borderId="0" applyNumberFormat="0" applyBorder="0" applyAlignment="0" applyProtection="0"/>
    <xf numFmtId="0" fontId="213" fillId="63" borderId="0" applyNumberFormat="0" applyBorder="0" applyAlignment="0" applyProtection="0"/>
    <xf numFmtId="0" fontId="213" fillId="63" borderId="0" applyNumberFormat="0" applyBorder="0" applyAlignment="0" applyProtection="0"/>
    <xf numFmtId="0" fontId="213" fillId="63" borderId="0" applyNumberFormat="0" applyBorder="0" applyAlignment="0" applyProtection="0"/>
    <xf numFmtId="0" fontId="213" fillId="63" borderId="0" applyNumberFormat="0" applyBorder="0" applyAlignment="0" applyProtection="0"/>
    <xf numFmtId="0" fontId="213" fillId="63" borderId="0" applyNumberFormat="0" applyBorder="0" applyAlignment="0" applyProtection="0"/>
    <xf numFmtId="0" fontId="213" fillId="63" borderId="0" applyNumberFormat="0" applyBorder="0" applyAlignment="0" applyProtection="0"/>
    <xf numFmtId="0" fontId="213" fillId="63" borderId="0" applyNumberFormat="0" applyBorder="0" applyAlignment="0" applyProtection="0"/>
    <xf numFmtId="0" fontId="213" fillId="63" borderId="0" applyNumberFormat="0" applyBorder="0" applyAlignment="0" applyProtection="0"/>
    <xf numFmtId="0" fontId="213" fillId="67" borderId="0" applyNumberFormat="0" applyBorder="0" applyAlignment="0" applyProtection="0"/>
    <xf numFmtId="0" fontId="214" fillId="67" borderId="0" applyNumberFormat="0" applyBorder="0" applyAlignment="0" applyProtection="0"/>
    <xf numFmtId="0" fontId="213" fillId="67" borderId="0" applyNumberFormat="0" applyBorder="0" applyAlignment="0" applyProtection="0"/>
    <xf numFmtId="0" fontId="213" fillId="67" borderId="0" applyNumberFormat="0" applyBorder="0" applyAlignment="0" applyProtection="0"/>
    <xf numFmtId="0" fontId="213" fillId="67" borderId="0" applyNumberFormat="0" applyBorder="0" applyAlignment="0" applyProtection="0"/>
    <xf numFmtId="0" fontId="213" fillId="67" borderId="0" applyNumberFormat="0" applyBorder="0" applyAlignment="0" applyProtection="0"/>
    <xf numFmtId="0" fontId="213" fillId="67" borderId="0" applyNumberFormat="0" applyBorder="0" applyAlignment="0" applyProtection="0"/>
    <xf numFmtId="0" fontId="213" fillId="67" borderId="0" applyNumberFormat="0" applyBorder="0" applyAlignment="0" applyProtection="0"/>
    <xf numFmtId="0" fontId="213" fillId="67" borderId="0" applyNumberFormat="0" applyBorder="0" applyAlignment="0" applyProtection="0"/>
    <xf numFmtId="0" fontId="213" fillId="67" borderId="0" applyNumberFormat="0" applyBorder="0" applyAlignment="0" applyProtection="0"/>
    <xf numFmtId="0" fontId="213" fillId="71" borderId="0" applyNumberFormat="0" applyBorder="0" applyAlignment="0" applyProtection="0"/>
    <xf numFmtId="0" fontId="214" fillId="71" borderId="0" applyNumberFormat="0" applyBorder="0" applyAlignment="0" applyProtection="0"/>
    <xf numFmtId="0" fontId="213" fillId="71" borderId="0" applyNumberFormat="0" applyBorder="0" applyAlignment="0" applyProtection="0"/>
    <xf numFmtId="0" fontId="213" fillId="71" borderId="0" applyNumberFormat="0" applyBorder="0" applyAlignment="0" applyProtection="0"/>
    <xf numFmtId="0" fontId="213" fillId="71" borderId="0" applyNumberFormat="0" applyBorder="0" applyAlignment="0" applyProtection="0"/>
    <xf numFmtId="0" fontId="213" fillId="71" borderId="0" applyNumberFormat="0" applyBorder="0" applyAlignment="0" applyProtection="0"/>
    <xf numFmtId="0" fontId="213" fillId="71" borderId="0" applyNumberFormat="0" applyBorder="0" applyAlignment="0" applyProtection="0"/>
    <xf numFmtId="0" fontId="213" fillId="71" borderId="0" applyNumberFormat="0" applyBorder="0" applyAlignment="0" applyProtection="0"/>
    <xf numFmtId="0" fontId="213" fillId="71" borderId="0" applyNumberFormat="0" applyBorder="0" applyAlignment="0" applyProtection="0"/>
    <xf numFmtId="0" fontId="213" fillId="71" borderId="0" applyNumberFormat="0" applyBorder="0" applyAlignment="0" applyProtection="0"/>
    <xf numFmtId="0" fontId="213" fillId="75" borderId="0" applyNumberFormat="0" applyBorder="0" applyAlignment="0" applyProtection="0"/>
    <xf numFmtId="0" fontId="214" fillId="75" borderId="0" applyNumberFormat="0" applyBorder="0" applyAlignment="0" applyProtection="0"/>
    <xf numFmtId="0" fontId="213" fillId="75" borderId="0" applyNumberFormat="0" applyBorder="0" applyAlignment="0" applyProtection="0"/>
    <xf numFmtId="0" fontId="213" fillId="75" borderId="0" applyNumberFormat="0" applyBorder="0" applyAlignment="0" applyProtection="0"/>
    <xf numFmtId="0" fontId="213" fillId="75" borderId="0" applyNumberFormat="0" applyBorder="0" applyAlignment="0" applyProtection="0"/>
    <xf numFmtId="0" fontId="213" fillId="75" borderId="0" applyNumberFormat="0" applyBorder="0" applyAlignment="0" applyProtection="0"/>
    <xf numFmtId="0" fontId="213" fillId="75" borderId="0" applyNumberFormat="0" applyBorder="0" applyAlignment="0" applyProtection="0"/>
    <xf numFmtId="0" fontId="213" fillId="75" borderId="0" applyNumberFormat="0" applyBorder="0" applyAlignment="0" applyProtection="0"/>
    <xf numFmtId="0" fontId="213" fillId="75" borderId="0" applyNumberFormat="0" applyBorder="0" applyAlignment="0" applyProtection="0"/>
    <xf numFmtId="0" fontId="213" fillId="75" borderId="0" applyNumberFormat="0" applyBorder="0" applyAlignment="0" applyProtection="0"/>
    <xf numFmtId="0" fontId="213" fillId="79" borderId="0" applyNumberFormat="0" applyBorder="0" applyAlignment="0" applyProtection="0"/>
    <xf numFmtId="0" fontId="214" fillId="79" borderId="0" applyNumberFormat="0" applyBorder="0" applyAlignment="0" applyProtection="0"/>
    <xf numFmtId="0" fontId="213" fillId="79" borderId="0" applyNumberFormat="0" applyBorder="0" applyAlignment="0" applyProtection="0"/>
    <xf numFmtId="0" fontId="213" fillId="79" borderId="0" applyNumberFormat="0" applyBorder="0" applyAlignment="0" applyProtection="0"/>
    <xf numFmtId="0" fontId="213" fillId="79" borderId="0" applyNumberFormat="0" applyBorder="0" applyAlignment="0" applyProtection="0"/>
    <xf numFmtId="0" fontId="213" fillId="79" borderId="0" applyNumberFormat="0" applyBorder="0" applyAlignment="0" applyProtection="0"/>
    <xf numFmtId="0" fontId="213" fillId="79" borderId="0" applyNumberFormat="0" applyBorder="0" applyAlignment="0" applyProtection="0"/>
    <xf numFmtId="0" fontId="213" fillId="79" borderId="0" applyNumberFormat="0" applyBorder="0" applyAlignment="0" applyProtection="0"/>
    <xf numFmtId="0" fontId="213" fillId="79" borderId="0" applyNumberFormat="0" applyBorder="0" applyAlignment="0" applyProtection="0"/>
    <xf numFmtId="0" fontId="213" fillId="79" borderId="0" applyNumberFormat="0" applyBorder="0" applyAlignment="0" applyProtection="0"/>
    <xf numFmtId="0" fontId="219" fillId="57" borderId="36" applyNumberFormat="0" applyAlignment="0" applyProtection="0"/>
    <xf numFmtId="0" fontId="220" fillId="57" borderId="36" applyNumberFormat="0" applyAlignment="0" applyProtection="0"/>
    <xf numFmtId="0" fontId="219" fillId="57" borderId="36" applyNumberFormat="0" applyAlignment="0" applyProtection="0"/>
    <xf numFmtId="0" fontId="219" fillId="57" borderId="36" applyNumberFormat="0" applyAlignment="0" applyProtection="0"/>
    <xf numFmtId="0" fontId="219" fillId="57" borderId="36" applyNumberFormat="0" applyAlignment="0" applyProtection="0"/>
    <xf numFmtId="0" fontId="219" fillId="57" borderId="36" applyNumberFormat="0" applyAlignment="0" applyProtection="0"/>
    <xf numFmtId="0" fontId="219" fillId="57" borderId="36" applyNumberFormat="0" applyAlignment="0" applyProtection="0"/>
    <xf numFmtId="0" fontId="219" fillId="57" borderId="36" applyNumberFormat="0" applyAlignment="0" applyProtection="0"/>
    <xf numFmtId="0" fontId="219" fillId="57" borderId="36" applyNumberFormat="0" applyAlignment="0" applyProtection="0"/>
    <xf numFmtId="0" fontId="219" fillId="57" borderId="36" applyNumberFormat="0" applyAlignment="0" applyProtection="0"/>
    <xf numFmtId="0" fontId="36" fillId="2" borderId="0" applyNumberFormat="0" applyBorder="0" applyAlignment="0"/>
    <xf numFmtId="0" fontId="36" fillId="2" borderId="0" applyNumberFormat="0" applyBorder="0" applyAlignment="0"/>
    <xf numFmtId="213" fontId="212" fillId="0" borderId="0" applyFill="0" applyBorder="0" applyProtection="0"/>
    <xf numFmtId="0" fontId="64" fillId="4" borderId="0" applyNumberFormat="0" applyBorder="0" applyAlignment="0" applyProtection="0"/>
    <xf numFmtId="0" fontId="133" fillId="4" borderId="0" applyNumberFormat="0" applyBorder="0" applyAlignment="0" applyProtection="0"/>
    <xf numFmtId="0" fontId="221" fillId="57" borderId="35" applyNumberFormat="0" applyAlignment="0" applyProtection="0"/>
    <xf numFmtId="0" fontId="222" fillId="57" borderId="35" applyNumberFormat="0" applyAlignment="0" applyProtection="0"/>
    <xf numFmtId="0" fontId="221" fillId="57" borderId="35" applyNumberFormat="0" applyAlignment="0" applyProtection="0"/>
    <xf numFmtId="0" fontId="221" fillId="57" borderId="35" applyNumberFormat="0" applyAlignment="0" applyProtection="0"/>
    <xf numFmtId="0" fontId="221" fillId="57" borderId="35" applyNumberFormat="0" applyAlignment="0" applyProtection="0"/>
    <xf numFmtId="0" fontId="221" fillId="57" borderId="35" applyNumberFormat="0" applyAlignment="0" applyProtection="0"/>
    <xf numFmtId="0" fontId="221" fillId="57" borderId="35" applyNumberFormat="0" applyAlignment="0" applyProtection="0"/>
    <xf numFmtId="0" fontId="221" fillId="57" borderId="35" applyNumberFormat="0" applyAlignment="0" applyProtection="0"/>
    <xf numFmtId="0" fontId="221" fillId="57" borderId="35" applyNumberFormat="0" applyAlignment="0" applyProtection="0"/>
    <xf numFmtId="0" fontId="221" fillId="57" borderId="35" applyNumberFormat="0" applyAlignment="0" applyProtection="0"/>
    <xf numFmtId="0" fontId="68" fillId="23" borderId="43" applyNumberFormat="0" applyAlignment="0" applyProtection="0"/>
    <xf numFmtId="0" fontId="67" fillId="23" borderId="43" applyNumberFormat="0" applyAlignment="0" applyProtection="0"/>
    <xf numFmtId="0" fontId="72" fillId="24" borderId="8" applyNumberFormat="0" applyAlignment="0" applyProtection="0"/>
    <xf numFmtId="0" fontId="71" fillId="24" borderId="8" applyNumberFormat="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214" fontId="36" fillId="0" borderId="0" applyFont="0" applyFill="0" applyBorder="0" applyAlignment="0" applyProtection="0"/>
    <xf numFmtId="171" fontId="36" fillId="0" borderId="0" applyFont="0" applyFill="0" applyBorder="0" applyAlignment="0" applyProtection="0"/>
    <xf numFmtId="215" fontId="94" fillId="0" borderId="0" applyFont="0" applyFill="0" applyBorder="0" applyAlignment="0" applyProtection="0"/>
    <xf numFmtId="190" fontId="55" fillId="0" borderId="0">
      <alignment vertical="top"/>
      <protection locked="0"/>
    </xf>
    <xf numFmtId="216" fontId="36" fillId="0" borderId="0" applyFont="0" applyFill="0" applyBorder="0" applyAlignment="0" applyProtection="0"/>
    <xf numFmtId="217" fontId="94" fillId="0" borderId="0" applyFont="0" applyFill="0" applyBorder="0" applyAlignment="0" applyProtection="0"/>
    <xf numFmtId="214" fontId="163" fillId="0" borderId="0" applyFont="0" applyFill="0" applyBorder="0" applyAlignment="0" applyProtection="0"/>
    <xf numFmtId="217" fontId="94" fillId="0" borderId="0" applyFont="0" applyFill="0" applyBorder="0" applyAlignment="0" applyProtection="0"/>
    <xf numFmtId="218" fontId="36" fillId="0" borderId="0" applyFont="0" applyFill="0" applyBorder="0" applyAlignment="0" applyProtection="0"/>
    <xf numFmtId="219" fontId="223" fillId="86" borderId="44"/>
    <xf numFmtId="219" fontId="224" fillId="1" borderId="44"/>
    <xf numFmtId="220" fontId="36" fillId="0" borderId="0" applyFont="0" applyFill="0" applyBorder="0" applyAlignment="0" applyProtection="0"/>
    <xf numFmtId="220" fontId="36" fillId="0" borderId="0" applyFont="0" applyFill="0" applyBorder="0" applyAlignment="0" applyProtection="0"/>
    <xf numFmtId="164" fontId="36" fillId="0" borderId="0"/>
    <xf numFmtId="221" fontId="36" fillId="0" borderId="0" applyFont="0" applyFill="0" applyBorder="0" applyAlignment="0" applyProtection="0"/>
    <xf numFmtId="222" fontId="94" fillId="0" borderId="0" applyFont="0" applyFill="0" applyBorder="0" applyAlignment="0" applyProtection="0"/>
    <xf numFmtId="171" fontId="60" fillId="0" borderId="0" applyFont="0" applyFill="0" applyBorder="0" applyAlignment="0" applyProtection="0"/>
    <xf numFmtId="221" fontId="36" fillId="0" borderId="0" applyFont="0" applyFill="0" applyBorder="0" applyAlignment="0" applyProtection="0"/>
    <xf numFmtId="171" fontId="205" fillId="0" borderId="0" applyFont="0" applyFill="0" applyBorder="0" applyAlignment="0" applyProtection="0"/>
    <xf numFmtId="171" fontId="9" fillId="0" borderId="0" applyFont="0" applyFill="0" applyBorder="0" applyAlignment="0" applyProtection="0"/>
    <xf numFmtId="171" fontId="53" fillId="0" borderId="0" applyFont="0" applyFill="0" applyBorder="0" applyAlignment="0" applyProtection="0"/>
    <xf numFmtId="171" fontId="36" fillId="0" borderId="0" applyFont="0" applyFill="0" applyBorder="0" applyAlignment="0" applyProtection="0"/>
    <xf numFmtId="223" fontId="225" fillId="0" borderId="45" applyFill="0" applyBorder="0" applyAlignment="0" applyProtection="0"/>
    <xf numFmtId="221" fontId="105" fillId="0" borderId="0" applyFont="0" applyFill="0" applyBorder="0" applyAlignment="0" applyProtection="0"/>
    <xf numFmtId="0" fontId="226" fillId="0" borderId="0" applyNumberFormat="0" applyBorder="0" applyAlignment="0" applyProtection="0">
      <alignment horizontal="left"/>
    </xf>
    <xf numFmtId="0" fontId="38" fillId="0" borderId="0" applyNumberFormat="0" applyBorder="0" applyAlignment="0" applyProtection="0">
      <alignment horizontal="left"/>
    </xf>
    <xf numFmtId="0" fontId="227" fillId="0" borderId="0" applyNumberFormat="0" applyBorder="0" applyAlignment="0" applyProtection="0">
      <alignment horizontal="left"/>
    </xf>
    <xf numFmtId="0" fontId="36" fillId="0" borderId="0" applyNumberFormat="0" applyBorder="0" applyAlignment="0" applyProtection="0">
      <alignment horizontal="left"/>
    </xf>
    <xf numFmtId="0" fontId="228" fillId="0" borderId="0" applyNumberFormat="0" applyBorder="0" applyAlignment="0" applyProtection="0">
      <alignment horizontal="left"/>
    </xf>
    <xf numFmtId="0" fontId="229" fillId="56" borderId="35" applyNumberFormat="0" applyAlignment="0" applyProtection="0"/>
    <xf numFmtId="0" fontId="230" fillId="56" borderId="35" applyNumberFormat="0" applyAlignment="0" applyProtection="0"/>
    <xf numFmtId="0" fontId="229" fillId="56" borderId="35" applyNumberFormat="0" applyAlignment="0" applyProtection="0"/>
    <xf numFmtId="0" fontId="229" fillId="56" borderId="35" applyNumberFormat="0" applyAlignment="0" applyProtection="0"/>
    <xf numFmtId="0" fontId="229" fillId="56" borderId="35" applyNumberFormat="0" applyAlignment="0" applyProtection="0"/>
    <xf numFmtId="0" fontId="229" fillId="56" borderId="35" applyNumberFormat="0" applyAlignment="0" applyProtection="0"/>
    <xf numFmtId="0" fontId="229" fillId="56" borderId="35" applyNumberFormat="0" applyAlignment="0" applyProtection="0"/>
    <xf numFmtId="0" fontId="229" fillId="56" borderId="35" applyNumberFormat="0" applyAlignment="0" applyProtection="0"/>
    <xf numFmtId="0" fontId="229" fillId="56" borderId="35" applyNumberFormat="0" applyAlignment="0" applyProtection="0"/>
    <xf numFmtId="0" fontId="229" fillId="56" borderId="35" applyNumberFormat="0" applyAlignment="0" applyProtection="0"/>
    <xf numFmtId="0" fontId="231" fillId="0" borderId="39" applyNumberFormat="0" applyFill="0" applyAlignment="0" applyProtection="0"/>
    <xf numFmtId="0" fontId="232" fillId="0" borderId="39" applyNumberFormat="0" applyFill="0" applyAlignment="0" applyProtection="0"/>
    <xf numFmtId="0" fontId="231" fillId="0" borderId="39" applyNumberFormat="0" applyFill="0" applyAlignment="0" applyProtection="0"/>
    <xf numFmtId="0" fontId="231" fillId="0" borderId="39" applyNumberFormat="0" applyFill="0" applyAlignment="0" applyProtection="0"/>
    <xf numFmtId="0" fontId="231" fillId="0" borderId="39" applyNumberFormat="0" applyFill="0" applyAlignment="0" applyProtection="0"/>
    <xf numFmtId="0" fontId="231" fillId="0" borderId="39" applyNumberFormat="0" applyFill="0" applyAlignment="0" applyProtection="0"/>
    <xf numFmtId="0" fontId="231" fillId="0" borderId="39" applyNumberFormat="0" applyFill="0" applyAlignment="0" applyProtection="0"/>
    <xf numFmtId="0" fontId="231" fillId="0" borderId="39" applyNumberFormat="0" applyFill="0" applyAlignment="0" applyProtection="0"/>
    <xf numFmtId="0" fontId="231" fillId="0" borderId="39" applyNumberFormat="0" applyFill="0" applyAlignment="0" applyProtection="0"/>
    <xf numFmtId="0" fontId="231" fillId="0" borderId="39" applyNumberFormat="0" applyFill="0" applyAlignment="0" applyProtection="0"/>
    <xf numFmtId="0" fontId="233" fillId="0" borderId="0" applyNumberFormat="0" applyFill="0" applyBorder="0" applyAlignment="0" applyProtection="0"/>
    <xf numFmtId="0" fontId="234"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36" fillId="0" borderId="0" applyFont="0" applyFill="0" applyBorder="0" applyAlignment="0" applyProtection="0"/>
    <xf numFmtId="188" fontId="103" fillId="0" borderId="0" applyFont="0" applyFill="0" applyBorder="0" applyAlignment="0" applyProtection="0"/>
    <xf numFmtId="188" fontId="36" fillId="0" borderId="0" applyFont="0" applyFill="0" applyBorder="0" applyAlignment="0" applyProtection="0"/>
    <xf numFmtId="224" fontId="53"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225" fontId="36" fillId="0" borderId="0" applyFont="0" applyFill="0" applyBorder="0" applyAlignment="0" applyProtection="0"/>
    <xf numFmtId="224" fontId="53" fillId="0" borderId="0" applyFont="0" applyFill="0" applyBorder="0" applyAlignment="0" applyProtection="0"/>
    <xf numFmtId="187" fontId="36" fillId="0" borderId="0" applyFont="0" applyFill="0" applyBorder="0" applyAlignment="0" applyProtection="0"/>
    <xf numFmtId="188" fontId="103" fillId="0" borderId="0" applyFont="0" applyFill="0" applyBorder="0" applyAlignment="0" applyProtection="0"/>
    <xf numFmtId="0" fontId="36" fillId="0" borderId="40"/>
    <xf numFmtId="0" fontId="215" fillId="29" borderId="41">
      <alignment horizontal="center"/>
    </xf>
    <xf numFmtId="4" fontId="216"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80" fillId="0" borderId="0" applyNumberFormat="0" applyFill="0" applyBorder="0" applyAlignment="0" applyProtection="0"/>
    <xf numFmtId="0" fontId="126" fillId="0" borderId="0" applyNumberFormat="0" applyFill="0" applyBorder="0" applyAlignment="0" applyProtection="0"/>
    <xf numFmtId="0" fontId="36" fillId="0" borderId="40"/>
    <xf numFmtId="0" fontId="215" fillId="29" borderId="41">
      <alignment horizontal="center"/>
    </xf>
    <xf numFmtId="4" fontId="216" fillId="43" borderId="42">
      <alignment horizontal="right" vertical="center"/>
    </xf>
    <xf numFmtId="0" fontId="215" fillId="29" borderId="41">
      <alignment horizontal="center"/>
    </xf>
    <xf numFmtId="4" fontId="235"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36" fillId="0" borderId="40"/>
    <xf numFmtId="0" fontId="215" fillId="29" borderId="41">
      <alignment horizontal="center"/>
    </xf>
    <xf numFmtId="4" fontId="216"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36" fillId="0" borderId="40"/>
    <xf numFmtId="0" fontId="215" fillId="29" borderId="41">
      <alignment horizontal="center"/>
    </xf>
    <xf numFmtId="4" fontId="216" fillId="43" borderId="42">
      <alignment horizontal="right" vertical="center"/>
    </xf>
    <xf numFmtId="0" fontId="215" fillId="29" borderId="41">
      <alignment horizontal="center"/>
    </xf>
    <xf numFmtId="4" fontId="235"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36" fillId="0" borderId="40"/>
    <xf numFmtId="0" fontId="215" fillId="29" borderId="41">
      <alignment horizontal="center"/>
    </xf>
    <xf numFmtId="4" fontId="216" fillId="43" borderId="42">
      <alignment horizontal="right" vertical="center"/>
    </xf>
    <xf numFmtId="0" fontId="215" fillId="29" borderId="42"/>
    <xf numFmtId="0" fontId="217" fillId="43" borderId="42">
      <alignment horizontal="left" vertical="center"/>
    </xf>
    <xf numFmtId="0" fontId="218" fillId="29" borderId="41">
      <alignment horizontal="center" vertical="center"/>
    </xf>
    <xf numFmtId="0" fontId="215" fillId="29" borderId="41">
      <alignment horizontal="center"/>
    </xf>
    <xf numFmtId="0" fontId="55" fillId="0" borderId="46"/>
    <xf numFmtId="0" fontId="83" fillId="5" borderId="0" applyNumberFormat="0" applyBorder="0" applyAlignment="0" applyProtection="0"/>
    <xf numFmtId="0" fontId="134" fillId="5" borderId="0" applyNumberFormat="0" applyBorder="0" applyAlignment="0" applyProtection="0"/>
    <xf numFmtId="0" fontId="236" fillId="51" borderId="0" applyNumberFormat="0" applyBorder="0" applyAlignment="0" applyProtection="0"/>
    <xf numFmtId="0" fontId="237" fillId="51" borderId="0" applyNumberFormat="0" applyBorder="0" applyAlignment="0" applyProtection="0"/>
    <xf numFmtId="0" fontId="236" fillId="51" borderId="0" applyNumberFormat="0" applyBorder="0" applyAlignment="0" applyProtection="0"/>
    <xf numFmtId="0" fontId="236" fillId="51" borderId="0" applyNumberFormat="0" applyBorder="0" applyAlignment="0" applyProtection="0"/>
    <xf numFmtId="0" fontId="236" fillId="51" borderId="0" applyNumberFormat="0" applyBorder="0" applyAlignment="0" applyProtection="0"/>
    <xf numFmtId="0" fontId="236" fillId="51" borderId="0" applyNumberFormat="0" applyBorder="0" applyAlignment="0" applyProtection="0"/>
    <xf numFmtId="0" fontId="236" fillId="51" borderId="0" applyNumberFormat="0" applyBorder="0" applyAlignment="0" applyProtection="0"/>
    <xf numFmtId="0" fontId="236" fillId="51" borderId="0" applyNumberFormat="0" applyBorder="0" applyAlignment="0" applyProtection="0"/>
    <xf numFmtId="0" fontId="236" fillId="51" borderId="0" applyNumberFormat="0" applyBorder="0" applyAlignment="0" applyProtection="0"/>
    <xf numFmtId="0" fontId="238" fillId="0" borderId="0">
      <alignment vertical="top"/>
    </xf>
    <xf numFmtId="0" fontId="85" fillId="0" borderId="9" applyNumberFormat="0" applyFill="0" applyAlignment="0" applyProtection="0"/>
    <xf numFmtId="0" fontId="128" fillId="0" borderId="9" applyNumberFormat="0" applyFill="0" applyAlignment="0" applyProtection="0"/>
    <xf numFmtId="0" fontId="86" fillId="0" borderId="10" applyNumberFormat="0" applyFill="0" applyAlignment="0" applyProtection="0"/>
    <xf numFmtId="0" fontId="129" fillId="0" borderId="10"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87" fillId="0" borderId="11" applyNumberFormat="0" applyFill="0" applyAlignment="0" applyProtection="0"/>
    <xf numFmtId="0" fontId="87"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87" fillId="0" borderId="11" applyNumberFormat="0" applyFill="0" applyAlignment="0" applyProtection="0"/>
    <xf numFmtId="0" fontId="87" fillId="0" borderId="0" applyNumberFormat="0" applyFill="0" applyBorder="0" applyAlignment="0" applyProtection="0"/>
    <xf numFmtId="0" fontId="130" fillId="0" borderId="0" applyNumberFormat="0" applyFill="0" applyBorder="0" applyAlignment="0" applyProtection="0"/>
    <xf numFmtId="3" fontId="239" fillId="0" borderId="0" applyNumberFormat="0" applyFill="0" applyBorder="0" applyAlignment="0">
      <alignment horizontal="right"/>
    </xf>
    <xf numFmtId="0" fontId="240" fillId="0" borderId="0" applyNumberFormat="0" applyFill="0" applyBorder="0" applyAlignment="0" applyProtection="0">
      <alignment vertical="top"/>
      <protection locked="0"/>
    </xf>
    <xf numFmtId="0" fontId="241" fillId="0" borderId="0" applyNumberFormat="0" applyFill="0" applyBorder="0" applyAlignment="0" applyProtection="0">
      <alignment vertical="top"/>
      <protection locked="0"/>
    </xf>
    <xf numFmtId="0" fontId="242" fillId="0" borderId="0" applyNumberFormat="0" applyFill="0" applyBorder="0" applyAlignment="0" applyProtection="0"/>
    <xf numFmtId="171" fontId="53" fillId="0" borderId="0" applyFont="0" applyFill="0" applyBorder="0" applyAlignment="0" applyProtection="0"/>
    <xf numFmtId="171" fontId="9"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36" fillId="0" borderId="0" applyFont="0" applyFill="0" applyBorder="0" applyAlignment="0" applyProtection="0"/>
    <xf numFmtId="171" fontId="9" fillId="0" borderId="0" applyFont="0" applyFill="0" applyBorder="0" applyAlignment="0" applyProtection="0"/>
    <xf numFmtId="171" fontId="36"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36"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226" fontId="36" fillId="0" borderId="0" applyFont="0" applyFill="0" applyBorder="0" applyAlignment="0" applyProtection="0"/>
    <xf numFmtId="171" fontId="36" fillId="0" borderId="0" applyFont="0" applyFill="0" applyBorder="0" applyAlignment="0" applyProtection="0"/>
    <xf numFmtId="40" fontId="94" fillId="0" borderId="0" applyFont="0" applyFill="0" applyBorder="0" applyAlignment="0" applyProtection="0"/>
    <xf numFmtId="227" fontId="55" fillId="0" borderId="0" applyFont="0" applyFill="0" applyBorder="0" applyAlignment="0" applyProtection="0"/>
    <xf numFmtId="227" fontId="9" fillId="0" borderId="0" applyFont="0" applyFill="0" applyBorder="0" applyAlignment="0" applyProtection="0"/>
    <xf numFmtId="171" fontId="36" fillId="0" borderId="0" applyFont="0" applyFill="0" applyBorder="0" applyAlignment="0" applyProtection="0"/>
    <xf numFmtId="227" fontId="55" fillId="0" borderId="0" applyFont="0" applyFill="0" applyBorder="0" applyAlignment="0" applyProtection="0"/>
    <xf numFmtId="171" fontId="53" fillId="0" borderId="0" applyFont="0" applyFill="0" applyBorder="0" applyAlignment="0" applyProtection="0"/>
    <xf numFmtId="171" fontId="9"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53" fillId="0" borderId="0" applyFont="0" applyFill="0" applyBorder="0" applyAlignment="0" applyProtection="0"/>
    <xf numFmtId="0" fontId="36" fillId="0" borderId="0">
      <alignment horizontal="centerContinuous" vertical="top" wrapText="1"/>
    </xf>
    <xf numFmtId="0" fontId="243" fillId="0" borderId="0" applyNumberFormat="0" applyFill="0" applyBorder="0" applyAlignment="0" applyProtection="0"/>
    <xf numFmtId="0" fontId="99" fillId="0" borderId="7" applyNumberFormat="0" applyFill="0" applyAlignment="0" applyProtection="0"/>
    <xf numFmtId="0" fontId="70" fillId="0" borderId="7" applyNumberFormat="0" applyFill="0" applyAlignment="0" applyProtection="0"/>
    <xf numFmtId="193" fontId="36" fillId="0" borderId="0" applyBorder="0" applyAlignment="0"/>
    <xf numFmtId="39" fontId="78" fillId="0" borderId="0"/>
    <xf numFmtId="195" fontId="210" fillId="0" borderId="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77" fillId="0" borderId="11" applyNumberFormat="0" applyFill="0" applyAlignment="0" applyProtection="0"/>
    <xf numFmtId="0" fontId="244" fillId="55" borderId="0" applyNumberFormat="0" applyBorder="0" applyAlignment="0" applyProtection="0"/>
    <xf numFmtId="0" fontId="245" fillId="55" borderId="0" applyNumberFormat="0" applyBorder="0" applyAlignment="0" applyProtection="0"/>
    <xf numFmtId="0" fontId="246" fillId="55" borderId="0" applyNumberFormat="0" applyBorder="0" applyAlignment="0" applyProtection="0"/>
    <xf numFmtId="0" fontId="101" fillId="27" borderId="0" applyNumberFormat="0" applyBorder="0" applyAlignment="0" applyProtection="0"/>
    <xf numFmtId="0" fontId="244" fillId="55" borderId="0" applyNumberFormat="0" applyBorder="0" applyAlignment="0" applyProtection="0"/>
    <xf numFmtId="0" fontId="244" fillId="55" borderId="0" applyNumberFormat="0" applyBorder="0" applyAlignment="0" applyProtection="0"/>
    <xf numFmtId="0" fontId="244" fillId="55" borderId="0" applyNumberFormat="0" applyBorder="0" applyAlignment="0" applyProtection="0"/>
    <xf numFmtId="0" fontId="244" fillId="55" borderId="0" applyNumberFormat="0" applyBorder="0" applyAlignment="0" applyProtection="0"/>
    <xf numFmtId="0" fontId="244" fillId="55" borderId="0" applyNumberFormat="0" applyBorder="0" applyAlignment="0" applyProtection="0"/>
    <xf numFmtId="0" fontId="244" fillId="55" borderId="0" applyNumberFormat="0" applyBorder="0" applyAlignment="0" applyProtection="0"/>
    <xf numFmtId="0" fontId="244" fillId="55" borderId="0" applyNumberFormat="0" applyBorder="0" applyAlignment="0" applyProtection="0"/>
    <xf numFmtId="0" fontId="9" fillId="0" borderId="0"/>
    <xf numFmtId="0" fontId="36" fillId="0" borderId="0"/>
    <xf numFmtId="0" fontId="36" fillId="0" borderId="0"/>
    <xf numFmtId="0" fontId="247" fillId="0" borderId="0" applyNumberFormat="0" applyFill="0" applyBorder="0" applyAlignment="0" applyProtection="0"/>
    <xf numFmtId="0" fontId="36" fillId="0" borderId="0"/>
    <xf numFmtId="0" fontId="36" fillId="0" borderId="0" applyNumberFormat="0" applyFill="0" applyBorder="0" applyAlignment="0" applyProtection="0"/>
    <xf numFmtId="0" fontId="53" fillId="0" borderId="0"/>
    <xf numFmtId="0" fontId="205" fillId="0" borderId="0"/>
    <xf numFmtId="0" fontId="248" fillId="0" borderId="0"/>
    <xf numFmtId="0" fontId="205" fillId="0" borderId="0"/>
    <xf numFmtId="0" fontId="105" fillId="0" borderId="0"/>
    <xf numFmtId="0" fontId="9" fillId="52" borderId="30" applyNumberFormat="0" applyFont="0" applyAlignment="0" applyProtection="0"/>
    <xf numFmtId="0" fontId="36" fillId="26" borderId="40" applyNumberFormat="0" applyFont="0" applyAlignment="0" applyProtection="0"/>
    <xf numFmtId="0" fontId="36" fillId="26" borderId="40" applyNumberFormat="0" applyFont="0" applyAlignment="0" applyProtection="0"/>
    <xf numFmtId="0" fontId="59" fillId="26" borderId="40" applyNumberFormat="0" applyFont="0" applyAlignment="0" applyProtection="0"/>
    <xf numFmtId="0" fontId="36" fillId="26" borderId="40" applyNumberFormat="0" applyFont="0" applyAlignment="0" applyProtection="0"/>
    <xf numFmtId="0" fontId="36" fillId="26" borderId="40" applyNumberFormat="0" applyFont="0" applyAlignment="0" applyProtection="0"/>
    <xf numFmtId="0" fontId="184" fillId="52" borderId="30" applyNumberFormat="0" applyFont="0" applyAlignment="0" applyProtection="0"/>
    <xf numFmtId="0" fontId="211" fillId="52" borderId="30" applyNumberFormat="0" applyFont="0" applyAlignment="0" applyProtection="0"/>
    <xf numFmtId="0" fontId="2" fillId="52" borderId="30" applyNumberFormat="0" applyFont="0" applyAlignment="0" applyProtection="0"/>
    <xf numFmtId="0" fontId="2" fillId="52" borderId="30" applyNumberFormat="0" applyFont="0" applyAlignment="0" applyProtection="0"/>
    <xf numFmtId="0" fontId="60" fillId="52" borderId="30" applyNumberFormat="0" applyFont="0" applyAlignment="0" applyProtection="0"/>
    <xf numFmtId="0" fontId="2" fillId="52" borderId="30" applyNumberFormat="0" applyFont="0" applyAlignment="0" applyProtection="0"/>
    <xf numFmtId="0" fontId="9" fillId="52" borderId="30" applyNumberFormat="0" applyFont="0" applyAlignment="0" applyProtection="0"/>
    <xf numFmtId="0" fontId="184" fillId="52" borderId="30" applyNumberFormat="0" applyFont="0" applyAlignment="0" applyProtection="0"/>
    <xf numFmtId="0" fontId="184" fillId="52" borderId="30" applyNumberFormat="0" applyFont="0" applyAlignment="0" applyProtection="0"/>
    <xf numFmtId="0" fontId="184" fillId="52" borderId="30" applyNumberFormat="0" applyFont="0" applyAlignment="0" applyProtection="0"/>
    <xf numFmtId="0" fontId="184" fillId="52" borderId="30" applyNumberFormat="0" applyFont="0" applyAlignment="0" applyProtection="0"/>
    <xf numFmtId="228" fontId="42" fillId="0" borderId="0" applyFill="0" applyBorder="0" applyProtection="0">
      <alignment horizontal="right"/>
    </xf>
    <xf numFmtId="49" fontId="210" fillId="0" borderId="0"/>
    <xf numFmtId="10" fontId="55" fillId="0" borderId="0">
      <alignment vertical="top"/>
      <protection locked="0"/>
    </xf>
    <xf numFmtId="9" fontId="36" fillId="0" borderId="0" applyFont="0" applyFill="0" applyBorder="0" applyAlignment="0" applyProtection="0"/>
    <xf numFmtId="9" fontId="36" fillId="0" borderId="0" applyFont="0" applyFill="0" applyBorder="0" applyAlignment="0" applyProtection="0"/>
    <xf numFmtId="9" fontId="249" fillId="0" borderId="0" applyFont="0" applyFill="0" applyBorder="0" applyAlignment="0" applyProtection="0"/>
    <xf numFmtId="9" fontId="36" fillId="0" borderId="0" applyFont="0" applyFill="0" applyBorder="0" applyAlignment="0" applyProtection="0"/>
    <xf numFmtId="9" fontId="184" fillId="0" borderId="0" applyFont="0" applyFill="0" applyBorder="0" applyAlignment="0" applyProtection="0"/>
    <xf numFmtId="9" fontId="55" fillId="0" borderId="0" applyFont="0" applyFill="0" applyBorder="0" applyAlignment="0" applyProtection="0"/>
    <xf numFmtId="9" fontId="36" fillId="0" borderId="0" applyFont="0" applyFill="0" applyBorder="0" applyAlignment="0" applyProtection="0"/>
    <xf numFmtId="9" fontId="60" fillId="0" borderId="0" applyFont="0" applyFill="0" applyBorder="0" applyAlignment="0" applyProtection="0"/>
    <xf numFmtId="9" fontId="55"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229" fontId="223" fillId="0" borderId="0" applyFont="0" applyFill="0" applyBorder="0"/>
    <xf numFmtId="0" fontId="250" fillId="0" borderId="0"/>
    <xf numFmtId="4" fontId="108" fillId="39" borderId="16" applyNumberFormat="0" applyProtection="0">
      <alignment horizontal="left" vertical="center" indent="1"/>
    </xf>
    <xf numFmtId="4" fontId="108" fillId="39" borderId="16" applyNumberFormat="0" applyProtection="0">
      <alignment horizontal="left" vertical="center" indent="1"/>
    </xf>
    <xf numFmtId="0" fontId="251" fillId="54" borderId="0" applyNumberFormat="0" applyBorder="0" applyAlignment="0" applyProtection="0"/>
    <xf numFmtId="0" fontId="252" fillId="54" borderId="0" applyNumberFormat="0" applyBorder="0" applyAlignment="0" applyProtection="0"/>
    <xf numFmtId="0" fontId="253" fillId="54" borderId="0" applyNumberFormat="0" applyBorder="0" applyAlignment="0" applyProtection="0"/>
    <xf numFmtId="0" fontId="251" fillId="54" borderId="0" applyNumberFormat="0" applyBorder="0" applyAlignment="0" applyProtection="0"/>
    <xf numFmtId="0" fontId="251" fillId="54" borderId="0" applyNumberFormat="0" applyBorder="0" applyAlignment="0" applyProtection="0"/>
    <xf numFmtId="0" fontId="251" fillId="54" borderId="0" applyNumberFormat="0" applyBorder="0" applyAlignment="0" applyProtection="0"/>
    <xf numFmtId="0" fontId="251" fillId="54" borderId="0" applyNumberFormat="0" applyBorder="0" applyAlignment="0" applyProtection="0"/>
    <xf numFmtId="0" fontId="251" fillId="54" borderId="0" applyNumberFormat="0" applyBorder="0" applyAlignment="0" applyProtection="0"/>
    <xf numFmtId="0" fontId="251" fillId="54" borderId="0" applyNumberFormat="0" applyBorder="0" applyAlignment="0" applyProtection="0"/>
    <xf numFmtId="0" fontId="251" fillId="54" borderId="0" applyNumberFormat="0" applyBorder="0" applyAlignment="0" applyProtection="0"/>
    <xf numFmtId="0" fontId="254" fillId="0" borderId="0"/>
    <xf numFmtId="0" fontId="223" fillId="86" borderId="44"/>
    <xf numFmtId="0" fontId="224" fillId="1" borderId="44"/>
    <xf numFmtId="0" fontId="9" fillId="0" borderId="0"/>
    <xf numFmtId="0" fontId="36" fillId="0" borderId="0"/>
    <xf numFmtId="0" fontId="9" fillId="0" borderId="0"/>
    <xf numFmtId="0" fontId="36" fillId="0" borderId="0"/>
    <xf numFmtId="0" fontId="103" fillId="0" borderId="0"/>
    <xf numFmtId="0" fontId="211" fillId="0" borderId="0"/>
    <xf numFmtId="0" fontId="9" fillId="0" borderId="0"/>
    <xf numFmtId="0" fontId="211" fillId="0" borderId="0"/>
    <xf numFmtId="0" fontId="9" fillId="0" borderId="0"/>
    <xf numFmtId="0" fontId="36" fillId="0" borderId="0"/>
    <xf numFmtId="0" fontId="211" fillId="0" borderId="0"/>
    <xf numFmtId="0" fontId="9" fillId="0" borderId="0"/>
    <xf numFmtId="0" fontId="211" fillId="0" borderId="0"/>
    <xf numFmtId="0" fontId="211" fillId="0" borderId="0"/>
    <xf numFmtId="0" fontId="9" fillId="0" borderId="0"/>
    <xf numFmtId="0" fontId="53" fillId="0" borderId="0"/>
    <xf numFmtId="0" fontId="211" fillId="0" borderId="0"/>
    <xf numFmtId="0" fontId="9" fillId="0" borderId="0"/>
    <xf numFmtId="0" fontId="53" fillId="0" borderId="0"/>
    <xf numFmtId="0" fontId="9" fillId="0" borderId="0"/>
    <xf numFmtId="0" fontId="53" fillId="0" borderId="0"/>
    <xf numFmtId="0" fontId="9" fillId="0" borderId="0"/>
    <xf numFmtId="0" fontId="211" fillId="0" borderId="0"/>
    <xf numFmtId="0" fontId="9" fillId="0" borderId="0"/>
    <xf numFmtId="0" fontId="211" fillId="0" borderId="0"/>
    <xf numFmtId="0" fontId="53" fillId="0" borderId="0"/>
    <xf numFmtId="0" fontId="53" fillId="0" borderId="0"/>
    <xf numFmtId="0" fontId="53" fillId="0" borderId="0"/>
    <xf numFmtId="0" fontId="9" fillId="0" borderId="0"/>
    <xf numFmtId="0" fontId="255" fillId="0" borderId="0"/>
    <xf numFmtId="0" fontId="94" fillId="0" borderId="0"/>
    <xf numFmtId="0" fontId="255" fillId="0" borderId="0"/>
    <xf numFmtId="0" fontId="211" fillId="0" borderId="0"/>
    <xf numFmtId="0" fontId="184" fillId="0" borderId="0"/>
    <xf numFmtId="0" fontId="94" fillId="0" borderId="0"/>
    <xf numFmtId="0" fontId="255" fillId="0" borderId="0"/>
    <xf numFmtId="0" fontId="36" fillId="0" borderId="0"/>
    <xf numFmtId="0" fontId="9" fillId="0" borderId="0"/>
    <xf numFmtId="0" fontId="36" fillId="0" borderId="0"/>
    <xf numFmtId="0" fontId="103" fillId="0" borderId="0"/>
    <xf numFmtId="0" fontId="103" fillId="0" borderId="0"/>
    <xf numFmtId="0" fontId="255" fillId="0" borderId="0"/>
    <xf numFmtId="0" fontId="94" fillId="0" borderId="0"/>
    <xf numFmtId="0" fontId="256" fillId="0" borderId="0"/>
    <xf numFmtId="0" fontId="9" fillId="0" borderId="0"/>
    <xf numFmtId="0" fontId="36" fillId="0" borderId="0"/>
    <xf numFmtId="0" fontId="53" fillId="0" borderId="0"/>
    <xf numFmtId="0" fontId="163" fillId="0" borderId="0"/>
    <xf numFmtId="0" fontId="9" fillId="0" borderId="0"/>
    <xf numFmtId="0" fontId="184" fillId="0" borderId="0"/>
    <xf numFmtId="0" fontId="184" fillId="0" borderId="0"/>
    <xf numFmtId="0" fontId="257" fillId="0" borderId="0"/>
    <xf numFmtId="0" fontId="9" fillId="0" borderId="0"/>
    <xf numFmtId="0" fontId="53" fillId="0" borderId="0"/>
    <xf numFmtId="0" fontId="36" fillId="0" borderId="0"/>
    <xf numFmtId="0" fontId="255" fillId="0" borderId="0"/>
    <xf numFmtId="0" fontId="36" fillId="0" borderId="0"/>
    <xf numFmtId="0" fontId="211" fillId="0" borderId="0"/>
    <xf numFmtId="0" fontId="258" fillId="0" borderId="0"/>
    <xf numFmtId="0" fontId="211" fillId="0" borderId="0"/>
    <xf numFmtId="0" fontId="36" fillId="0" borderId="0"/>
    <xf numFmtId="0" fontId="211" fillId="0" borderId="0"/>
    <xf numFmtId="0" fontId="9" fillId="0" borderId="0"/>
    <xf numFmtId="0" fontId="211" fillId="0" borderId="0"/>
    <xf numFmtId="0" fontId="9" fillId="0" borderId="0"/>
    <xf numFmtId="0" fontId="211" fillId="0" borderId="0"/>
    <xf numFmtId="0" fontId="9" fillId="0" borderId="0"/>
    <xf numFmtId="0" fontId="211" fillId="0" borderId="0"/>
    <xf numFmtId="0" fontId="9" fillId="0" borderId="0"/>
    <xf numFmtId="0" fontId="211" fillId="0" borderId="0"/>
    <xf numFmtId="0" fontId="9" fillId="0" borderId="0"/>
    <xf numFmtId="0" fontId="211" fillId="0" borderId="0"/>
    <xf numFmtId="0" fontId="211" fillId="0" borderId="0"/>
    <xf numFmtId="189" fontId="164" fillId="0" borderId="0"/>
    <xf numFmtId="0" fontId="211" fillId="0" borderId="0"/>
    <xf numFmtId="0" fontId="259" fillId="0" borderId="0"/>
    <xf numFmtId="0" fontId="2" fillId="0" borderId="0"/>
    <xf numFmtId="0" fontId="211" fillId="0" borderId="0"/>
    <xf numFmtId="0" fontId="94" fillId="0" borderId="0"/>
    <xf numFmtId="0" fontId="255" fillId="0" borderId="0"/>
    <xf numFmtId="0" fontId="9" fillId="0" borderId="0"/>
    <xf numFmtId="0" fontId="257" fillId="0" borderId="0"/>
    <xf numFmtId="0" fontId="36" fillId="0" borderId="0"/>
    <xf numFmtId="0" fontId="36" fillId="0" borderId="0" applyNumberFormat="0" applyFill="0" applyBorder="0" applyAlignment="0" applyProtection="0"/>
    <xf numFmtId="0" fontId="9" fillId="0" borderId="0"/>
    <xf numFmtId="0" fontId="94" fillId="0" borderId="0"/>
    <xf numFmtId="0" fontId="53" fillId="0" borderId="0"/>
    <xf numFmtId="0" fontId="9" fillId="0" borderId="0"/>
    <xf numFmtId="0" fontId="9" fillId="0" borderId="0"/>
    <xf numFmtId="0" fontId="9" fillId="0" borderId="0"/>
    <xf numFmtId="0" fontId="105" fillId="0" borderId="0"/>
    <xf numFmtId="0" fontId="105" fillId="0" borderId="0"/>
    <xf numFmtId="0" fontId="9" fillId="0" borderId="0"/>
    <xf numFmtId="0" fontId="103" fillId="0" borderId="0"/>
    <xf numFmtId="0" fontId="9" fillId="0" borderId="0"/>
    <xf numFmtId="0" fontId="211" fillId="0" borderId="0"/>
    <xf numFmtId="0" fontId="9" fillId="0" borderId="0"/>
    <xf numFmtId="0" fontId="211" fillId="0" borderId="0"/>
    <xf numFmtId="0" fontId="211" fillId="0" borderId="0"/>
    <xf numFmtId="0" fontId="249" fillId="0" borderId="0"/>
    <xf numFmtId="0" fontId="36" fillId="0" borderId="0"/>
    <xf numFmtId="0" fontId="249" fillId="0" borderId="0"/>
    <xf numFmtId="0" fontId="36" fillId="0" borderId="0"/>
    <xf numFmtId="0" fontId="9" fillId="0" borderId="0"/>
    <xf numFmtId="0" fontId="9" fillId="0" borderId="0"/>
    <xf numFmtId="0" fontId="53" fillId="0" borderId="0"/>
    <xf numFmtId="0" fontId="255" fillId="0" borderId="0"/>
    <xf numFmtId="0" fontId="9" fillId="0" borderId="0"/>
    <xf numFmtId="0" fontId="211"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36" fillId="0" borderId="0" applyNumberFormat="0" applyFill="0" applyBorder="0" applyAlignment="0" applyProtection="0"/>
    <xf numFmtId="0" fontId="184" fillId="0" borderId="0"/>
    <xf numFmtId="0" fontId="36" fillId="0" borderId="0" applyNumberFormat="0" applyFill="0" applyBorder="0" applyAlignment="0" applyProtection="0"/>
    <xf numFmtId="0" fontId="9" fillId="0" borderId="0"/>
    <xf numFmtId="0" fontId="2"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6" fillId="0" borderId="0"/>
    <xf numFmtId="0" fontId="9" fillId="0" borderId="0"/>
    <xf numFmtId="0" fontId="53" fillId="0" borderId="0"/>
    <xf numFmtId="0" fontId="9" fillId="0" borderId="0"/>
    <xf numFmtId="0" fontId="9" fillId="0" borderId="0"/>
    <xf numFmtId="0" fontId="2" fillId="0" borderId="0"/>
    <xf numFmtId="0" fontId="9" fillId="0" borderId="0"/>
    <xf numFmtId="0" fontId="36" fillId="0" borderId="0"/>
    <xf numFmtId="0" fontId="9" fillId="0" borderId="0"/>
    <xf numFmtId="0" fontId="2" fillId="0" borderId="0"/>
    <xf numFmtId="0" fontId="9" fillId="0" borderId="0"/>
    <xf numFmtId="0" fontId="249" fillId="0" borderId="0"/>
    <xf numFmtId="0" fontId="36" fillId="0" borderId="0"/>
    <xf numFmtId="0" fontId="36" fillId="0" borderId="0" applyNumberFormat="0" applyFill="0" applyBorder="0" applyAlignment="0" applyProtection="0"/>
    <xf numFmtId="0" fontId="36" fillId="0" borderId="0"/>
    <xf numFmtId="0" fontId="211" fillId="0" borderId="0"/>
    <xf numFmtId="0" fontId="36" fillId="0" borderId="0"/>
    <xf numFmtId="0" fontId="255" fillId="0" borderId="0"/>
    <xf numFmtId="0" fontId="36" fillId="0" borderId="0" applyNumberFormat="0" applyFill="0" applyBorder="0" applyAlignment="0" applyProtection="0"/>
    <xf numFmtId="0" fontId="36" fillId="0" borderId="0"/>
    <xf numFmtId="0" fontId="255" fillId="0" borderId="0"/>
    <xf numFmtId="230" fontId="257" fillId="0" borderId="0">
      <alignment vertical="top"/>
    </xf>
    <xf numFmtId="0" fontId="260" fillId="0" borderId="0">
      <alignment vertical="top"/>
    </xf>
    <xf numFmtId="0" fontId="260" fillId="0" borderId="0">
      <alignment vertical="center"/>
    </xf>
    <xf numFmtId="0" fontId="223" fillId="0" borderId="0" applyFill="0" applyBorder="0" applyAlignment="0" applyProtection="0"/>
    <xf numFmtId="231" fontId="257" fillId="0" borderId="0">
      <alignment vertical="top"/>
    </xf>
    <xf numFmtId="232" fontId="257" fillId="0" borderId="0">
      <alignment vertical="top"/>
    </xf>
    <xf numFmtId="0" fontId="65" fillId="0" borderId="0">
      <alignment vertical="top"/>
    </xf>
    <xf numFmtId="0" fontId="255" fillId="0" borderId="0"/>
    <xf numFmtId="0" fontId="48" fillId="0" borderId="0">
      <alignment horizontal="right"/>
    </xf>
    <xf numFmtId="0" fontId="211" fillId="0" borderId="0"/>
    <xf numFmtId="0" fontId="211" fillId="0" borderId="0"/>
    <xf numFmtId="3" fontId="173" fillId="86" borderId="44" applyProtection="0"/>
    <xf numFmtId="166" fontId="38" fillId="0" borderId="0" applyFont="0">
      <alignment horizontal="center"/>
    </xf>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0" fontId="130" fillId="0" borderId="11" applyNumberFormat="0" applyFill="0" applyAlignment="0" applyProtection="0"/>
    <xf numFmtId="175" fontId="36" fillId="0" borderId="24" applyFont="0" applyFill="0" applyAlignment="0" applyProtection="0"/>
    <xf numFmtId="0" fontId="131" fillId="0" borderId="47" applyNumberFormat="0" applyFill="0" applyAlignment="0" applyProtection="0"/>
    <xf numFmtId="0" fontId="261" fillId="0" borderId="32" applyNumberFormat="0" applyFill="0" applyAlignment="0" applyProtection="0"/>
    <xf numFmtId="0" fontId="262" fillId="0" borderId="32" applyNumberFormat="0" applyFill="0" applyAlignment="0" applyProtection="0"/>
    <xf numFmtId="0" fontId="261" fillId="0" borderId="32" applyNumberFormat="0" applyFill="0" applyAlignment="0" applyProtection="0"/>
    <xf numFmtId="0" fontId="261" fillId="0" borderId="32" applyNumberFormat="0" applyFill="0" applyAlignment="0" applyProtection="0"/>
    <xf numFmtId="0" fontId="261" fillId="0" borderId="32" applyNumberFormat="0" applyFill="0" applyAlignment="0" applyProtection="0"/>
    <xf numFmtId="0" fontId="261" fillId="0" borderId="32" applyNumberFormat="0" applyFill="0" applyAlignment="0" applyProtection="0"/>
    <xf numFmtId="0" fontId="261" fillId="0" borderId="32" applyNumberFormat="0" applyFill="0" applyAlignment="0" applyProtection="0"/>
    <xf numFmtId="0" fontId="261" fillId="0" borderId="32" applyNumberFormat="0" applyFill="0" applyAlignment="0" applyProtection="0"/>
    <xf numFmtId="0" fontId="261" fillId="0" borderId="32" applyNumberFormat="0" applyFill="0" applyAlignment="0" applyProtection="0"/>
    <xf numFmtId="0" fontId="261" fillId="0" borderId="32" applyNumberFormat="0" applyFill="0" applyAlignment="0" applyProtection="0"/>
    <xf numFmtId="0" fontId="263" fillId="0" borderId="0"/>
    <xf numFmtId="0" fontId="264" fillId="0" borderId="33" applyNumberFormat="0" applyFill="0" applyAlignment="0" applyProtection="0"/>
    <xf numFmtId="0" fontId="265" fillId="0" borderId="33" applyNumberFormat="0" applyFill="0" applyAlignment="0" applyProtection="0"/>
    <xf numFmtId="0" fontId="264" fillId="0" borderId="33" applyNumberFormat="0" applyFill="0" applyAlignment="0" applyProtection="0"/>
    <xf numFmtId="0" fontId="264" fillId="0" borderId="33" applyNumberFormat="0" applyFill="0" applyAlignment="0" applyProtection="0"/>
    <xf numFmtId="0" fontId="264" fillId="0" borderId="33" applyNumberFormat="0" applyFill="0" applyAlignment="0" applyProtection="0"/>
    <xf numFmtId="0" fontId="264" fillId="0" borderId="33" applyNumberFormat="0" applyFill="0" applyAlignment="0" applyProtection="0"/>
    <xf numFmtId="0" fontId="264" fillId="0" borderId="33" applyNumberFormat="0" applyFill="0" applyAlignment="0" applyProtection="0"/>
    <xf numFmtId="0" fontId="264" fillId="0" borderId="33" applyNumberFormat="0" applyFill="0" applyAlignment="0" applyProtection="0"/>
    <xf numFmtId="0" fontId="264" fillId="0" borderId="33" applyNumberFormat="0" applyFill="0" applyAlignment="0" applyProtection="0"/>
    <xf numFmtId="0" fontId="264" fillId="0" borderId="33" applyNumberFormat="0" applyFill="0" applyAlignment="0" applyProtection="0"/>
    <xf numFmtId="0" fontId="266" fillId="0" borderId="34" applyNumberFormat="0" applyFill="0" applyAlignment="0" applyProtection="0"/>
    <xf numFmtId="0" fontId="267" fillId="0" borderId="34" applyNumberFormat="0" applyFill="0" applyAlignment="0" applyProtection="0"/>
    <xf numFmtId="0" fontId="266" fillId="0" borderId="34" applyNumberFormat="0" applyFill="0" applyAlignment="0" applyProtection="0"/>
    <xf numFmtId="0" fontId="266" fillId="0" borderId="34" applyNumberFormat="0" applyFill="0" applyAlignment="0" applyProtection="0"/>
    <xf numFmtId="0" fontId="266" fillId="0" borderId="34" applyNumberFormat="0" applyFill="0" applyAlignment="0" applyProtection="0"/>
    <xf numFmtId="0" fontId="266" fillId="0" borderId="34" applyNumberFormat="0" applyFill="0" applyAlignment="0" applyProtection="0"/>
    <xf numFmtId="0" fontId="266" fillId="0" borderId="34" applyNumberFormat="0" applyFill="0" applyAlignment="0" applyProtection="0"/>
    <xf numFmtId="0" fontId="266" fillId="0" borderId="34" applyNumberFormat="0" applyFill="0" applyAlignment="0" applyProtection="0"/>
    <xf numFmtId="0" fontId="266" fillId="0" borderId="34" applyNumberFormat="0" applyFill="0" applyAlignment="0" applyProtection="0"/>
    <xf numFmtId="0" fontId="266" fillId="0" borderId="34" applyNumberFormat="0" applyFill="0" applyAlignment="0" applyProtection="0"/>
    <xf numFmtId="0" fontId="266" fillId="0" borderId="0" applyNumberFormat="0" applyFill="0" applyBorder="0" applyAlignment="0" applyProtection="0"/>
    <xf numFmtId="0" fontId="267"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8" fillId="0" borderId="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69" fillId="0" borderId="0"/>
    <xf numFmtId="0" fontId="270" fillId="0" borderId="0"/>
    <xf numFmtId="0" fontId="271" fillId="0" borderId="0"/>
    <xf numFmtId="0" fontId="272" fillId="0" borderId="0"/>
    <xf numFmtId="0" fontId="272" fillId="0" borderId="0"/>
    <xf numFmtId="0" fontId="255" fillId="0" borderId="0"/>
    <xf numFmtId="0" fontId="272" fillId="0" borderId="0"/>
    <xf numFmtId="0" fontId="273" fillId="0" borderId="0">
      <alignment horizontal="right"/>
    </xf>
    <xf numFmtId="0" fontId="164" fillId="0" borderId="0"/>
    <xf numFmtId="0" fontId="274" fillId="0" borderId="37" applyNumberFormat="0" applyFill="0" applyAlignment="0" applyProtection="0"/>
    <xf numFmtId="0" fontId="275" fillId="0" borderId="37" applyNumberFormat="0" applyFill="0" applyAlignment="0" applyProtection="0"/>
    <xf numFmtId="0" fontId="274" fillId="0" borderId="37" applyNumberFormat="0" applyFill="0" applyAlignment="0" applyProtection="0"/>
    <xf numFmtId="0" fontId="274" fillId="0" borderId="37" applyNumberFormat="0" applyFill="0" applyAlignment="0" applyProtection="0"/>
    <xf numFmtId="0" fontId="274" fillId="0" borderId="37" applyNumberFormat="0" applyFill="0" applyAlignment="0" applyProtection="0"/>
    <xf numFmtId="0" fontId="274" fillId="0" borderId="37" applyNumberFormat="0" applyFill="0" applyAlignment="0" applyProtection="0"/>
    <xf numFmtId="0" fontId="274" fillId="0" borderId="37" applyNumberFormat="0" applyFill="0" applyAlignment="0" applyProtection="0"/>
    <xf numFmtId="0" fontId="274" fillId="0" borderId="37" applyNumberFormat="0" applyFill="0" applyAlignment="0" applyProtection="0"/>
    <xf numFmtId="0" fontId="274" fillId="0" borderId="37" applyNumberFormat="0" applyFill="0" applyAlignment="0" applyProtection="0"/>
    <xf numFmtId="0" fontId="274" fillId="0" borderId="37" applyNumberFormat="0" applyFill="0" applyAlignment="0" applyProtection="0"/>
    <xf numFmtId="233" fontId="9" fillId="0" borderId="0" applyFont="0" applyFill="0" applyBorder="0" applyAlignment="0" applyProtection="0"/>
    <xf numFmtId="233" fontId="9" fillId="0" borderId="0" applyFont="0" applyFill="0" applyBorder="0" applyAlignment="0" applyProtection="0"/>
    <xf numFmtId="233" fontId="36" fillId="0" borderId="0" applyFont="0" applyFill="0" applyBorder="0" applyAlignment="0" applyProtection="0"/>
    <xf numFmtId="233" fontId="9" fillId="0" borderId="0" applyFont="0" applyFill="0" applyBorder="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135" fillId="0" borderId="0" applyNumberFormat="0" applyFill="0" applyBorder="0" applyAlignment="0" applyProtection="0"/>
    <xf numFmtId="0" fontId="125" fillId="0" borderId="0" applyNumberFormat="0" applyFill="0" applyBorder="0" applyAlignment="0" applyProtection="0"/>
    <xf numFmtId="234" fontId="255" fillId="0" borderId="0"/>
    <xf numFmtId="235" fontId="255" fillId="0" borderId="0"/>
    <xf numFmtId="236" fontId="255" fillId="0" borderId="0"/>
    <xf numFmtId="237" fontId="255" fillId="0" borderId="0"/>
    <xf numFmtId="0" fontId="278" fillId="0" borderId="0" applyNumberFormat="0" applyFill="0" applyBorder="0" applyAlignment="0" applyProtection="0"/>
    <xf numFmtId="0" fontId="279" fillId="58" borderId="38" applyNumberFormat="0" applyAlignment="0" applyProtection="0"/>
    <xf numFmtId="0" fontId="280" fillId="58" borderId="38" applyNumberFormat="0" applyAlignment="0" applyProtection="0"/>
    <xf numFmtId="0" fontId="279" fillId="58" borderId="38" applyNumberFormat="0" applyAlignment="0" applyProtection="0"/>
    <xf numFmtId="0" fontId="279" fillId="58" borderId="38" applyNumberFormat="0" applyAlignment="0" applyProtection="0"/>
    <xf numFmtId="0" fontId="279" fillId="58" borderId="38" applyNumberFormat="0" applyAlignment="0" applyProtection="0"/>
    <xf numFmtId="0" fontId="279" fillId="58" borderId="38" applyNumberFormat="0" applyAlignment="0" applyProtection="0"/>
    <xf numFmtId="0" fontId="279" fillId="58" borderId="38" applyNumberFormat="0" applyAlignment="0" applyProtection="0"/>
    <xf numFmtId="0" fontId="279" fillId="58" borderId="38" applyNumberFormat="0" applyAlignment="0" applyProtection="0"/>
    <xf numFmtId="0" fontId="279" fillId="58" borderId="38" applyNumberFormat="0" applyAlignment="0" applyProtection="0"/>
    <xf numFmtId="0" fontId="279" fillId="58" borderId="38" applyNumberFormat="0" applyAlignment="0" applyProtection="0"/>
    <xf numFmtId="0" fontId="2" fillId="0" borderId="0"/>
    <xf numFmtId="0" fontId="1" fillId="0" borderId="0"/>
    <xf numFmtId="0" fontId="53" fillId="0" borderId="0"/>
    <xf numFmtId="238" fontId="212" fillId="0" borderId="0" applyAlignment="0" applyProtection="0"/>
    <xf numFmtId="168" fontId="36" fillId="0" borderId="0" applyAlignment="0"/>
    <xf numFmtId="168" fontId="36" fillId="0" borderId="0" applyAlignment="0"/>
    <xf numFmtId="0" fontId="285" fillId="0" borderId="0" applyNumberFormat="0" applyFill="0" applyBorder="0" applyAlignment="0" applyProtection="0">
      <alignment vertical="top"/>
      <protection locked="0"/>
    </xf>
  </cellStyleXfs>
  <cellXfs count="902">
    <xf numFmtId="0" fontId="0" fillId="0" borderId="0" xfId="0"/>
    <xf numFmtId="0" fontId="44" fillId="0" borderId="0" xfId="0" applyFont="1" applyFill="1" applyBorder="1"/>
    <xf numFmtId="0" fontId="0" fillId="0" borderId="0" xfId="0" applyFont="1"/>
    <xf numFmtId="0" fontId="53" fillId="0" borderId="0" xfId="0" applyFont="1"/>
    <xf numFmtId="0" fontId="41" fillId="0" borderId="0" xfId="0" applyFont="1"/>
    <xf numFmtId="0" fontId="37" fillId="0" borderId="0" xfId="0" applyFont="1" applyFill="1" applyAlignment="1">
      <alignment horizontal="left"/>
    </xf>
    <xf numFmtId="0" fontId="38" fillId="0" borderId="0" xfId="0" applyFont="1" applyFill="1" applyAlignment="1">
      <alignment horizontal="left"/>
    </xf>
    <xf numFmtId="0" fontId="51" fillId="0" borderId="0" xfId="0" applyFont="1" applyFill="1" applyBorder="1" applyAlignment="1">
      <alignment horizontal="left"/>
    </xf>
    <xf numFmtId="0" fontId="55" fillId="0" borderId="0" xfId="0" applyFont="1" applyFill="1" applyBorder="1" applyAlignment="1">
      <alignment horizontal="left"/>
    </xf>
    <xf numFmtId="0" fontId="55" fillId="0" borderId="0" xfId="0" applyFont="1" applyFill="1"/>
    <xf numFmtId="0" fontId="55" fillId="0" borderId="0" xfId="0" applyFont="1" applyFill="1" applyAlignment="1">
      <alignment horizontal="left"/>
    </xf>
    <xf numFmtId="0" fontId="47" fillId="0" borderId="0" xfId="2" applyFont="1" applyBorder="1"/>
    <xf numFmtId="0" fontId="57" fillId="0" borderId="0" xfId="2" applyFont="1" applyBorder="1"/>
    <xf numFmtId="0" fontId="41" fillId="0" borderId="0" xfId="2" applyFont="1" applyBorder="1"/>
    <xf numFmtId="0" fontId="49" fillId="0" borderId="0" xfId="2" applyFont="1" applyBorder="1"/>
    <xf numFmtId="0" fontId="37" fillId="0" borderId="4" xfId="2" applyFont="1" applyBorder="1" applyAlignment="1">
      <alignment vertical="center"/>
    </xf>
    <xf numFmtId="0" fontId="37" fillId="0" borderId="4" xfId="2" applyFont="1" applyBorder="1" applyAlignment="1">
      <alignment horizontal="right" vertical="center"/>
    </xf>
    <xf numFmtId="0" fontId="47" fillId="0" borderId="4" xfId="2" applyFont="1" applyBorder="1" applyAlignment="1">
      <alignment horizontal="right" vertical="center"/>
    </xf>
    <xf numFmtId="0" fontId="47" fillId="0" borderId="4" xfId="2" applyFont="1" applyBorder="1" applyAlignment="1">
      <alignment horizontal="center" vertical="center"/>
    </xf>
    <xf numFmtId="0" fontId="48" fillId="0" borderId="0" xfId="2" applyFont="1" applyBorder="1"/>
    <xf numFmtId="0" fontId="41" fillId="0" borderId="0" xfId="3" applyFont="1" applyFill="1" applyBorder="1" applyAlignment="1">
      <alignment horizontal="center" wrapText="1"/>
    </xf>
    <xf numFmtId="0" fontId="41" fillId="0" borderId="0" xfId="3" applyFont="1" applyFill="1" applyBorder="1" applyAlignment="1">
      <alignment horizontal="left"/>
    </xf>
    <xf numFmtId="167" fontId="49" fillId="0" borderId="0" xfId="2" applyNumberFormat="1" applyFont="1" applyBorder="1"/>
    <xf numFmtId="168" fontId="49" fillId="0" borderId="0" xfId="2" applyNumberFormat="1" applyFont="1" applyBorder="1"/>
    <xf numFmtId="0" fontId="41" fillId="0" borderId="0" xfId="3" applyFont="1" applyFill="1" applyBorder="1" applyAlignment="1"/>
    <xf numFmtId="0" fontId="56" fillId="0" borderId="1" xfId="2" applyFont="1" applyBorder="1" applyAlignment="1">
      <alignment vertical="center"/>
    </xf>
    <xf numFmtId="0" fontId="56" fillId="0" borderId="1" xfId="2" applyFont="1" applyBorder="1" applyAlignment="1">
      <alignment horizontal="right" vertical="center"/>
    </xf>
    <xf numFmtId="167" fontId="56" fillId="0" borderId="1" xfId="4" applyNumberFormat="1" applyFont="1" applyBorder="1" applyAlignment="1">
      <alignment horizontal="right" vertical="center"/>
    </xf>
    <xf numFmtId="0" fontId="51" fillId="2" borderId="0" xfId="2" applyFont="1" applyFill="1" applyBorder="1" applyAlignment="1">
      <alignment horizontal="left"/>
    </xf>
    <xf numFmtId="0" fontId="57" fillId="0" borderId="0" xfId="2" applyFont="1"/>
    <xf numFmtId="0" fontId="0" fillId="0" borderId="0" xfId="0" applyFill="1"/>
    <xf numFmtId="0" fontId="41" fillId="0" borderId="0" xfId="0" applyFont="1" applyFill="1" applyAlignment="1">
      <alignment horizontal="left"/>
    </xf>
    <xf numFmtId="0" fontId="51" fillId="0" borderId="0" xfId="0" applyFont="1" applyFill="1" applyAlignment="1">
      <alignment horizontal="left"/>
    </xf>
    <xf numFmtId="0" fontId="51" fillId="0" borderId="1" xfId="0" applyFont="1" applyFill="1" applyBorder="1" applyAlignment="1">
      <alignment horizontal="left"/>
    </xf>
    <xf numFmtId="0" fontId="44" fillId="0" borderId="4" xfId="0" applyFont="1" applyFill="1" applyBorder="1" applyAlignment="1">
      <alignment horizontal="center" vertical="center"/>
    </xf>
    <xf numFmtId="0" fontId="44" fillId="0" borderId="4" xfId="0" applyFont="1" applyFill="1" applyBorder="1" applyAlignment="1">
      <alignment horizontal="center" vertical="center" wrapText="1"/>
    </xf>
    <xf numFmtId="0" fontId="54" fillId="0" borderId="0" xfId="0" applyFont="1" applyFill="1" applyAlignment="1">
      <alignment horizontal="center" vertical="center"/>
    </xf>
    <xf numFmtId="0" fontId="138" fillId="0" borderId="0" xfId="0" applyFont="1" applyFill="1" applyAlignment="1">
      <alignment horizontal="center" vertical="center"/>
    </xf>
    <xf numFmtId="0" fontId="44" fillId="0" borderId="0" xfId="0" applyFont="1" applyFill="1" applyBorder="1" applyAlignment="1">
      <alignment horizontal="left"/>
    </xf>
    <xf numFmtId="0" fontId="139" fillId="0" borderId="0" xfId="0" applyFont="1" applyFill="1" applyBorder="1"/>
    <xf numFmtId="0" fontId="44" fillId="0" borderId="0" xfId="0" applyFont="1" applyFill="1" applyBorder="1" applyAlignment="1">
      <alignment horizontal="center"/>
    </xf>
    <xf numFmtId="0" fontId="44" fillId="0" borderId="0" xfId="0" applyFont="1" applyFill="1"/>
    <xf numFmtId="164" fontId="44" fillId="0" borderId="0" xfId="0" applyNumberFormat="1" applyFont="1" applyFill="1"/>
    <xf numFmtId="0" fontId="51" fillId="0" borderId="0" xfId="0" applyFont="1" applyFill="1"/>
    <xf numFmtId="184" fontId="44" fillId="0" borderId="0" xfId="0" applyNumberFormat="1" applyFont="1" applyFill="1" applyBorder="1" applyAlignment="1">
      <alignment horizontal="center"/>
    </xf>
    <xf numFmtId="164" fontId="44" fillId="0" borderId="0" xfId="0" applyNumberFormat="1" applyFont="1" applyFill="1" applyBorder="1"/>
    <xf numFmtId="184" fontId="44" fillId="0" borderId="0" xfId="0" applyNumberFormat="1" applyFont="1" applyFill="1" applyAlignment="1">
      <alignment horizontal="center"/>
    </xf>
    <xf numFmtId="0" fontId="44" fillId="0" borderId="0" xfId="0" applyFont="1" applyFill="1" applyAlignment="1">
      <alignment horizontal="center"/>
    </xf>
    <xf numFmtId="0" fontId="140" fillId="0" borderId="0" xfId="0" applyFont="1" applyFill="1" applyBorder="1" applyAlignment="1">
      <alignment horizontal="center"/>
    </xf>
    <xf numFmtId="0" fontId="140" fillId="0" borderId="0" xfId="0" applyFont="1" applyFill="1" applyBorder="1"/>
    <xf numFmtId="164" fontId="140" fillId="0" borderId="0" xfId="0" applyNumberFormat="1" applyFont="1" applyFill="1" applyBorder="1"/>
    <xf numFmtId="164" fontId="140" fillId="0" borderId="0" xfId="0" applyNumberFormat="1" applyFont="1" applyFill="1"/>
    <xf numFmtId="0" fontId="140" fillId="0" borderId="0" xfId="0" applyFont="1" applyFill="1"/>
    <xf numFmtId="0" fontId="141" fillId="0" borderId="0" xfId="0" applyFont="1" applyFill="1"/>
    <xf numFmtId="0" fontId="142" fillId="0" borderId="0" xfId="0" applyFont="1" applyFill="1"/>
    <xf numFmtId="0" fontId="44" fillId="0" borderId="0" xfId="0" applyFont="1" applyFill="1" applyBorder="1" applyAlignment="1">
      <alignment horizontal="right"/>
    </xf>
    <xf numFmtId="0" fontId="139" fillId="0" borderId="0" xfId="0" applyFont="1" applyFill="1" applyBorder="1" applyAlignment="1">
      <alignment horizontal="left"/>
    </xf>
    <xf numFmtId="164" fontId="139" fillId="0" borderId="0" xfId="0" applyNumberFormat="1" applyFont="1" applyFill="1" applyBorder="1"/>
    <xf numFmtId="164" fontId="139" fillId="0" borderId="0" xfId="0" applyNumberFormat="1" applyFont="1" applyFill="1"/>
    <xf numFmtId="0" fontId="54" fillId="0" borderId="0" xfId="0" applyFont="1" applyFill="1"/>
    <xf numFmtId="0" fontId="138" fillId="0" borderId="0" xfId="0" applyFont="1" applyFill="1"/>
    <xf numFmtId="0" fontId="139" fillId="0" borderId="0" xfId="0" applyFont="1" applyFill="1" applyBorder="1" applyAlignment="1">
      <alignment horizontal="center"/>
    </xf>
    <xf numFmtId="164" fontId="139" fillId="0" borderId="0" xfId="0" applyNumberFormat="1" applyFont="1" applyFill="1" applyBorder="1" applyAlignment="1">
      <alignment horizontal="center"/>
    </xf>
    <xf numFmtId="0" fontId="54" fillId="0" borderId="0" xfId="0" applyFont="1" applyFill="1" applyBorder="1" applyAlignment="1">
      <alignment horizontal="center"/>
    </xf>
    <xf numFmtId="0" fontId="138" fillId="0" borderId="0" xfId="0" applyFont="1" applyFill="1" applyBorder="1" applyAlignment="1">
      <alignment horizontal="center"/>
    </xf>
    <xf numFmtId="0" fontId="139" fillId="0" borderId="0" xfId="0" applyFont="1" applyFill="1"/>
    <xf numFmtId="164" fontId="140" fillId="0" borderId="0" xfId="286" applyNumberFormat="1" applyFont="1" applyFill="1" applyBorder="1"/>
    <xf numFmtId="0" fontId="44" fillId="0" borderId="0" xfId="0" applyFont="1" applyFill="1" applyAlignment="1">
      <alignment horizontal="right"/>
    </xf>
    <xf numFmtId="0" fontId="139" fillId="0" borderId="0" xfId="0" applyFont="1" applyFill="1" applyBorder="1" applyAlignment="1">
      <alignment horizontal="right"/>
    </xf>
    <xf numFmtId="0" fontId="44" fillId="0" borderId="1" xfId="0" applyFont="1" applyFill="1" applyBorder="1" applyAlignment="1">
      <alignment horizontal="left"/>
    </xf>
    <xf numFmtId="164" fontId="44" fillId="0" borderId="0" xfId="0" applyNumberFormat="1" applyFont="1" applyFill="1" applyAlignment="1">
      <alignment horizontal="center"/>
    </xf>
    <xf numFmtId="0" fontId="51" fillId="0" borderId="0" xfId="0" applyFont="1" applyFill="1" applyAlignment="1">
      <alignment horizontal="center"/>
    </xf>
    <xf numFmtId="0" fontId="55" fillId="0" borderId="0" xfId="0" applyFont="1" applyFill="1" applyAlignment="1">
      <alignment horizontal="center"/>
    </xf>
    <xf numFmtId="0" fontId="44" fillId="0" borderId="0" xfId="0" applyFont="1" applyFill="1" applyAlignment="1">
      <alignment horizontal="center" vertical="top"/>
    </xf>
    <xf numFmtId="0" fontId="44" fillId="0" borderId="0" xfId="0" applyFont="1" applyFill="1" applyAlignment="1">
      <alignment wrapText="1"/>
    </xf>
    <xf numFmtId="164" fontId="54" fillId="0" borderId="0" xfId="0" applyNumberFormat="1" applyFont="1" applyFill="1"/>
    <xf numFmtId="0" fontId="139" fillId="0" borderId="0" xfId="0" applyFont="1" applyFill="1" applyAlignment="1">
      <alignment horizontal="center"/>
    </xf>
    <xf numFmtId="164" fontId="139" fillId="0" borderId="0" xfId="0" applyNumberFormat="1" applyFont="1" applyFill="1" applyAlignment="1">
      <alignment horizontal="center"/>
    </xf>
    <xf numFmtId="0" fontId="54" fillId="0" borderId="0" xfId="0" applyFont="1" applyFill="1" applyAlignment="1">
      <alignment horizontal="center"/>
    </xf>
    <xf numFmtId="0" fontId="138" fillId="0" borderId="0" xfId="0" applyFont="1" applyFill="1" applyAlignment="1">
      <alignment horizontal="center"/>
    </xf>
    <xf numFmtId="0" fontId="44" fillId="0" borderId="0" xfId="0" applyFont="1" applyFill="1" applyBorder="1" applyAlignment="1"/>
    <xf numFmtId="0" fontId="44" fillId="0" borderId="0" xfId="0" applyFont="1" applyFill="1" applyAlignment="1"/>
    <xf numFmtId="164" fontId="44" fillId="0" borderId="0" xfId="0" applyNumberFormat="1" applyFont="1" applyFill="1" applyAlignment="1"/>
    <xf numFmtId="0" fontId="41" fillId="0" borderId="0" xfId="0" applyFont="1" applyFill="1" applyAlignment="1"/>
    <xf numFmtId="0" fontId="0" fillId="0" borderId="0" xfId="0" applyFill="1" applyAlignment="1"/>
    <xf numFmtId="0" fontId="143" fillId="0" borderId="0" xfId="0" applyFont="1" applyFill="1" applyAlignment="1">
      <alignment horizontal="left"/>
    </xf>
    <xf numFmtId="164" fontId="143" fillId="0" borderId="0" xfId="0" applyNumberFormat="1" applyFont="1" applyFill="1"/>
    <xf numFmtId="0" fontId="139" fillId="0" borderId="1" xfId="0" applyFont="1" applyFill="1" applyBorder="1"/>
    <xf numFmtId="0" fontId="139" fillId="0" borderId="1" xfId="0" applyFont="1" applyFill="1" applyBorder="1" applyAlignment="1">
      <alignment horizontal="right"/>
    </xf>
    <xf numFmtId="164" fontId="139" fillId="0" borderId="1" xfId="0" applyNumberFormat="1" applyFont="1" applyFill="1" applyBorder="1"/>
    <xf numFmtId="0" fontId="145" fillId="0" borderId="0" xfId="287" applyFont="1" applyAlignment="1"/>
    <xf numFmtId="0" fontId="51" fillId="0" borderId="4" xfId="0" applyFont="1" applyFill="1" applyBorder="1" applyAlignment="1">
      <alignment horizontal="center" vertical="center"/>
    </xf>
    <xf numFmtId="0" fontId="51" fillId="0" borderId="4" xfId="0" applyFont="1" applyFill="1" applyBorder="1" applyAlignment="1">
      <alignment horizontal="right" vertical="center" wrapText="1"/>
    </xf>
    <xf numFmtId="0" fontId="146" fillId="0" borderId="0" xfId="287" applyFont="1" applyBorder="1" applyAlignment="1">
      <alignment vertical="center" wrapText="1"/>
    </xf>
    <xf numFmtId="0" fontId="146" fillId="0" borderId="0" xfId="287" applyFont="1" applyAlignment="1">
      <alignment vertical="center" wrapText="1"/>
    </xf>
    <xf numFmtId="0" fontId="54" fillId="0" borderId="0" xfId="0" applyFont="1" applyFill="1" applyBorder="1"/>
    <xf numFmtId="0" fontId="51" fillId="0" borderId="0" xfId="0" applyFont="1" applyFill="1" applyBorder="1" applyAlignment="1">
      <alignment horizontal="center"/>
    </xf>
    <xf numFmtId="0" fontId="146" fillId="0" borderId="0" xfId="287" applyFont="1" applyAlignment="1"/>
    <xf numFmtId="184" fontId="51" fillId="0" borderId="0" xfId="0" applyNumberFormat="1" applyFont="1" applyFill="1" applyBorder="1" applyAlignment="1">
      <alignment horizontal="center"/>
    </xf>
    <xf numFmtId="0" fontId="51" fillId="0" borderId="0" xfId="0" applyFont="1" applyFill="1" applyBorder="1"/>
    <xf numFmtId="164" fontId="51" fillId="0" borderId="0" xfId="0" applyNumberFormat="1" applyFont="1" applyFill="1" applyBorder="1"/>
    <xf numFmtId="164" fontId="51" fillId="0" borderId="0" xfId="0" applyNumberFormat="1" applyFont="1" applyFill="1"/>
    <xf numFmtId="184" fontId="51" fillId="0" borderId="0" xfId="0" applyNumberFormat="1" applyFont="1" applyFill="1" applyAlignment="1">
      <alignment horizontal="center"/>
    </xf>
    <xf numFmtId="0" fontId="54" fillId="0" borderId="0" xfId="0" applyFont="1" applyFill="1" applyBorder="1" applyAlignment="1">
      <alignment horizontal="left"/>
    </xf>
    <xf numFmtId="164" fontId="54" fillId="0" borderId="0" xfId="0" applyNumberFormat="1" applyFont="1" applyFill="1" applyBorder="1"/>
    <xf numFmtId="0" fontId="146" fillId="0" borderId="0" xfId="287" applyFont="1" applyBorder="1" applyAlignment="1"/>
    <xf numFmtId="0" fontId="136" fillId="0" borderId="0" xfId="0" applyFont="1" applyFill="1" applyAlignment="1">
      <alignment horizontal="left"/>
    </xf>
    <xf numFmtId="164" fontId="136" fillId="0" borderId="0" xfId="0" applyNumberFormat="1" applyFont="1" applyFill="1" applyBorder="1"/>
    <xf numFmtId="0" fontId="54" fillId="0" borderId="1" xfId="0" applyFont="1" applyFill="1" applyBorder="1"/>
    <xf numFmtId="0" fontId="136" fillId="0" borderId="1" xfId="0" applyFont="1" applyFill="1" applyBorder="1" applyAlignment="1">
      <alignment horizontal="left"/>
    </xf>
    <xf numFmtId="164" fontId="136" fillId="0" borderId="1" xfId="0" applyNumberFormat="1" applyFont="1" applyFill="1" applyBorder="1"/>
    <xf numFmtId="167" fontId="146" fillId="0" borderId="0" xfId="287" applyNumberFormat="1" applyFont="1" applyBorder="1" applyAlignment="1"/>
    <xf numFmtId="0" fontId="145" fillId="0" borderId="0" xfId="287" applyFont="1" applyBorder="1" applyAlignment="1"/>
    <xf numFmtId="167" fontId="145" fillId="0" borderId="0" xfId="287" applyNumberFormat="1" applyFont="1" applyBorder="1" applyAlignment="1"/>
    <xf numFmtId="167" fontId="145" fillId="0" borderId="0" xfId="287" applyNumberFormat="1" applyFont="1" applyAlignment="1"/>
    <xf numFmtId="0" fontId="41" fillId="0" borderId="0" xfId="0" applyFont="1" applyFill="1"/>
    <xf numFmtId="0" fontId="37" fillId="0" borderId="0" xfId="288" applyFont="1" applyFill="1" applyAlignment="1">
      <alignment horizontal="left"/>
    </xf>
    <xf numFmtId="0" fontId="38" fillId="0" borderId="0" xfId="288" applyFont="1" applyFill="1" applyAlignment="1">
      <alignment horizontal="left"/>
    </xf>
    <xf numFmtId="0" fontId="41" fillId="0" borderId="0" xfId="288" applyFont="1" applyFill="1" applyBorder="1" applyAlignment="1">
      <alignment horizontal="left"/>
    </xf>
    <xf numFmtId="0" fontId="51" fillId="0" borderId="0" xfId="288" applyFont="1" applyFill="1" applyBorder="1" applyAlignment="1">
      <alignment horizontal="left"/>
    </xf>
    <xf numFmtId="0" fontId="55" fillId="0" borderId="0" xfId="288" applyFont="1" applyFill="1" applyBorder="1" applyAlignment="1">
      <alignment horizontal="left"/>
    </xf>
    <xf numFmtId="0" fontId="41" fillId="2" borderId="1" xfId="288" applyFont="1" applyFill="1" applyBorder="1"/>
    <xf numFmtId="0" fontId="51" fillId="2" borderId="0" xfId="288" applyFont="1" applyFill="1" applyBorder="1"/>
    <xf numFmtId="0" fontId="55" fillId="0" borderId="0" xfId="288" applyFont="1" applyFill="1"/>
    <xf numFmtId="49" fontId="41" fillId="2" borderId="4" xfId="288" applyNumberFormat="1" applyFont="1" applyFill="1" applyBorder="1" applyAlignment="1">
      <alignment horizontal="left" vertical="center"/>
    </xf>
    <xf numFmtId="0" fontId="41" fillId="2" borderId="4" xfId="288" applyFont="1" applyFill="1" applyBorder="1" applyAlignment="1">
      <alignment horizontal="right" vertical="center" wrapText="1"/>
    </xf>
    <xf numFmtId="49" fontId="41" fillId="2" borderId="4" xfId="288" applyNumberFormat="1" applyFont="1" applyFill="1" applyBorder="1" applyAlignment="1">
      <alignment horizontal="right" vertical="center" wrapText="1"/>
    </xf>
    <xf numFmtId="49" fontId="51" fillId="2" borderId="0" xfId="288" applyNumberFormat="1" applyFont="1" applyFill="1" applyBorder="1" applyAlignment="1">
      <alignment horizontal="right" vertical="center" wrapText="1"/>
    </xf>
    <xf numFmtId="0" fontId="41" fillId="2" borderId="0" xfId="288" applyFont="1" applyFill="1" applyBorder="1" applyAlignment="1">
      <alignment horizontal="left"/>
    </xf>
    <xf numFmtId="0" fontId="51" fillId="2" borderId="0" xfId="288" applyFont="1" applyFill="1" applyBorder="1" applyAlignment="1">
      <alignment horizontal="left"/>
    </xf>
    <xf numFmtId="0" fontId="55" fillId="0" borderId="0" xfId="288" applyFont="1" applyFill="1" applyAlignment="1">
      <alignment horizontal="left"/>
    </xf>
    <xf numFmtId="0" fontId="41" fillId="0" borderId="0" xfId="288" applyFont="1" applyFill="1" applyBorder="1" applyAlignment="1">
      <alignment wrapText="1"/>
    </xf>
    <xf numFmtId="164" fontId="41" fillId="0" borderId="0" xfId="288" applyNumberFormat="1" applyFont="1" applyFill="1" applyBorder="1"/>
    <xf numFmtId="0" fontId="52" fillId="0" borderId="0" xfId="288" applyFont="1" applyFill="1" applyBorder="1"/>
    <xf numFmtId="0" fontId="53" fillId="0" borderId="0" xfId="288" applyFont="1" applyFill="1" applyBorder="1"/>
    <xf numFmtId="0" fontId="41" fillId="0" borderId="0" xfId="288" applyFont="1" applyFill="1" applyBorder="1" applyAlignment="1">
      <alignment vertical="center" wrapText="1"/>
    </xf>
    <xf numFmtId="164" fontId="53" fillId="0" borderId="0" xfId="288" applyNumberFormat="1" applyFont="1" applyFill="1"/>
    <xf numFmtId="0" fontId="53" fillId="0" borderId="0" xfId="288" applyFont="1" applyFill="1"/>
    <xf numFmtId="0" fontId="41" fillId="0" borderId="0" xfId="288" applyFont="1" applyFill="1" applyBorder="1"/>
    <xf numFmtId="0" fontId="56" fillId="0" borderId="1" xfId="288" applyFont="1" applyFill="1" applyBorder="1" applyAlignment="1">
      <alignment vertical="center"/>
    </xf>
    <xf numFmtId="0" fontId="154" fillId="0" borderId="0" xfId="288" applyFont="1" applyFill="1" applyBorder="1" applyAlignment="1">
      <alignment vertical="center"/>
    </xf>
    <xf numFmtId="0" fontId="155" fillId="0" borderId="0" xfId="288" applyFont="1" applyFill="1" applyBorder="1" applyAlignment="1">
      <alignment vertical="center"/>
    </xf>
    <xf numFmtId="164" fontId="52" fillId="0" borderId="0" xfId="288" applyNumberFormat="1" applyFont="1" applyFill="1" applyBorder="1"/>
    <xf numFmtId="0" fontId="51" fillId="0" borderId="0" xfId="288" applyFont="1" applyFill="1" applyBorder="1"/>
    <xf numFmtId="0" fontId="55" fillId="0" borderId="0" xfId="288" applyFont="1" applyFill="1" applyBorder="1"/>
    <xf numFmtId="164" fontId="53" fillId="0" borderId="0" xfId="288" applyNumberFormat="1" applyFont="1" applyFill="1" applyBorder="1"/>
    <xf numFmtId="0" fontId="41" fillId="0" borderId="0" xfId="240" applyFont="1"/>
    <xf numFmtId="0" fontId="36" fillId="0" borderId="0" xfId="240"/>
    <xf numFmtId="0" fontId="42" fillId="0" borderId="0" xfId="240" applyFont="1" applyAlignment="1"/>
    <xf numFmtId="0" fontId="139" fillId="0" borderId="0" xfId="240" applyFont="1" applyAlignment="1">
      <alignment horizontal="left" wrapText="1"/>
    </xf>
    <xf numFmtId="0" fontId="44" fillId="0" borderId="0" xfId="0" applyFont="1" applyBorder="1"/>
    <xf numFmtId="0" fontId="152" fillId="0" borderId="0" xfId="0" applyFont="1" applyAlignment="1">
      <alignment vertical="top" wrapText="1"/>
    </xf>
    <xf numFmtId="0" fontId="42" fillId="0" borderId="0" xfId="0" applyFont="1" applyBorder="1"/>
    <xf numFmtId="0" fontId="151" fillId="0" borderId="0" xfId="0" applyFont="1" applyBorder="1" applyAlignment="1"/>
    <xf numFmtId="0" fontId="156" fillId="0" borderId="0" xfId="0" applyFont="1" applyBorder="1" applyAlignment="1">
      <alignment vertical="top" wrapText="1"/>
    </xf>
    <xf numFmtId="0" fontId="152" fillId="0" borderId="0" xfId="0" applyFont="1" applyBorder="1" applyAlignment="1">
      <alignment vertical="top" wrapText="1"/>
    </xf>
    <xf numFmtId="0" fontId="40" fillId="0" borderId="0" xfId="0" applyFont="1" applyBorder="1" applyAlignment="1">
      <alignment vertical="top" wrapText="1"/>
    </xf>
    <xf numFmtId="166" fontId="56" fillId="0" borderId="1" xfId="288" applyNumberFormat="1" applyFont="1" applyFill="1" applyBorder="1" applyAlignment="1">
      <alignment vertical="center"/>
    </xf>
    <xf numFmtId="0" fontId="41" fillId="0" borderId="0" xfId="289" applyFont="1" applyFill="1"/>
    <xf numFmtId="0" fontId="44" fillId="0" borderId="0" xfId="289" applyFont="1" applyFill="1"/>
    <xf numFmtId="0" fontId="140" fillId="0" borderId="0" xfId="289" applyFont="1" applyFill="1"/>
    <xf numFmtId="0" fontId="139" fillId="0" borderId="0" xfId="289" applyFont="1" applyFill="1"/>
    <xf numFmtId="0" fontId="139" fillId="0" borderId="0" xfId="0" applyFont="1" applyFill="1" applyAlignment="1">
      <alignment horizontal="left"/>
    </xf>
    <xf numFmtId="0" fontId="28" fillId="0" borderId="0" xfId="341"/>
    <xf numFmtId="3" fontId="28" fillId="0" borderId="0" xfId="341" applyNumberFormat="1"/>
    <xf numFmtId="164" fontId="35" fillId="0" borderId="0" xfId="341" applyNumberFormat="1" applyFont="1"/>
    <xf numFmtId="0" fontId="35" fillId="0" borderId="0" xfId="341" applyFont="1"/>
    <xf numFmtId="3" fontId="35" fillId="0" borderId="0" xfId="341" applyNumberFormat="1" applyFont="1"/>
    <xf numFmtId="0" fontId="28" fillId="0" borderId="0" xfId="341" applyFill="1"/>
    <xf numFmtId="3" fontId="28" fillId="0" borderId="0" xfId="341" applyNumberFormat="1" applyFill="1"/>
    <xf numFmtId="3" fontId="28" fillId="49" borderId="0" xfId="341" applyNumberFormat="1" applyFill="1"/>
    <xf numFmtId="0" fontId="28" fillId="49" borderId="0" xfId="341" applyFill="1"/>
    <xf numFmtId="3" fontId="28" fillId="0" borderId="1" xfId="341" applyNumberFormat="1" applyFill="1" applyBorder="1"/>
    <xf numFmtId="3" fontId="28" fillId="0" borderId="0" xfId="341" applyNumberFormat="1" applyAlignment="1">
      <alignment horizontal="center"/>
    </xf>
    <xf numFmtId="1" fontId="28" fillId="0" borderId="0" xfId="341" applyNumberFormat="1" applyAlignment="1">
      <alignment horizontal="center"/>
    </xf>
    <xf numFmtId="164" fontId="28" fillId="48" borderId="0" xfId="341" applyNumberFormat="1" applyFill="1"/>
    <xf numFmtId="0" fontId="44" fillId="0" borderId="1" xfId="0" applyFont="1" applyFill="1" applyBorder="1"/>
    <xf numFmtId="0" fontId="38" fillId="0" borderId="0" xfId="289" applyFont="1" applyAlignment="1"/>
    <xf numFmtId="0" fontId="38" fillId="0" borderId="0" xfId="289" applyFont="1" applyBorder="1" applyAlignment="1"/>
    <xf numFmtId="0" fontId="37" fillId="0" borderId="0" xfId="289" applyFont="1" applyBorder="1" applyAlignment="1"/>
    <xf numFmtId="0" fontId="40" fillId="0" borderId="0" xfId="289" applyFont="1" applyAlignment="1">
      <alignment vertical="top" wrapText="1"/>
    </xf>
    <xf numFmtId="0" fontId="39" fillId="0" borderId="0" xfId="289" applyFont="1" applyAlignment="1">
      <alignment vertical="top" wrapText="1"/>
    </xf>
    <xf numFmtId="0" fontId="37" fillId="0" borderId="0" xfId="289" applyFont="1" applyAlignment="1"/>
    <xf numFmtId="0" fontId="44" fillId="0" borderId="0" xfId="0" applyFont="1" applyFill="1" applyAlignment="1">
      <alignment horizontal="left"/>
    </xf>
    <xf numFmtId="0" fontId="41" fillId="0" borderId="0" xfId="289" applyFont="1" applyBorder="1"/>
    <xf numFmtId="0" fontId="152" fillId="0" borderId="0" xfId="343" applyFont="1" applyAlignment="1">
      <alignment vertical="top" wrapText="1"/>
    </xf>
    <xf numFmtId="0" fontId="44" fillId="0" borderId="0" xfId="343" applyFont="1"/>
    <xf numFmtId="0" fontId="42" fillId="0" borderId="0" xfId="343" applyFont="1"/>
    <xf numFmtId="0" fontId="152" fillId="0" borderId="1" xfId="343" applyFont="1" applyBorder="1" applyAlignment="1">
      <alignment vertical="top" wrapText="1"/>
    </xf>
    <xf numFmtId="0" fontId="152" fillId="0" borderId="1" xfId="343" applyFont="1" applyBorder="1" applyAlignment="1">
      <alignment horizontal="right" vertical="top" wrapText="1"/>
    </xf>
    <xf numFmtId="0" fontId="44" fillId="0" borderId="1" xfId="343" applyFont="1" applyBorder="1"/>
    <xf numFmtId="0" fontId="152" fillId="0" borderId="0" xfId="343" applyFont="1" applyAlignment="1">
      <alignment horizontal="right" vertical="top" wrapText="1"/>
    </xf>
    <xf numFmtId="164" fontId="146" fillId="0" borderId="0" xfId="287" applyNumberFormat="1" applyFont="1" applyAlignment="1"/>
    <xf numFmtId="164" fontId="146" fillId="0" borderId="0" xfId="287" applyNumberFormat="1" applyFont="1" applyBorder="1" applyAlignment="1"/>
    <xf numFmtId="0" fontId="44" fillId="0" borderId="0" xfId="240" applyFont="1" applyFill="1" applyAlignment="1"/>
    <xf numFmtId="0" fontId="40" fillId="0" borderId="0" xfId="0" applyFont="1" applyAlignment="1">
      <alignment vertical="top" wrapText="1"/>
    </xf>
    <xf numFmtId="0" fontId="42" fillId="0" borderId="0" xfId="0" applyFont="1"/>
    <xf numFmtId="0" fontId="37" fillId="0" borderId="0" xfId="0" applyFont="1" applyFill="1" applyAlignment="1"/>
    <xf numFmtId="0" fontId="37" fillId="0" borderId="0" xfId="0" applyFont="1" applyAlignment="1"/>
    <xf numFmtId="0" fontId="38" fillId="0" borderId="0" xfId="0" applyFont="1" applyAlignment="1"/>
    <xf numFmtId="0" fontId="41" fillId="0" borderId="0" xfId="0" applyFont="1" applyBorder="1" applyAlignment="1">
      <alignment horizontal="right" vertical="center"/>
    </xf>
    <xf numFmtId="0" fontId="42" fillId="0" borderId="0" xfId="0" applyFont="1" applyBorder="1" applyAlignment="1">
      <alignment vertical="center"/>
    </xf>
    <xf numFmtId="0" fontId="42" fillId="0" borderId="0" xfId="0" applyFont="1" applyAlignment="1">
      <alignment vertical="center"/>
    </xf>
    <xf numFmtId="2" fontId="42" fillId="0" borderId="0" xfId="0" applyNumberFormat="1" applyFont="1"/>
    <xf numFmtId="0" fontId="152" fillId="0" borderId="0" xfId="0" applyFont="1" applyBorder="1" applyAlignment="1"/>
    <xf numFmtId="0" fontId="40" fillId="0" borderId="0" xfId="0" applyFont="1" applyBorder="1" applyAlignment="1"/>
    <xf numFmtId="0" fontId="139" fillId="0" borderId="0" xfId="0" applyFont="1" applyAlignment="1"/>
    <xf numFmtId="0" fontId="139" fillId="0" borderId="0" xfId="0" applyFont="1" applyFill="1" applyAlignment="1"/>
    <xf numFmtId="0" fontId="159" fillId="0" borderId="0" xfId="287" applyFont="1" applyBorder="1" applyAlignment="1"/>
    <xf numFmtId="0" fontId="152" fillId="0" borderId="1" xfId="0" applyFont="1" applyBorder="1" applyAlignment="1">
      <alignment vertical="top" wrapText="1"/>
    </xf>
    <xf numFmtId="0" fontId="44" fillId="0" borderId="2" xfId="0" applyFont="1" applyBorder="1" applyAlignment="1">
      <alignment horizontal="right" vertical="center"/>
    </xf>
    <xf numFmtId="0" fontId="44" fillId="0" borderId="2" xfId="0" applyFont="1" applyBorder="1" applyAlignment="1">
      <alignment horizontal="right" vertical="center" wrapText="1"/>
    </xf>
    <xf numFmtId="0" fontId="157" fillId="0" borderId="0" xfId="0" applyFont="1" applyFill="1" applyAlignment="1">
      <alignment wrapText="1"/>
    </xf>
    <xf numFmtId="0" fontId="152" fillId="0" borderId="0" xfId="0" applyFont="1" applyAlignment="1">
      <alignment horizontal="right" vertical="top" wrapText="1"/>
    </xf>
    <xf numFmtId="0" fontId="44" fillId="0" borderId="0" xfId="0" applyFont="1" applyAlignment="1">
      <alignment horizontal="right"/>
    </xf>
    <xf numFmtId="2" fontId="152" fillId="0" borderId="0" xfId="0" applyNumberFormat="1" applyFont="1" applyAlignment="1">
      <alignment horizontal="right" vertical="top" wrapText="1"/>
    </xf>
    <xf numFmtId="0" fontId="143" fillId="0" borderId="3" xfId="0" applyFont="1" applyFill="1" applyBorder="1" applyAlignment="1">
      <alignment horizontal="left" vertical="top" wrapText="1"/>
    </xf>
    <xf numFmtId="2" fontId="143" fillId="0" borderId="3" xfId="0" applyNumberFormat="1" applyFont="1" applyBorder="1" applyAlignment="1">
      <alignment horizontal="right" vertical="top" wrapText="1"/>
    </xf>
    <xf numFmtId="0" fontId="152" fillId="0" borderId="0" xfId="0" applyFont="1" applyAlignment="1">
      <alignment wrapText="1"/>
    </xf>
    <xf numFmtId="0" fontId="143" fillId="0" borderId="0" xfId="0" applyFont="1" applyBorder="1" applyAlignment="1">
      <alignment horizontal="left" vertical="top" wrapText="1"/>
    </xf>
    <xf numFmtId="2" fontId="143" fillId="0" borderId="0" xfId="0" applyNumberFormat="1" applyFont="1" applyBorder="1" applyAlignment="1">
      <alignment horizontal="right" vertical="top" wrapText="1"/>
    </xf>
    <xf numFmtId="0" fontId="157" fillId="0" borderId="0" xfId="0" applyFont="1" applyAlignment="1">
      <alignment horizontal="left" vertical="top" wrapText="1"/>
    </xf>
    <xf numFmtId="166" fontId="157" fillId="0" borderId="0" xfId="0" applyNumberFormat="1" applyFont="1" applyBorder="1" applyAlignment="1">
      <alignment horizontal="right" vertical="top" wrapText="1"/>
    </xf>
    <xf numFmtId="0" fontId="0" fillId="0" borderId="0" xfId="0" applyFill="1" applyBorder="1"/>
    <xf numFmtId="49" fontId="0" fillId="0" borderId="0" xfId="0" applyNumberFormat="1" applyFill="1" applyBorder="1" applyAlignment="1">
      <alignment vertical="center" wrapText="1"/>
    </xf>
    <xf numFmtId="49" fontId="160" fillId="0" borderId="0" xfId="0" applyNumberFormat="1" applyFont="1" applyFill="1" applyBorder="1" applyAlignment="1">
      <alignment horizontal="right" vertical="center" wrapText="1"/>
    </xf>
    <xf numFmtId="49" fontId="160" fillId="0" borderId="0" xfId="0" applyNumberFormat="1" applyFont="1" applyFill="1" applyBorder="1" applyAlignment="1">
      <alignment horizontal="left" vertical="center" wrapText="1"/>
    </xf>
    <xf numFmtId="49" fontId="44" fillId="0" borderId="4" xfId="0" applyNumberFormat="1" applyFont="1" applyFill="1" applyBorder="1" applyAlignment="1">
      <alignment horizontal="left" vertical="center"/>
    </xf>
    <xf numFmtId="49" fontId="44" fillId="0" borderId="4" xfId="0" applyNumberFormat="1" applyFont="1" applyFill="1" applyBorder="1" applyAlignment="1">
      <alignment horizontal="right" vertical="center" wrapText="1"/>
    </xf>
    <xf numFmtId="49" fontId="44" fillId="0" borderId="4" xfId="0" applyNumberFormat="1" applyFont="1" applyFill="1" applyBorder="1" applyAlignment="1">
      <alignment horizontal="center" vertical="center" wrapText="1"/>
    </xf>
    <xf numFmtId="0" fontId="161" fillId="0" borderId="1" xfId="0" applyFont="1" applyFill="1" applyBorder="1" applyAlignment="1">
      <alignment horizontal="center" vertical="center"/>
    </xf>
    <xf numFmtId="0" fontId="143" fillId="0" borderId="1" xfId="0" applyFont="1" applyFill="1" applyBorder="1" applyAlignment="1">
      <alignment vertical="center"/>
    </xf>
    <xf numFmtId="0" fontId="143" fillId="0" borderId="1" xfId="0" applyFont="1" applyFill="1" applyBorder="1" applyAlignment="1">
      <alignment horizontal="center" vertical="center"/>
    </xf>
    <xf numFmtId="0" fontId="0" fillId="0" borderId="0" xfId="0" applyFill="1" applyBorder="1" applyAlignment="1"/>
    <xf numFmtId="0" fontId="143" fillId="0" borderId="0" xfId="289" applyFont="1" applyFill="1"/>
    <xf numFmtId="0" fontId="139" fillId="0" borderId="0" xfId="289" applyFont="1" applyBorder="1" applyAlignment="1"/>
    <xf numFmtId="2" fontId="143" fillId="0" borderId="0" xfId="0" applyNumberFormat="1" applyFont="1" applyFill="1" applyBorder="1" applyAlignment="1">
      <alignment horizontal="right" vertical="top" wrapText="1"/>
    </xf>
    <xf numFmtId="0" fontId="44" fillId="0" borderId="1" xfId="343" applyFont="1" applyFill="1" applyBorder="1"/>
    <xf numFmtId="0" fontId="41" fillId="0" borderId="0" xfId="289" applyFont="1" applyBorder="1" applyAlignment="1">
      <alignment horizontal="left"/>
    </xf>
    <xf numFmtId="0" fontId="41" fillId="0" borderId="0" xfId="289" applyFont="1" applyBorder="1" applyAlignment="1">
      <alignment vertical="top"/>
    </xf>
    <xf numFmtId="3" fontId="41" fillId="0" borderId="0" xfId="289" applyNumberFormat="1" applyFont="1" applyBorder="1"/>
    <xf numFmtId="0" fontId="139" fillId="0" borderId="26" xfId="289" applyFont="1" applyBorder="1" applyAlignment="1"/>
    <xf numFmtId="0" fontId="44" fillId="0" borderId="26" xfId="289" applyFont="1" applyBorder="1" applyAlignment="1"/>
    <xf numFmtId="0" fontId="152" fillId="0" borderId="0" xfId="289" applyFont="1" applyBorder="1" applyAlignment="1">
      <alignment vertical="top" wrapText="1"/>
    </xf>
    <xf numFmtId="0" fontId="152" fillId="0" borderId="0" xfId="289" applyFont="1" applyBorder="1" applyAlignment="1">
      <alignment vertical="top"/>
    </xf>
    <xf numFmtId="2" fontId="165" fillId="0" borderId="0" xfId="0" applyNumberFormat="1" applyFont="1" applyAlignment="1">
      <alignment horizontal="right" vertical="top" wrapText="1"/>
    </xf>
    <xf numFmtId="2" fontId="152" fillId="50" borderId="0" xfId="0" applyNumberFormat="1" applyFont="1" applyFill="1" applyAlignment="1">
      <alignment horizontal="right" vertical="top" wrapText="1"/>
    </xf>
    <xf numFmtId="2" fontId="157" fillId="0" borderId="0" xfId="0" applyNumberFormat="1" applyFont="1" applyBorder="1" applyAlignment="1">
      <alignment horizontal="right" vertical="top" wrapText="1"/>
    </xf>
    <xf numFmtId="2" fontId="165" fillId="0" borderId="0" xfId="0" applyNumberFormat="1" applyFont="1" applyFill="1" applyAlignment="1">
      <alignment horizontal="right" vertical="top" wrapText="1"/>
    </xf>
    <xf numFmtId="0" fontId="49" fillId="0" borderId="0" xfId="539" applyFont="1"/>
    <xf numFmtId="0" fontId="162" fillId="0" borderId="0" xfId="539" applyFont="1"/>
    <xf numFmtId="0" fontId="57" fillId="0" borderId="0" xfId="539" applyFont="1"/>
    <xf numFmtId="0" fontId="20" fillId="0" borderId="0" xfId="539"/>
    <xf numFmtId="0" fontId="150" fillId="0" borderId="0" xfId="539" applyFont="1" applyFill="1"/>
    <xf numFmtId="0" fontId="152" fillId="0" borderId="0" xfId="0" applyFont="1" applyFill="1" applyAlignment="1">
      <alignment vertical="top" wrapText="1"/>
    </xf>
    <xf numFmtId="0" fontId="19" fillId="0" borderId="0" xfId="542" applyFill="1" applyBorder="1"/>
    <xf numFmtId="49" fontId="44" fillId="0" borderId="0" xfId="542" applyNumberFormat="1" applyFont="1" applyFill="1" applyBorder="1" applyAlignment="1">
      <alignment horizontal="right" vertical="center" wrapText="1"/>
    </xf>
    <xf numFmtId="49" fontId="51" fillId="0" borderId="0" xfId="542" applyNumberFormat="1" applyFont="1" applyFill="1" applyBorder="1" applyAlignment="1">
      <alignment horizontal="right" vertical="center" wrapText="1"/>
    </xf>
    <xf numFmtId="0" fontId="51" fillId="0" borderId="0" xfId="542" applyFont="1" applyFill="1" applyBorder="1" applyAlignment="1">
      <alignment horizontal="right" vertical="center"/>
    </xf>
    <xf numFmtId="0" fontId="51" fillId="0" borderId="0" xfId="542" applyFont="1" applyFill="1" applyAlignment="1">
      <alignment horizontal="right" vertical="center"/>
    </xf>
    <xf numFmtId="0" fontId="55" fillId="0" borderId="0" xfId="542" applyFont="1" applyFill="1" applyAlignment="1">
      <alignment horizontal="right" vertical="center"/>
    </xf>
    <xf numFmtId="0" fontId="35" fillId="0" borderId="0" xfId="542" applyFont="1" applyFill="1" applyBorder="1" applyAlignment="1">
      <alignment vertical="center"/>
    </xf>
    <xf numFmtId="0" fontId="44" fillId="0" borderId="0" xfId="513" applyFont="1"/>
    <xf numFmtId="0" fontId="44" fillId="0" borderId="0" xfId="289" applyFont="1" applyBorder="1" applyAlignment="1">
      <alignment horizontal="left"/>
    </xf>
    <xf numFmtId="0" fontId="16" fillId="0" borderId="0" xfId="558"/>
    <xf numFmtId="0" fontId="16" fillId="0" borderId="0" xfId="558" applyBorder="1"/>
    <xf numFmtId="0" fontId="57" fillId="0" borderId="0" xfId="558" applyFont="1"/>
    <xf numFmtId="0" fontId="49" fillId="0" borderId="0" xfId="558" applyFont="1"/>
    <xf numFmtId="10" fontId="139" fillId="0" borderId="1" xfId="558" applyNumberFormat="1" applyFont="1" applyBorder="1" applyAlignment="1">
      <alignment horizontal="center" vertical="center"/>
    </xf>
    <xf numFmtId="0" fontId="139" fillId="0" borderId="1" xfId="558" applyFont="1" applyBorder="1" applyAlignment="1">
      <alignment horizontal="left" vertical="center"/>
    </xf>
    <xf numFmtId="164" fontId="143" fillId="0" borderId="0" xfId="558" applyNumberFormat="1" applyFont="1" applyBorder="1" applyAlignment="1">
      <alignment horizontal="center" vertical="center"/>
    </xf>
    <xf numFmtId="0" fontId="143" fillId="0" borderId="0" xfId="558" applyFont="1" applyBorder="1" applyAlignment="1">
      <alignment horizontal="left" vertical="center"/>
    </xf>
    <xf numFmtId="164" fontId="149" fillId="0" borderId="0" xfId="558" applyNumberFormat="1" applyFont="1" applyBorder="1" applyAlignment="1">
      <alignment horizontal="center"/>
    </xf>
    <xf numFmtId="0" fontId="149" fillId="0" borderId="0" xfId="558" applyFont="1" applyBorder="1" applyAlignment="1">
      <alignment horizontal="left"/>
    </xf>
    <xf numFmtId="0" fontId="149" fillId="0" borderId="0" xfId="558" applyFont="1" applyBorder="1"/>
    <xf numFmtId="0" fontId="149" fillId="0" borderId="0" xfId="558" applyFont="1" applyFill="1" applyBorder="1" applyAlignment="1">
      <alignment horizontal="left" indent="1"/>
    </xf>
    <xf numFmtId="0" fontId="149" fillId="0" borderId="0" xfId="558" applyFont="1" applyBorder="1" applyAlignment="1">
      <alignment horizontal="left" indent="1"/>
    </xf>
    <xf numFmtId="0" fontId="57" fillId="0" borderId="0" xfId="558" applyFont="1" applyBorder="1" applyAlignment="1">
      <alignment horizontal="center" vertical="center"/>
    </xf>
    <xf numFmtId="0" fontId="49" fillId="0" borderId="0" xfId="558" applyFont="1" applyBorder="1" applyAlignment="1">
      <alignment horizontal="center" vertical="center"/>
    </xf>
    <xf numFmtId="0" fontId="139" fillId="0" borderId="25" xfId="558" applyFont="1" applyBorder="1" applyAlignment="1">
      <alignment horizontal="center" vertical="center"/>
    </xf>
    <xf numFmtId="0" fontId="139" fillId="0" borderId="25" xfId="558" applyFont="1" applyBorder="1" applyAlignment="1">
      <alignment horizontal="left" vertical="center"/>
    </xf>
    <xf numFmtId="166" fontId="44" fillId="0" borderId="0" xfId="0" applyNumberFormat="1" applyFont="1" applyFill="1" applyBorder="1"/>
    <xf numFmtId="0" fontId="44" fillId="0" borderId="1" xfId="513" applyFont="1" applyBorder="1"/>
    <xf numFmtId="0" fontId="149" fillId="0" borderId="2" xfId="0" applyFont="1" applyFill="1" applyBorder="1" applyAlignment="1">
      <alignment vertical="center"/>
    </xf>
    <xf numFmtId="0" fontId="152" fillId="0" borderId="2" xfId="0" applyFont="1" applyFill="1" applyBorder="1" applyAlignment="1">
      <alignment horizontal="right" vertical="center" wrapText="1"/>
    </xf>
    <xf numFmtId="0" fontId="157" fillId="0" borderId="2" xfId="0" applyFont="1" applyFill="1" applyBorder="1" applyAlignment="1">
      <alignment horizontal="right" vertical="center" wrapText="1"/>
    </xf>
    <xf numFmtId="0" fontId="44" fillId="0" borderId="0" xfId="240" applyFont="1" applyFill="1" applyBorder="1" applyAlignment="1">
      <alignment vertical="center"/>
    </xf>
    <xf numFmtId="0" fontId="139" fillId="0" borderId="0" xfId="240" applyFont="1" applyFill="1" applyBorder="1" applyAlignment="1">
      <alignment vertical="center"/>
    </xf>
    <xf numFmtId="0" fontId="139" fillId="0" borderId="2" xfId="240" applyFont="1" applyFill="1" applyBorder="1" applyAlignment="1">
      <alignment horizontal="left" vertical="center"/>
    </xf>
    <xf numFmtId="0" fontId="139" fillId="0" borderId="2" xfId="240" applyFont="1" applyFill="1" applyBorder="1" applyAlignment="1">
      <alignment horizontal="right" vertical="center"/>
    </xf>
    <xf numFmtId="0" fontId="139" fillId="0" borderId="1" xfId="240" applyFont="1" applyFill="1" applyBorder="1" applyAlignment="1">
      <alignment horizontal="left"/>
    </xf>
    <xf numFmtId="186" fontId="139" fillId="0" borderId="1" xfId="240" applyNumberFormat="1" applyFont="1" applyFill="1" applyBorder="1" applyAlignment="1">
      <alignment horizontal="right"/>
    </xf>
    <xf numFmtId="0" fontId="139" fillId="0" borderId="1" xfId="240" applyFont="1" applyFill="1" applyBorder="1" applyAlignment="1">
      <alignment horizontal="right"/>
    </xf>
    <xf numFmtId="49" fontId="44" fillId="0" borderId="0" xfId="240" applyNumberFormat="1" applyFont="1" applyFill="1" applyAlignment="1"/>
    <xf numFmtId="49" fontId="44" fillId="0" borderId="0" xfId="240" applyNumberFormat="1" applyFont="1" applyFill="1" applyAlignment="1">
      <alignment horizontal="left" wrapText="1"/>
    </xf>
    <xf numFmtId="0" fontId="44" fillId="0" borderId="0" xfId="240" applyFont="1" applyFill="1" applyAlignment="1">
      <alignment horizontal="left"/>
    </xf>
    <xf numFmtId="0" fontId="44" fillId="0" borderId="0" xfId="240" applyFont="1" applyFill="1" applyAlignment="1">
      <alignment horizontal="right"/>
    </xf>
    <xf numFmtId="49" fontId="44" fillId="0" borderId="0" xfId="240" applyNumberFormat="1" applyFont="1" applyFill="1" applyAlignment="1">
      <alignment horizontal="right" wrapText="1"/>
    </xf>
    <xf numFmtId="0" fontId="44" fillId="0" borderId="0" xfId="240" applyFont="1" applyFill="1" applyAlignment="1">
      <alignment horizontal="right" wrapText="1"/>
    </xf>
    <xf numFmtId="0" fontId="140" fillId="0" borderId="0" xfId="240" applyFont="1" applyFill="1" applyAlignment="1"/>
    <xf numFmtId="0" fontId="140" fillId="0" borderId="0" xfId="240" applyFont="1" applyFill="1" applyAlignment="1">
      <alignment horizontal="left"/>
    </xf>
    <xf numFmtId="0" fontId="140" fillId="0" borderId="0" xfId="240" applyFont="1" applyFill="1" applyAlignment="1">
      <alignment horizontal="right"/>
    </xf>
    <xf numFmtId="0" fontId="140" fillId="0" borderId="0" xfId="240" applyFont="1" applyFill="1" applyAlignment="1">
      <alignment horizontal="right" wrapText="1"/>
    </xf>
    <xf numFmtId="49" fontId="140" fillId="0" borderId="0" xfId="240" applyNumberFormat="1" applyFont="1" applyFill="1" applyAlignment="1">
      <alignment horizontal="left" wrapText="1"/>
    </xf>
    <xf numFmtId="49" fontId="139" fillId="0" borderId="1" xfId="240" applyNumberFormat="1" applyFont="1" applyFill="1" applyBorder="1" applyAlignment="1">
      <alignment horizontal="left"/>
    </xf>
    <xf numFmtId="49" fontId="139" fillId="0" borderId="2" xfId="240" applyNumberFormat="1" applyFont="1" applyFill="1" applyBorder="1" applyAlignment="1">
      <alignment horizontal="right" vertical="center"/>
    </xf>
    <xf numFmtId="0" fontId="152" fillId="0" borderId="0" xfId="0" applyFont="1" applyFill="1" applyBorder="1" applyAlignment="1">
      <alignment horizontal="right" vertical="center" wrapText="1"/>
    </xf>
    <xf numFmtId="0" fontId="157" fillId="0" borderId="0" xfId="0" applyFont="1" applyFill="1" applyBorder="1" applyAlignment="1">
      <alignment horizontal="right" vertical="center" wrapText="1"/>
    </xf>
    <xf numFmtId="0" fontId="44" fillId="0" borderId="28" xfId="0" applyFont="1" applyFill="1" applyBorder="1"/>
    <xf numFmtId="0" fontId="51" fillId="0" borderId="28" xfId="240" applyFont="1" applyFill="1" applyBorder="1" applyAlignment="1">
      <alignment vertical="center"/>
    </xf>
    <xf numFmtId="0" fontId="44" fillId="0" borderId="2" xfId="0" applyFont="1" applyBorder="1" applyAlignment="1">
      <alignment horizontal="left" vertical="center"/>
    </xf>
    <xf numFmtId="0" fontId="36" fillId="0" borderId="0" xfId="676" applyFont="1" applyFill="1"/>
    <xf numFmtId="0" fontId="41" fillId="0" borderId="0" xfId="676" applyFont="1" applyFill="1"/>
    <xf numFmtId="0" fontId="41" fillId="0" borderId="0" xfId="676" applyFont="1" applyFill="1" applyBorder="1"/>
    <xf numFmtId="0" fontId="37" fillId="0" borderId="0" xfId="676" applyFont="1" applyFill="1" applyBorder="1" applyAlignment="1"/>
    <xf numFmtId="0" fontId="37" fillId="0" borderId="0" xfId="676" applyFont="1" applyFill="1"/>
    <xf numFmtId="0" fontId="55" fillId="0" borderId="0" xfId="676" applyFont="1" applyFill="1"/>
    <xf numFmtId="0" fontId="44" fillId="0" borderId="0" xfId="240" applyFont="1" applyFill="1"/>
    <xf numFmtId="0" fontId="143" fillId="0" borderId="1" xfId="240" applyFont="1" applyFill="1" applyBorder="1" applyAlignment="1">
      <alignment vertical="center"/>
    </xf>
    <xf numFmtId="0" fontId="143" fillId="0" borderId="28" xfId="240" applyFont="1" applyFill="1" applyBorder="1" applyAlignment="1">
      <alignment vertical="center"/>
    </xf>
    <xf numFmtId="0" fontId="39" fillId="0" borderId="2" xfId="240" applyFont="1" applyBorder="1" applyAlignment="1">
      <alignment horizontal="right" wrapText="1"/>
    </xf>
    <xf numFmtId="0" fontId="143" fillId="0" borderId="0" xfId="240" applyFont="1" applyBorder="1" applyAlignment="1">
      <alignment horizontal="left" vertical="center"/>
    </xf>
    <xf numFmtId="0" fontId="44" fillId="0" borderId="1" xfId="240" applyFont="1" applyBorder="1" applyAlignment="1">
      <alignment wrapText="1"/>
    </xf>
    <xf numFmtId="0" fontId="44" fillId="0" borderId="0" xfId="240" applyFont="1" applyBorder="1" applyAlignment="1">
      <alignment wrapText="1"/>
    </xf>
    <xf numFmtId="0" fontId="139" fillId="0" borderId="1" xfId="240" applyFont="1" applyBorder="1" applyAlignment="1">
      <alignment horizontal="justify" wrapText="1"/>
    </xf>
    <xf numFmtId="0" fontId="143" fillId="0" borderId="29" xfId="240" applyFont="1" applyBorder="1" applyAlignment="1">
      <alignment horizontal="left"/>
    </xf>
    <xf numFmtId="0" fontId="44" fillId="0" borderId="0" xfId="240" applyFont="1" applyAlignment="1">
      <alignment horizontal="left"/>
    </xf>
    <xf numFmtId="0" fontId="44" fillId="0" borderId="1" xfId="240" applyFont="1" applyBorder="1" applyAlignment="1">
      <alignment horizontal="left"/>
    </xf>
    <xf numFmtId="0" fontId="140" fillId="0" borderId="0" xfId="240" applyFont="1" applyAlignment="1"/>
    <xf numFmtId="0" fontId="140" fillId="0" borderId="0" xfId="240" applyFont="1" applyAlignment="1">
      <alignment horizontal="left"/>
    </xf>
    <xf numFmtId="0" fontId="36" fillId="0" borderId="0" xfId="240" applyBorder="1"/>
    <xf numFmtId="0" fontId="140" fillId="0" borderId="0" xfId="240" applyFont="1" applyBorder="1" applyAlignment="1"/>
    <xf numFmtId="0" fontId="148" fillId="0" borderId="1" xfId="240" applyFont="1" applyBorder="1" applyAlignment="1">
      <alignment horizontal="left" vertical="center"/>
    </xf>
    <xf numFmtId="0" fontId="149" fillId="0" borderId="1" xfId="240" applyFont="1" applyBorder="1" applyAlignment="1">
      <alignment wrapText="1"/>
    </xf>
    <xf numFmtId="0" fontId="148" fillId="0" borderId="0" xfId="240" applyFont="1" applyBorder="1" applyAlignment="1">
      <alignment horizontal="left"/>
    </xf>
    <xf numFmtId="0" fontId="148" fillId="0" borderId="28" xfId="240" applyFont="1" applyBorder="1" applyAlignment="1">
      <alignment horizontal="left" vertical="center"/>
    </xf>
    <xf numFmtId="0" fontId="148" fillId="0" borderId="28" xfId="240" applyFont="1" applyBorder="1" applyAlignment="1">
      <alignment horizontal="left" wrapText="1"/>
    </xf>
    <xf numFmtId="0" fontId="152" fillId="0" borderId="2" xfId="240" applyFont="1" applyBorder="1" applyAlignment="1">
      <alignment horizontal="left" vertical="center" wrapText="1"/>
    </xf>
    <xf numFmtId="0" fontId="139" fillId="0" borderId="2" xfId="240" applyFont="1" applyFill="1" applyBorder="1" applyAlignment="1">
      <alignment horizontal="right" vertical="center" wrapText="1"/>
    </xf>
    <xf numFmtId="0" fontId="44" fillId="0" borderId="2" xfId="240" applyFont="1" applyFill="1" applyBorder="1" applyAlignment="1">
      <alignment vertical="center"/>
    </xf>
    <xf numFmtId="0" fontId="139" fillId="0" borderId="0" xfId="289" applyFont="1" applyBorder="1" applyAlignment="1">
      <alignment horizontal="left"/>
    </xf>
    <xf numFmtId="0" fontId="139" fillId="0" borderId="1" xfId="289" applyFont="1" applyBorder="1" applyAlignment="1">
      <alignment horizontal="left"/>
    </xf>
    <xf numFmtId="0" fontId="44" fillId="0" borderId="2" xfId="0" applyFont="1" applyBorder="1" applyAlignment="1">
      <alignment horizontal="left" vertical="center" wrapText="1"/>
    </xf>
    <xf numFmtId="0" fontId="148" fillId="0" borderId="0" xfId="316" applyFont="1"/>
    <xf numFmtId="0" fontId="175" fillId="0" borderId="0" xfId="539" applyFont="1"/>
    <xf numFmtId="0" fontId="139" fillId="0" borderId="1" xfId="539" applyFont="1" applyBorder="1" applyAlignment="1">
      <alignment horizontal="left"/>
    </xf>
    <xf numFmtId="0" fontId="44" fillId="0" borderId="0" xfId="539" applyFont="1" applyAlignment="1">
      <alignment horizontal="left"/>
    </xf>
    <xf numFmtId="2" fontId="44" fillId="0" borderId="0" xfId="539" applyNumberFormat="1" applyFont="1"/>
    <xf numFmtId="0" fontId="44" fillId="0" borderId="0" xfId="513" applyFont="1" applyAlignment="1">
      <alignment horizontal="left"/>
    </xf>
    <xf numFmtId="166" fontId="44" fillId="0" borderId="0" xfId="513" applyNumberFormat="1" applyFont="1"/>
    <xf numFmtId="0" fontId="176" fillId="0" borderId="0" xfId="513" applyFont="1" applyAlignment="1">
      <alignment horizontal="center"/>
    </xf>
    <xf numFmtId="166" fontId="175" fillId="0" borderId="0" xfId="513" applyNumberFormat="1" applyFont="1"/>
    <xf numFmtId="164" fontId="175" fillId="0" borderId="0" xfId="539" applyNumberFormat="1" applyFont="1"/>
    <xf numFmtId="164" fontId="176" fillId="0" borderId="1" xfId="539" applyNumberFormat="1" applyFont="1" applyBorder="1"/>
    <xf numFmtId="0" fontId="139" fillId="0" borderId="1" xfId="513" applyFont="1" applyBorder="1" applyAlignment="1">
      <alignment horizontal="left"/>
    </xf>
    <xf numFmtId="167" fontId="44" fillId="0" borderId="1" xfId="513" applyNumberFormat="1" applyFont="1" applyBorder="1"/>
    <xf numFmtId="0" fontId="41" fillId="0" borderId="28" xfId="0" applyFont="1" applyBorder="1"/>
    <xf numFmtId="49" fontId="44" fillId="2" borderId="2" xfId="289" applyNumberFormat="1" applyFont="1" applyFill="1" applyBorder="1" applyAlignment="1">
      <alignment horizontal="left" vertical="center"/>
    </xf>
    <xf numFmtId="0" fontId="44" fillId="0" borderId="0" xfId="240" applyFont="1" applyFill="1" applyAlignment="1">
      <alignment horizontal="left" vertical="center" wrapText="1"/>
    </xf>
    <xf numFmtId="0" fontId="44" fillId="0" borderId="0" xfId="240" applyFont="1" applyFill="1" applyAlignment="1">
      <alignment horizontal="left" wrapText="1"/>
    </xf>
    <xf numFmtId="0" fontId="143" fillId="0" borderId="29" xfId="240" applyFont="1" applyFill="1" applyBorder="1" applyAlignment="1">
      <alignment horizontal="left" vertical="center" wrapText="1"/>
    </xf>
    <xf numFmtId="0" fontId="44" fillId="2" borderId="2" xfId="240" applyFont="1" applyFill="1" applyBorder="1" applyAlignment="1">
      <alignment horizontal="left" vertical="center"/>
    </xf>
    <xf numFmtId="0" fontId="44" fillId="0" borderId="2" xfId="289" applyFont="1" applyBorder="1" applyAlignment="1">
      <alignment horizontal="left" vertical="center"/>
    </xf>
    <xf numFmtId="0" fontId="139" fillId="0" borderId="1" xfId="240" applyFont="1" applyFill="1" applyBorder="1" applyAlignment="1">
      <alignment vertical="center"/>
    </xf>
    <xf numFmtId="0" fontId="152" fillId="0" borderId="2" xfId="240" applyFont="1" applyBorder="1" applyAlignment="1">
      <alignment horizontal="left" vertical="center"/>
    </xf>
    <xf numFmtId="166" fontId="44" fillId="0" borderId="28" xfId="0" applyNumberFormat="1" applyFont="1" applyFill="1" applyBorder="1"/>
    <xf numFmtId="0" fontId="44" fillId="0" borderId="0" xfId="240" applyFont="1" applyFill="1" applyAlignment="1">
      <alignment horizontal="left" vertical="center"/>
    </xf>
    <xf numFmtId="0" fontId="143" fillId="0" borderId="29" xfId="240" applyFont="1" applyFill="1" applyBorder="1" applyAlignment="1">
      <alignment horizontal="left" vertical="center"/>
    </xf>
    <xf numFmtId="0" fontId="51" fillId="0" borderId="0" xfId="676" applyFont="1" applyFill="1" applyAlignment="1">
      <alignment vertical="center"/>
    </xf>
    <xf numFmtId="164" fontId="139" fillId="0" borderId="1" xfId="240" applyNumberFormat="1" applyFont="1" applyFill="1" applyBorder="1"/>
    <xf numFmtId="164" fontId="44" fillId="0" borderId="0" xfId="240" applyNumberFormat="1" applyFont="1" applyFill="1"/>
    <xf numFmtId="164" fontId="44" fillId="0" borderId="0" xfId="240" applyNumberFormat="1" applyFont="1" applyFill="1" applyBorder="1"/>
    <xf numFmtId="164" fontId="143" fillId="0" borderId="28" xfId="240" applyNumberFormat="1" applyFont="1" applyFill="1" applyBorder="1" applyAlignment="1">
      <alignment vertical="center"/>
    </xf>
    <xf numFmtId="166" fontId="143" fillId="0" borderId="1" xfId="675" applyNumberFormat="1" applyFont="1" applyFill="1" applyBorder="1" applyAlignment="1">
      <alignment vertical="center"/>
    </xf>
    <xf numFmtId="0" fontId="139" fillId="0" borderId="1" xfId="240" applyFont="1" applyFill="1" applyBorder="1"/>
    <xf numFmtId="0" fontId="139" fillId="0" borderId="29" xfId="240" applyFont="1" applyFill="1" applyBorder="1"/>
    <xf numFmtId="0" fontId="44" fillId="0" borderId="28" xfId="240" applyFont="1" applyFill="1" applyBorder="1" applyAlignment="1">
      <alignment horizontal="left" vertical="center"/>
    </xf>
    <xf numFmtId="0" fontId="44" fillId="0" borderId="28" xfId="240" applyFont="1" applyFill="1" applyBorder="1" applyAlignment="1">
      <alignment horizontal="left" vertical="center" wrapText="1"/>
    </xf>
    <xf numFmtId="164" fontId="44" fillId="0" borderId="28" xfId="240" applyNumberFormat="1" applyFont="1" applyFill="1" applyBorder="1"/>
    <xf numFmtId="0" fontId="44" fillId="0" borderId="1" xfId="240" applyFont="1" applyFill="1" applyBorder="1" applyAlignment="1">
      <alignment horizontal="left" vertical="center"/>
    </xf>
    <xf numFmtId="0" fontId="44" fillId="0" borderId="1" xfId="240" applyFont="1" applyFill="1" applyBorder="1" applyAlignment="1">
      <alignment horizontal="left" vertical="center" wrapText="1"/>
    </xf>
    <xf numFmtId="164" fontId="44" fillId="0" borderId="1" xfId="240" applyNumberFormat="1" applyFont="1" applyFill="1" applyBorder="1"/>
    <xf numFmtId="0" fontId="51" fillId="0" borderId="0" xfId="0" applyFont="1" applyAlignment="1">
      <alignment horizontal="left" vertical="center"/>
    </xf>
    <xf numFmtId="0" fontId="44" fillId="2" borderId="0" xfId="240" applyFont="1" applyFill="1" applyBorder="1" applyAlignment="1">
      <alignment horizontal="left" vertical="center"/>
    </xf>
    <xf numFmtId="0" fontId="44" fillId="0" borderId="0" xfId="240" applyFont="1" applyFill="1" applyBorder="1" applyAlignment="1">
      <alignment horizontal="left" vertical="center"/>
    </xf>
    <xf numFmtId="0" fontId="44" fillId="0" borderId="0" xfId="240" applyFont="1" applyFill="1" applyBorder="1" applyAlignment="1">
      <alignment horizontal="left" vertical="center" wrapText="1"/>
    </xf>
    <xf numFmtId="3" fontId="44" fillId="0" borderId="0" xfId="240" applyNumberFormat="1" applyFont="1" applyFill="1"/>
    <xf numFmtId="3" fontId="44" fillId="0" borderId="0" xfId="240" applyNumberFormat="1" applyFont="1" applyFill="1" applyBorder="1"/>
    <xf numFmtId="3" fontId="143" fillId="0" borderId="29" xfId="240" applyNumberFormat="1" applyFont="1" applyFill="1" applyBorder="1"/>
    <xf numFmtId="0" fontId="38" fillId="0" borderId="0" xfId="0" applyFont="1" applyFill="1"/>
    <xf numFmtId="0" fontId="44" fillId="0" borderId="0" xfId="240" applyFont="1" applyFill="1" applyBorder="1"/>
    <xf numFmtId="0" fontId="139" fillId="0" borderId="0" xfId="240" applyFont="1" applyFill="1" applyBorder="1"/>
    <xf numFmtId="164" fontId="44" fillId="0" borderId="0" xfId="240" applyNumberFormat="1" applyFont="1" applyFill="1" applyBorder="1" applyAlignment="1"/>
    <xf numFmtId="166" fontId="181" fillId="0" borderId="0" xfId="0" applyNumberFormat="1" applyFont="1"/>
    <xf numFmtId="0" fontId="150" fillId="0" borderId="0" xfId="698" applyFont="1" applyFill="1" applyAlignment="1"/>
    <xf numFmtId="0" fontId="143" fillId="0" borderId="29" xfId="240" applyFont="1" applyFill="1" applyBorder="1" applyAlignment="1">
      <alignment horizontal="left"/>
    </xf>
    <xf numFmtId="0" fontId="169" fillId="0" borderId="29" xfId="240" applyFont="1" applyFill="1" applyBorder="1" applyAlignment="1">
      <alignment horizontal="left"/>
    </xf>
    <xf numFmtId="0" fontId="169" fillId="0" borderId="29" xfId="240" applyFont="1" applyFill="1" applyBorder="1" applyAlignment="1">
      <alignment horizontal="right"/>
    </xf>
    <xf numFmtId="0" fontId="143" fillId="0" borderId="29" xfId="240" applyFont="1" applyFill="1" applyBorder="1" applyAlignment="1">
      <alignment horizontal="right"/>
    </xf>
    <xf numFmtId="0" fontId="168" fillId="0" borderId="0" xfId="698" applyFont="1" applyFill="1" applyAlignment="1"/>
    <xf numFmtId="186" fontId="143" fillId="0" borderId="29" xfId="240" applyNumberFormat="1" applyFont="1" applyFill="1" applyBorder="1" applyAlignment="1">
      <alignment horizontal="right"/>
    </xf>
    <xf numFmtId="0" fontId="41" fillId="0" borderId="0" xfId="0" applyFont="1" applyBorder="1"/>
    <xf numFmtId="0" fontId="139" fillId="0" borderId="2" xfId="289" applyFont="1" applyBorder="1" applyAlignment="1">
      <alignment horizontal="right" vertical="center"/>
    </xf>
    <xf numFmtId="0" fontId="152" fillId="0" borderId="0" xfId="289" applyFont="1" applyFill="1" applyAlignment="1">
      <alignment vertical="center"/>
    </xf>
    <xf numFmtId="0" fontId="152" fillId="0" borderId="0" xfId="289" applyFont="1" applyFill="1" applyAlignment="1">
      <alignment vertical="center" wrapText="1"/>
    </xf>
    <xf numFmtId="166" fontId="152" fillId="0" borderId="0" xfId="289" applyNumberFormat="1" applyFont="1" applyAlignment="1">
      <alignment horizontal="right" vertical="center" wrapText="1"/>
    </xf>
    <xf numFmtId="0" fontId="143" fillId="0" borderId="29" xfId="289" applyFont="1" applyFill="1" applyBorder="1" applyAlignment="1">
      <alignment vertical="center"/>
    </xf>
    <xf numFmtId="0" fontId="143" fillId="0" borderId="29" xfId="289" applyFont="1" applyFill="1" applyBorder="1" applyAlignment="1">
      <alignment vertical="center" wrapText="1"/>
    </xf>
    <xf numFmtId="166" fontId="143" fillId="0" borderId="29" xfId="289" applyNumberFormat="1" applyFont="1" applyBorder="1" applyAlignment="1">
      <alignment horizontal="right" vertical="center" wrapText="1"/>
    </xf>
    <xf numFmtId="0" fontId="143" fillId="0" borderId="0" xfId="289" applyFont="1" applyFill="1" applyAlignment="1">
      <alignment vertical="center"/>
    </xf>
    <xf numFmtId="0" fontId="143" fillId="0" borderId="0" xfId="289" applyFont="1" applyFill="1" applyAlignment="1">
      <alignment vertical="center" wrapText="1"/>
    </xf>
    <xf numFmtId="166" fontId="143" fillId="0" borderId="0" xfId="289" applyNumberFormat="1" applyFont="1" applyAlignment="1">
      <alignment horizontal="right" vertical="center" wrapText="1"/>
    </xf>
    <xf numFmtId="0" fontId="143" fillId="0" borderId="1" xfId="289" applyFont="1" applyFill="1" applyBorder="1" applyAlignment="1">
      <alignment vertical="center"/>
    </xf>
    <xf numFmtId="0" fontId="143" fillId="0" borderId="1" xfId="289" applyFont="1" applyFill="1" applyBorder="1" applyAlignment="1">
      <alignment vertical="center" wrapText="1"/>
    </xf>
    <xf numFmtId="166" fontId="143" fillId="0" borderId="1" xfId="289" applyNumberFormat="1" applyFont="1" applyBorder="1" applyAlignment="1">
      <alignment horizontal="right" vertical="center" wrapText="1"/>
    </xf>
    <xf numFmtId="0" fontId="152" fillId="0" borderId="0" xfId="289" applyFont="1" applyBorder="1" applyAlignment="1"/>
    <xf numFmtId="3" fontId="0" fillId="0" borderId="0" xfId="0" applyNumberFormat="1"/>
    <xf numFmtId="0" fontId="183" fillId="0" borderId="0" xfId="0" applyFont="1"/>
    <xf numFmtId="0" fontId="175" fillId="0" borderId="0" xfId="0" applyFont="1"/>
    <xf numFmtId="0" fontId="183" fillId="0" borderId="0" xfId="0" applyFont="1" applyFill="1"/>
    <xf numFmtId="0" fontId="143" fillId="0" borderId="29" xfId="539" applyFont="1" applyBorder="1" applyAlignment="1">
      <alignment horizontal="left" vertical="center"/>
    </xf>
    <xf numFmtId="164" fontId="143" fillId="0" borderId="29" xfId="539" applyNumberFormat="1" applyFont="1" applyBorder="1" applyAlignment="1">
      <alignment horizontal="right" vertical="center"/>
    </xf>
    <xf numFmtId="0" fontId="143" fillId="0" borderId="29" xfId="513" applyFont="1" applyBorder="1" applyAlignment="1">
      <alignment horizontal="left"/>
    </xf>
    <xf numFmtId="166" fontId="143" fillId="0" borderId="29" xfId="513" applyNumberFormat="1" applyFont="1" applyBorder="1"/>
    <xf numFmtId="49" fontId="139" fillId="0" borderId="0" xfId="694" applyNumberFormat="1" applyFont="1" applyFill="1" applyBorder="1" applyAlignment="1">
      <alignment horizontal="center" vertical="center" wrapText="1"/>
    </xf>
    <xf numFmtId="0" fontId="55" fillId="0" borderId="0" xfId="694" applyFont="1" applyFill="1"/>
    <xf numFmtId="0" fontId="139" fillId="0" borderId="2" xfId="694" applyFont="1" applyFill="1" applyBorder="1" applyAlignment="1">
      <alignment horizontal="center" vertical="center"/>
    </xf>
    <xf numFmtId="166" fontId="44" fillId="0" borderId="0" xfId="694" applyNumberFormat="1" applyFont="1" applyFill="1" applyBorder="1"/>
    <xf numFmtId="0" fontId="41" fillId="0" borderId="0" xfId="694" applyFont="1" applyFill="1" applyBorder="1"/>
    <xf numFmtId="0" fontId="41" fillId="0" borderId="0" xfId="694" applyFont="1" applyFill="1"/>
    <xf numFmtId="0" fontId="44" fillId="0" borderId="0" xfId="694" applyFont="1" applyFill="1" applyBorder="1" applyAlignment="1">
      <alignment wrapText="1"/>
    </xf>
    <xf numFmtId="0" fontId="37" fillId="0" borderId="0" xfId="694" applyFont="1" applyFill="1"/>
    <xf numFmtId="0" fontId="41" fillId="0" borderId="0" xfId="694" applyFont="1" applyFill="1" applyAlignment="1">
      <alignment vertical="center"/>
    </xf>
    <xf numFmtId="0" fontId="36" fillId="0" borderId="0" xfId="694" applyFont="1" applyFill="1"/>
    <xf numFmtId="164" fontId="0" fillId="0" borderId="0" xfId="0" applyNumberFormat="1" applyFill="1"/>
    <xf numFmtId="49" fontId="139" fillId="0" borderId="0" xfId="240" applyNumberFormat="1" applyFont="1" applyFill="1" applyBorder="1" applyAlignment="1">
      <alignment vertical="center"/>
    </xf>
    <xf numFmtId="186" fontId="43" fillId="0" borderId="0" xfId="240" applyNumberFormat="1" applyFont="1" applyFill="1" applyBorder="1" applyAlignment="1"/>
    <xf numFmtId="186" fontId="44" fillId="0" borderId="0" xfId="240" applyNumberFormat="1" applyFont="1" applyFill="1" applyAlignment="1">
      <alignment horizontal="right" wrapText="1"/>
    </xf>
    <xf numFmtId="186" fontId="150" fillId="0" borderId="0" xfId="698" applyNumberFormat="1" applyFont="1" applyFill="1" applyAlignment="1"/>
    <xf numFmtId="186" fontId="168" fillId="0" borderId="0" xfId="698" applyNumberFormat="1" applyFont="1" applyFill="1" applyAlignment="1"/>
    <xf numFmtId="0" fontId="10" fillId="0" borderId="0" xfId="698" applyFill="1"/>
    <xf numFmtId="0" fontId="139" fillId="0" borderId="0" xfId="240" applyFont="1" applyFill="1" applyBorder="1" applyAlignment="1">
      <alignment horizontal="center" vertical="center"/>
    </xf>
    <xf numFmtId="49" fontId="139" fillId="0" borderId="2" xfId="240" applyNumberFormat="1" applyFont="1" applyFill="1" applyBorder="1" applyAlignment="1">
      <alignment vertical="center"/>
    </xf>
    <xf numFmtId="186" fontId="43" fillId="0" borderId="0" xfId="240" applyNumberFormat="1" applyFont="1" applyFill="1" applyAlignment="1"/>
    <xf numFmtId="186" fontId="169" fillId="0" borderId="29" xfId="240" applyNumberFormat="1" applyFont="1" applyFill="1" applyBorder="1" applyAlignment="1"/>
    <xf numFmtId="49" fontId="139" fillId="0" borderId="2" xfId="694" applyNumberFormat="1" applyFont="1" applyFill="1" applyBorder="1" applyAlignment="1">
      <alignment horizontal="center" vertical="center" wrapText="1"/>
    </xf>
    <xf numFmtId="164" fontId="44" fillId="0" borderId="0" xfId="694" applyNumberFormat="1" applyFont="1" applyFill="1" applyBorder="1"/>
    <xf numFmtId="164" fontId="44" fillId="0" borderId="0" xfId="240" applyNumberFormat="1" applyFont="1" applyFill="1" applyAlignment="1"/>
    <xf numFmtId="186" fontId="10" fillId="0" borderId="0" xfId="698" applyNumberFormat="1" applyFill="1"/>
    <xf numFmtId="0" fontId="44" fillId="0" borderId="0" xfId="240" applyFont="1" applyFill="1" applyAlignment="1">
      <alignment wrapText="1"/>
    </xf>
    <xf numFmtId="166" fontId="44" fillId="0" borderId="0" xfId="0" applyNumberFormat="1" applyFont="1" applyFill="1"/>
    <xf numFmtId="0" fontId="41" fillId="0" borderId="1" xfId="0" applyFont="1" applyFill="1" applyBorder="1"/>
    <xf numFmtId="0" fontId="42" fillId="0" borderId="0" xfId="289" applyFont="1" applyFill="1" applyAlignment="1">
      <alignment vertical="center"/>
    </xf>
    <xf numFmtId="0" fontId="44" fillId="0" borderId="0" xfId="289" applyFont="1" applyFill="1" applyBorder="1"/>
    <xf numFmtId="0" fontId="36" fillId="0" borderId="0" xfId="289" applyFill="1"/>
    <xf numFmtId="0" fontId="143" fillId="0" borderId="28" xfId="289" applyFont="1" applyFill="1" applyBorder="1" applyAlignment="1">
      <alignment horizontal="left" vertical="center"/>
    </xf>
    <xf numFmtId="0" fontId="143" fillId="0" borderId="1" xfId="289" applyFont="1" applyFill="1" applyBorder="1"/>
    <xf numFmtId="164" fontId="175" fillId="0" borderId="0" xfId="0" applyNumberFormat="1" applyFont="1" applyFill="1"/>
    <xf numFmtId="164" fontId="175" fillId="0" borderId="0" xfId="0" applyNumberFormat="1" applyFont="1" applyFill="1" applyBorder="1"/>
    <xf numFmtId="0" fontId="181" fillId="0" borderId="0" xfId="0" applyFont="1"/>
    <xf numFmtId="0" fontId="139" fillId="0" borderId="0" xfId="240" applyFont="1" applyFill="1" applyBorder="1" applyAlignment="1">
      <alignment horizontal="right" vertical="center" wrapText="1"/>
    </xf>
    <xf numFmtId="0" fontId="42" fillId="0" borderId="0" xfId="240" applyFont="1" applyFill="1" applyAlignment="1">
      <alignment horizontal="right" vertical="center"/>
    </xf>
    <xf numFmtId="0" fontId="43" fillId="0" borderId="0" xfId="240" applyFont="1" applyFill="1" applyAlignment="1">
      <alignment horizontal="center" vertical="center" wrapText="1"/>
    </xf>
    <xf numFmtId="167" fontId="42" fillId="0" borderId="0" xfId="240" applyNumberFormat="1" applyFont="1" applyFill="1"/>
    <xf numFmtId="0" fontId="42" fillId="0" borderId="0" xfId="240" applyFont="1" applyFill="1"/>
    <xf numFmtId="0" fontId="44" fillId="0" borderId="0" xfId="240" applyFont="1" applyBorder="1"/>
    <xf numFmtId="0" fontId="139" fillId="0" borderId="0" xfId="240" applyFont="1" applyBorder="1"/>
    <xf numFmtId="164" fontId="44" fillId="0" borderId="0" xfId="240" applyNumberFormat="1" applyFont="1" applyFill="1" applyBorder="1" applyAlignment="1">
      <alignment horizontal="right"/>
    </xf>
    <xf numFmtId="0" fontId="139" fillId="0" borderId="28" xfId="240" applyFont="1" applyBorder="1"/>
    <xf numFmtId="0" fontId="44" fillId="0" borderId="28" xfId="240" applyFont="1" applyBorder="1"/>
    <xf numFmtId="166" fontId="44" fillId="0" borderId="28" xfId="240" applyNumberFormat="1" applyFont="1" applyFill="1" applyBorder="1"/>
    <xf numFmtId="166" fontId="44" fillId="0" borderId="0" xfId="240" applyNumberFormat="1" applyFont="1" applyFill="1" applyBorder="1"/>
    <xf numFmtId="0" fontId="43" fillId="0" borderId="0" xfId="240" applyFont="1" applyFill="1"/>
    <xf numFmtId="166" fontId="139" fillId="0" borderId="1" xfId="240" applyNumberFormat="1" applyFont="1" applyFill="1" applyBorder="1" applyAlignment="1">
      <alignment vertical="center"/>
    </xf>
    <xf numFmtId="164" fontId="44" fillId="53" borderId="0" xfId="240" applyNumberFormat="1" applyFont="1" applyFill="1" applyBorder="1" applyAlignment="1">
      <alignment horizontal="right"/>
    </xf>
    <xf numFmtId="164" fontId="44" fillId="53" borderId="28" xfId="240" applyNumberFormat="1" applyFont="1" applyFill="1" applyBorder="1" applyAlignment="1">
      <alignment horizontal="right"/>
    </xf>
    <xf numFmtId="166" fontId="139" fillId="53" borderId="1" xfId="240" applyNumberFormat="1" applyFont="1" applyFill="1" applyBorder="1" applyAlignment="1">
      <alignment vertical="center"/>
    </xf>
    <xf numFmtId="164" fontId="44" fillId="53" borderId="0" xfId="240" applyNumberFormat="1" applyFont="1" applyFill="1" applyBorder="1" applyAlignment="1"/>
    <xf numFmtId="0" fontId="139" fillId="0" borderId="28" xfId="240" applyFont="1" applyFill="1" applyBorder="1" applyAlignment="1"/>
    <xf numFmtId="166" fontId="139" fillId="0" borderId="28" xfId="240" applyNumberFormat="1" applyFont="1" applyFill="1" applyBorder="1" applyAlignment="1"/>
    <xf numFmtId="166" fontId="139" fillId="53" borderId="28" xfId="240" applyNumberFormat="1" applyFont="1" applyFill="1" applyBorder="1" applyAlignment="1"/>
    <xf numFmtId="0" fontId="148" fillId="53" borderId="2" xfId="240" applyFont="1" applyFill="1" applyBorder="1" applyAlignment="1">
      <alignment horizontal="right" vertical="center"/>
    </xf>
    <xf numFmtId="164" fontId="44" fillId="0" borderId="0" xfId="240" applyNumberFormat="1" applyFont="1" applyFill="1" applyBorder="1" applyAlignment="1">
      <alignment horizontal="right" vertical="center"/>
    </xf>
    <xf numFmtId="164" fontId="44" fillId="53" borderId="0" xfId="240" applyNumberFormat="1" applyFont="1" applyFill="1" applyBorder="1" applyAlignment="1">
      <alignment horizontal="right" vertical="center"/>
    </xf>
    <xf numFmtId="164" fontId="44" fillId="53" borderId="0" xfId="240" applyNumberFormat="1" applyFont="1" applyFill="1"/>
    <xf numFmtId="164" fontId="44" fillId="53" borderId="1" xfId="240" applyNumberFormat="1" applyFont="1" applyFill="1" applyBorder="1"/>
    <xf numFmtId="0" fontId="139" fillId="53" borderId="2" xfId="240" applyFont="1" applyFill="1" applyBorder="1" applyAlignment="1">
      <alignment horizontal="right" vertical="center" wrapText="1"/>
    </xf>
    <xf numFmtId="164" fontId="44" fillId="53" borderId="0" xfId="240" applyNumberFormat="1" applyFont="1" applyFill="1" applyBorder="1"/>
    <xf numFmtId="164" fontId="143" fillId="53" borderId="28" xfId="240" applyNumberFormat="1" applyFont="1" applyFill="1" applyBorder="1" applyAlignment="1">
      <alignment vertical="center"/>
    </xf>
    <xf numFmtId="166" fontId="143" fillId="53" borderId="1" xfId="675" applyNumberFormat="1" applyFont="1" applyFill="1" applyBorder="1" applyAlignment="1">
      <alignment vertical="center"/>
    </xf>
    <xf numFmtId="164" fontId="44" fillId="53" borderId="2" xfId="240" applyNumberFormat="1" applyFont="1" applyFill="1" applyBorder="1"/>
    <xf numFmtId="166" fontId="143" fillId="53" borderId="0" xfId="675" applyNumberFormat="1" applyFont="1" applyFill="1" applyBorder="1" applyAlignment="1">
      <alignment vertical="center"/>
    </xf>
    <xf numFmtId="164" fontId="139" fillId="53" borderId="1" xfId="240" applyNumberFormat="1" applyFont="1" applyFill="1" applyBorder="1" applyAlignment="1"/>
    <xf numFmtId="164" fontId="44" fillId="53" borderId="0" xfId="240" applyNumberFormat="1" applyFont="1" applyFill="1" applyAlignment="1"/>
    <xf numFmtId="164" fontId="143" fillId="53" borderId="1" xfId="240" applyNumberFormat="1" applyFont="1" applyFill="1" applyBorder="1" applyAlignment="1">
      <alignment vertical="center"/>
    </xf>
    <xf numFmtId="0" fontId="9" fillId="0" borderId="0" xfId="705"/>
    <xf numFmtId="0" fontId="139" fillId="0" borderId="27" xfId="240" applyFont="1" applyBorder="1" applyAlignment="1"/>
    <xf numFmtId="3" fontId="139" fillId="0" borderId="27" xfId="240" applyNumberFormat="1" applyFont="1" applyBorder="1"/>
    <xf numFmtId="0" fontId="44" fillId="0" borderId="0" xfId="240" applyFont="1" applyAlignment="1"/>
    <xf numFmtId="3" fontId="44" fillId="0" borderId="0" xfId="240" applyNumberFormat="1" applyFont="1"/>
    <xf numFmtId="0" fontId="139" fillId="0" borderId="1" xfId="240" applyFont="1" applyBorder="1" applyAlignment="1"/>
    <xf numFmtId="0" fontId="44" fillId="0" borderId="1" xfId="240" applyFont="1" applyBorder="1" applyAlignment="1"/>
    <xf numFmtId="3" fontId="139" fillId="0" borderId="1" xfId="240" applyNumberFormat="1" applyFont="1" applyBorder="1"/>
    <xf numFmtId="3" fontId="139" fillId="0" borderId="1" xfId="240" applyNumberFormat="1" applyFont="1" applyFill="1" applyBorder="1"/>
    <xf numFmtId="0" fontId="202" fillId="0" borderId="0" xfId="705" applyFont="1"/>
    <xf numFmtId="0" fontId="139" fillId="0" borderId="0" xfId="240" applyFont="1" applyAlignment="1"/>
    <xf numFmtId="3" fontId="139" fillId="0" borderId="0" xfId="240" applyNumberFormat="1" applyFont="1"/>
    <xf numFmtId="3" fontId="139" fillId="0" borderId="0" xfId="240" applyNumberFormat="1" applyFont="1" applyFill="1"/>
    <xf numFmtId="0" fontId="35" fillId="0" borderId="0" xfId="705" applyFont="1"/>
    <xf numFmtId="0" fontId="143" fillId="0" borderId="29" xfId="240" applyFont="1" applyBorder="1" applyAlignment="1">
      <alignment vertical="center"/>
    </xf>
    <xf numFmtId="3" fontId="143" fillId="0" borderId="29" xfId="240" applyNumberFormat="1" applyFont="1" applyBorder="1" applyAlignment="1">
      <alignment vertical="center"/>
    </xf>
    <xf numFmtId="0" fontId="203" fillId="0" borderId="0" xfId="240" applyFont="1" applyAlignment="1">
      <alignment vertical="center" wrapText="1"/>
    </xf>
    <xf numFmtId="0" fontId="203" fillId="0" borderId="0" xfId="240" applyFont="1" applyAlignment="1">
      <alignment vertical="center"/>
    </xf>
    <xf numFmtId="0" fontId="139" fillId="2" borderId="2" xfId="240" applyFont="1" applyFill="1" applyBorder="1" applyAlignment="1">
      <alignment horizontal="right" vertical="center"/>
    </xf>
    <xf numFmtId="0" fontId="139" fillId="2" borderId="2" xfId="240" applyFont="1" applyFill="1" applyBorder="1" applyAlignment="1">
      <alignment horizontal="right" vertical="center" wrapText="1"/>
    </xf>
    <xf numFmtId="0" fontId="44" fillId="0" borderId="0" xfId="768" applyFont="1" applyFill="1" applyBorder="1" applyProtection="1">
      <protection locked="0"/>
    </xf>
    <xf numFmtId="0" fontId="44" fillId="0" borderId="0" xfId="768" applyFont="1" applyFill="1" applyBorder="1" applyAlignment="1" applyProtection="1">
      <alignment wrapText="1"/>
      <protection locked="0"/>
    </xf>
    <xf numFmtId="0" fontId="44" fillId="0" borderId="2" xfId="768" applyFont="1" applyFill="1" applyBorder="1" applyAlignment="1" applyProtection="1">
      <alignment wrapText="1"/>
      <protection locked="0"/>
    </xf>
    <xf numFmtId="0" fontId="44" fillId="0" borderId="2" xfId="768" applyFont="1" applyFill="1" applyBorder="1" applyAlignment="1" applyProtection="1">
      <alignment horizontal="center" wrapText="1"/>
      <protection locked="0"/>
    </xf>
    <xf numFmtId="167" fontId="44" fillId="0" borderId="2" xfId="768" applyNumberFormat="1" applyFont="1" applyFill="1" applyBorder="1" applyAlignment="1" applyProtection="1">
      <alignment horizontal="centerContinuous" vertical="center" wrapText="1"/>
      <protection locked="0"/>
    </xf>
    <xf numFmtId="4" fontId="44" fillId="53" borderId="2" xfId="768" applyNumberFormat="1" applyFont="1" applyFill="1" applyBorder="1" applyAlignment="1" applyProtection="1">
      <alignment horizontal="centerContinuous" vertical="center" wrapText="1"/>
      <protection locked="0"/>
    </xf>
    <xf numFmtId="167" fontId="44" fillId="53" borderId="2" xfId="768" applyNumberFormat="1" applyFont="1" applyFill="1" applyBorder="1" applyAlignment="1" applyProtection="1">
      <alignment horizontal="centerContinuous" vertical="center" wrapText="1"/>
      <protection locked="0"/>
    </xf>
    <xf numFmtId="167" fontId="44" fillId="53" borderId="2" xfId="768" applyNumberFormat="1" applyFont="1" applyFill="1" applyBorder="1" applyAlignment="1" applyProtection="1">
      <alignment horizontal="center" vertical="center" wrapText="1"/>
      <protection locked="0"/>
    </xf>
    <xf numFmtId="4" fontId="44" fillId="0" borderId="2" xfId="768" applyNumberFormat="1" applyFont="1" applyFill="1" applyBorder="1" applyAlignment="1" applyProtection="1">
      <alignment horizontal="centerContinuous" vertical="center" wrapText="1"/>
      <protection locked="0"/>
    </xf>
    <xf numFmtId="167" fontId="44" fillId="0" borderId="2" xfId="768" applyNumberFormat="1" applyFont="1" applyFill="1" applyBorder="1" applyAlignment="1" applyProtection="1">
      <alignment horizontal="center" vertical="center" wrapText="1"/>
      <protection locked="0"/>
    </xf>
    <xf numFmtId="0" fontId="139" fillId="0" borderId="0" xfId="768" applyFont="1" applyFill="1" applyBorder="1" applyAlignment="1" applyProtection="1">
      <alignment wrapText="1"/>
      <protection locked="0"/>
    </xf>
    <xf numFmtId="0" fontId="44" fillId="0" borderId="0" xfId="768" applyFont="1" applyFill="1" applyBorder="1" applyAlignment="1" applyProtection="1">
      <alignment horizontal="center" wrapText="1"/>
      <protection locked="0"/>
    </xf>
    <xf numFmtId="167" fontId="44" fillId="0" borderId="0" xfId="768" applyNumberFormat="1" applyFont="1" applyFill="1" applyBorder="1" applyAlignment="1" applyProtection="1">
      <alignment horizontal="centerContinuous" vertical="center" wrapText="1"/>
      <protection locked="0"/>
    </xf>
    <xf numFmtId="4" fontId="44" fillId="53" borderId="0" xfId="768" applyNumberFormat="1" applyFont="1" applyFill="1" applyBorder="1" applyAlignment="1" applyProtection="1">
      <alignment horizontal="centerContinuous" vertical="center" wrapText="1"/>
      <protection locked="0"/>
    </xf>
    <xf numFmtId="167" fontId="44" fillId="53" borderId="0" xfId="768" applyNumberFormat="1" applyFont="1" applyFill="1" applyBorder="1" applyAlignment="1" applyProtection="1">
      <alignment horizontal="center" vertical="center" wrapText="1"/>
      <protection locked="0"/>
    </xf>
    <xf numFmtId="4" fontId="44" fillId="0" borderId="0" xfId="768" applyNumberFormat="1" applyFont="1" applyFill="1" applyBorder="1" applyAlignment="1" applyProtection="1">
      <alignment horizontal="centerContinuous" vertical="center" wrapText="1"/>
      <protection locked="0"/>
    </xf>
    <xf numFmtId="167" fontId="44" fillId="0" borderId="0" xfId="768" applyNumberFormat="1" applyFont="1" applyFill="1" applyBorder="1" applyAlignment="1" applyProtection="1">
      <alignment horizontal="center" vertical="center" wrapText="1"/>
      <protection locked="0"/>
    </xf>
    <xf numFmtId="191" fontId="44" fillId="0" borderId="0" xfId="768" applyNumberFormat="1" applyFont="1" applyFill="1" applyBorder="1" applyAlignment="1">
      <alignment horizontal="left" vertical="top" wrapText="1"/>
    </xf>
    <xf numFmtId="191" fontId="44" fillId="0" borderId="0" xfId="768" applyNumberFormat="1" applyFont="1" applyFill="1" applyBorder="1" applyAlignment="1">
      <alignment horizontal="center" vertical="top"/>
    </xf>
    <xf numFmtId="192" fontId="44" fillId="0" borderId="0" xfId="768" applyNumberFormat="1" applyFont="1" applyFill="1" applyBorder="1" applyAlignment="1">
      <alignment horizontal="center" vertical="top"/>
    </xf>
    <xf numFmtId="164" fontId="44" fillId="0" borderId="0" xfId="768" applyNumberFormat="1" applyFont="1" applyFill="1" applyBorder="1" applyAlignment="1">
      <alignment vertical="top"/>
    </xf>
    <xf numFmtId="164" fontId="44" fillId="53" borderId="0" xfId="768" applyNumberFormat="1" applyFont="1" applyFill="1" applyBorder="1" applyAlignment="1">
      <alignment vertical="top"/>
    </xf>
    <xf numFmtId="164" fontId="44" fillId="53" borderId="0" xfId="768" applyNumberFormat="1" applyFont="1" applyFill="1" applyBorder="1" applyAlignment="1">
      <alignment horizontal="right" vertical="top"/>
    </xf>
    <xf numFmtId="164" fontId="44" fillId="0" borderId="0" xfId="768" applyNumberFormat="1" applyFont="1" applyFill="1" applyBorder="1" applyAlignment="1" applyProtection="1">
      <alignment vertical="top"/>
      <protection locked="0"/>
    </xf>
    <xf numFmtId="164" fontId="44" fillId="0" borderId="0" xfId="768" applyNumberFormat="1" applyFont="1" applyFill="1" applyBorder="1" applyAlignment="1">
      <alignment horizontal="right" vertical="top"/>
    </xf>
    <xf numFmtId="0" fontId="44" fillId="0" borderId="0" xfId="768" applyFont="1" applyFill="1" applyBorder="1" applyAlignment="1" applyProtection="1">
      <alignment vertical="center"/>
      <protection locked="0"/>
    </xf>
    <xf numFmtId="191" fontId="44" fillId="0" borderId="1" xfId="768" applyNumberFormat="1" applyFont="1" applyFill="1" applyBorder="1" applyAlignment="1">
      <alignment horizontal="left" vertical="top" wrapText="1"/>
    </xf>
    <xf numFmtId="191" fontId="44" fillId="0" borderId="1" xfId="768" applyNumberFormat="1" applyFont="1" applyFill="1" applyBorder="1" applyAlignment="1">
      <alignment horizontal="center" vertical="top"/>
    </xf>
    <xf numFmtId="192" fontId="44" fillId="0" borderId="1" xfId="768" applyNumberFormat="1" applyFont="1" applyFill="1" applyBorder="1" applyAlignment="1">
      <alignment horizontal="center" vertical="top"/>
    </xf>
    <xf numFmtId="164" fontId="44" fillId="0" borderId="1" xfId="768" applyNumberFormat="1" applyFont="1" applyFill="1" applyBorder="1" applyAlignment="1">
      <alignment vertical="top"/>
    </xf>
    <xf numFmtId="164" fontId="44" fillId="53" borderId="1" xfId="768" applyNumberFormat="1" applyFont="1" applyFill="1" applyBorder="1" applyAlignment="1">
      <alignment vertical="top"/>
    </xf>
    <xf numFmtId="164" fontId="44" fillId="53" borderId="1" xfId="768" applyNumberFormat="1" applyFont="1" applyFill="1" applyBorder="1" applyAlignment="1">
      <alignment horizontal="right" vertical="top"/>
    </xf>
    <xf numFmtId="164" fontId="44" fillId="0" borderId="1" xfId="768" applyNumberFormat="1" applyFont="1" applyFill="1" applyBorder="1" applyAlignment="1" applyProtection="1">
      <alignment vertical="top"/>
      <protection locked="0"/>
    </xf>
    <xf numFmtId="164" fontId="44" fillId="0" borderId="1" xfId="768" applyNumberFormat="1" applyFont="1" applyFill="1" applyBorder="1" applyAlignment="1">
      <alignment horizontal="right" vertical="top"/>
    </xf>
    <xf numFmtId="0" fontId="140" fillId="0" borderId="0" xfId="768" applyFont="1" applyFill="1" applyBorder="1" applyAlignment="1" applyProtection="1">
      <alignment vertical="center"/>
      <protection locked="0"/>
    </xf>
    <xf numFmtId="191" fontId="143" fillId="0" borderId="1" xfId="768" applyNumberFormat="1" applyFont="1" applyFill="1" applyBorder="1" applyAlignment="1">
      <alignment vertical="center" wrapText="1"/>
    </xf>
    <xf numFmtId="191" fontId="143" fillId="0" borderId="1" xfId="768" applyNumberFormat="1" applyFont="1" applyFill="1" applyBorder="1" applyAlignment="1">
      <alignment horizontal="center" vertical="center"/>
    </xf>
    <xf numFmtId="192" fontId="143" fillId="0" borderId="1" xfId="768" applyNumberFormat="1" applyFont="1" applyFill="1" applyBorder="1" applyAlignment="1">
      <alignment horizontal="center" vertical="center"/>
    </xf>
    <xf numFmtId="164" fontId="143" fillId="0" borderId="1" xfId="768" applyNumberFormat="1" applyFont="1" applyFill="1" applyBorder="1" applyAlignment="1">
      <alignment vertical="center"/>
    </xf>
    <xf numFmtId="164" fontId="143" fillId="53" borderId="1" xfId="768" applyNumberFormat="1" applyFont="1" applyFill="1" applyBorder="1" applyAlignment="1">
      <alignment vertical="center"/>
    </xf>
    <xf numFmtId="164" fontId="143" fillId="53" borderId="1" xfId="768" applyNumberFormat="1" applyFont="1" applyFill="1" applyBorder="1" applyAlignment="1">
      <alignment horizontal="right" vertical="center"/>
    </xf>
    <xf numFmtId="164" fontId="143" fillId="0" borderId="1" xfId="768" applyNumberFormat="1" applyFont="1" applyFill="1" applyBorder="1" applyAlignment="1" applyProtection="1">
      <alignment vertical="center"/>
      <protection locked="0"/>
    </xf>
    <xf numFmtId="164" fontId="143" fillId="0" borderId="1" xfId="768" applyNumberFormat="1" applyFont="1" applyFill="1" applyBorder="1" applyAlignment="1">
      <alignment horizontal="right" vertical="center"/>
    </xf>
    <xf numFmtId="0" fontId="44" fillId="0" borderId="0" xfId="768" applyFont="1" applyFill="1" applyBorder="1" applyAlignment="1" applyProtection="1">
      <alignment horizontal="center"/>
      <protection locked="0"/>
    </xf>
    <xf numFmtId="167" fontId="44" fillId="0" borderId="0" xfId="768" applyNumberFormat="1" applyFont="1" applyFill="1" applyBorder="1" applyProtection="1">
      <protection locked="0"/>
    </xf>
    <xf numFmtId="4" fontId="44" fillId="0" borderId="0" xfId="768" applyNumberFormat="1" applyFont="1" applyFill="1" applyBorder="1" applyProtection="1">
      <protection locked="0"/>
    </xf>
    <xf numFmtId="167" fontId="44" fillId="0" borderId="0" xfId="768" applyNumberFormat="1" applyFont="1" applyFill="1" applyBorder="1" applyAlignment="1" applyProtection="1">
      <alignment horizontal="right"/>
      <protection locked="0"/>
    </xf>
    <xf numFmtId="166" fontId="152" fillId="0" borderId="1" xfId="289" applyNumberFormat="1" applyFont="1" applyBorder="1" applyAlignment="1">
      <alignment horizontal="right" vertical="center" wrapText="1"/>
    </xf>
    <xf numFmtId="166" fontId="152" fillId="0" borderId="0" xfId="289" applyNumberFormat="1" applyFont="1" applyBorder="1" applyAlignment="1">
      <alignment horizontal="right" vertical="center" wrapText="1"/>
    </xf>
    <xf numFmtId="0" fontId="44" fillId="0" borderId="0" xfId="289" applyFont="1" applyAlignment="1">
      <alignment vertical="center"/>
    </xf>
    <xf numFmtId="0" fontId="44" fillId="0" borderId="0" xfId="289" applyFont="1"/>
    <xf numFmtId="0" fontId="140" fillId="0" borderId="0" xfId="539" applyFont="1" applyAlignment="1">
      <alignment horizontal="left"/>
    </xf>
    <xf numFmtId="0" fontId="44" fillId="0" borderId="0" xfId="539" applyFont="1" applyAlignment="1">
      <alignment horizontal="left" vertical="center"/>
    </xf>
    <xf numFmtId="0" fontId="44" fillId="0" borderId="1" xfId="539" applyFont="1" applyBorder="1" applyAlignment="1">
      <alignment horizontal="left" vertical="center"/>
    </xf>
    <xf numFmtId="0" fontId="139" fillId="83" borderId="1" xfId="539" applyFont="1" applyFill="1" applyBorder="1" applyAlignment="1">
      <alignment horizontal="left" vertical="center"/>
    </xf>
    <xf numFmtId="0" fontId="44" fillId="83" borderId="0" xfId="539" applyFont="1" applyFill="1" applyBorder="1" applyAlignment="1">
      <alignment horizontal="left" vertical="center"/>
    </xf>
    <xf numFmtId="0" fontId="139" fillId="83" borderId="29" xfId="539" applyFont="1" applyFill="1" applyBorder="1" applyAlignment="1">
      <alignment horizontal="left" vertical="center"/>
    </xf>
    <xf numFmtId="0" fontId="44" fillId="83" borderId="29" xfId="539" applyFont="1" applyFill="1" applyBorder="1" applyAlignment="1">
      <alignment horizontal="left" vertical="center"/>
    </xf>
    <xf numFmtId="0" fontId="143" fillId="83" borderId="29" xfId="539" applyFont="1" applyFill="1" applyBorder="1" applyAlignment="1">
      <alignment horizontal="left" vertical="center"/>
    </xf>
    <xf numFmtId="166" fontId="44" fillId="0" borderId="0" xfId="289" applyNumberFormat="1" applyFont="1"/>
    <xf numFmtId="0" fontId="139" fillId="0" borderId="0" xfId="289" applyFont="1" applyFill="1" applyAlignment="1">
      <alignment vertical="center"/>
    </xf>
    <xf numFmtId="166" fontId="152" fillId="53" borderId="0" xfId="289" applyNumberFormat="1" applyFont="1" applyFill="1" applyAlignment="1">
      <alignment horizontal="right" vertical="center" wrapText="1"/>
    </xf>
    <xf numFmtId="166" fontId="152" fillId="53" borderId="0" xfId="289" applyNumberFormat="1" applyFont="1" applyFill="1" applyBorder="1" applyAlignment="1">
      <alignment horizontal="right" vertical="center" wrapText="1"/>
    </xf>
    <xf numFmtId="166" fontId="152" fillId="53" borderId="1" xfId="289" applyNumberFormat="1" applyFont="1" applyFill="1" applyBorder="1" applyAlignment="1">
      <alignment horizontal="right" vertical="center" wrapText="1"/>
    </xf>
    <xf numFmtId="0" fontId="44" fillId="83" borderId="1" xfId="289" applyFont="1" applyFill="1" applyBorder="1"/>
    <xf numFmtId="166" fontId="44" fillId="83" borderId="0" xfId="289" applyNumberFormat="1" applyFont="1" applyFill="1"/>
    <xf numFmtId="166" fontId="44" fillId="83" borderId="1" xfId="289" applyNumberFormat="1" applyFont="1" applyFill="1" applyBorder="1"/>
    <xf numFmtId="0" fontId="143" fillId="0" borderId="28" xfId="289" applyFont="1" applyFill="1" applyBorder="1" applyAlignment="1">
      <alignment vertical="center"/>
    </xf>
    <xf numFmtId="0" fontId="143" fillId="0" borderId="28" xfId="289" applyFont="1" applyFill="1" applyBorder="1" applyAlignment="1">
      <alignment vertical="center" wrapText="1"/>
    </xf>
    <xf numFmtId="166" fontId="143" fillId="0" borderId="28" xfId="289" applyNumberFormat="1" applyFont="1" applyBorder="1" applyAlignment="1">
      <alignment horizontal="right" vertical="center" wrapText="1"/>
    </xf>
    <xf numFmtId="166" fontId="152" fillId="53" borderId="28" xfId="289" applyNumberFormat="1" applyFont="1" applyFill="1" applyBorder="1" applyAlignment="1">
      <alignment horizontal="right" vertical="center" wrapText="1"/>
    </xf>
    <xf numFmtId="166" fontId="152" fillId="84" borderId="1" xfId="289" applyNumberFormat="1" applyFont="1" applyFill="1" applyBorder="1" applyAlignment="1">
      <alignment horizontal="right" vertical="center" wrapText="1"/>
    </xf>
    <xf numFmtId="166" fontId="152" fillId="84" borderId="0" xfId="289" applyNumberFormat="1" applyFont="1" applyFill="1" applyAlignment="1">
      <alignment horizontal="right" vertical="center" wrapText="1"/>
    </xf>
    <xf numFmtId="164" fontId="44" fillId="53" borderId="0" xfId="0" applyNumberFormat="1" applyFont="1" applyFill="1"/>
    <xf numFmtId="0" fontId="175" fillId="53" borderId="0" xfId="539" applyFont="1" applyFill="1"/>
    <xf numFmtId="164" fontId="175" fillId="53" borderId="0" xfId="539" applyNumberFormat="1" applyFont="1" applyFill="1"/>
    <xf numFmtId="164" fontId="176" fillId="53" borderId="1" xfId="539" applyNumberFormat="1" applyFont="1" applyFill="1" applyBorder="1"/>
    <xf numFmtId="2" fontId="44" fillId="53" borderId="0" xfId="539" applyNumberFormat="1" applyFont="1" applyFill="1"/>
    <xf numFmtId="0" fontId="44" fillId="53" borderId="0" xfId="513" applyFont="1" applyFill="1"/>
    <xf numFmtId="167" fontId="44" fillId="53" borderId="1" xfId="513" applyNumberFormat="1" applyFont="1" applyFill="1" applyBorder="1"/>
    <xf numFmtId="166" fontId="44" fillId="53" borderId="0" xfId="513" applyNumberFormat="1" applyFont="1" applyFill="1"/>
    <xf numFmtId="0" fontId="44" fillId="0" borderId="0" xfId="240" applyFont="1" applyFill="1" applyBorder="1" applyAlignment="1">
      <alignment horizontal="right" vertical="center"/>
    </xf>
    <xf numFmtId="0" fontId="44" fillId="0" borderId="2" xfId="240" applyFont="1" applyBorder="1" applyAlignment="1">
      <alignment horizontal="left" vertical="center"/>
    </xf>
    <xf numFmtId="0" fontId="0" fillId="85" borderId="0" xfId="0" applyFill="1"/>
    <xf numFmtId="4" fontId="0" fillId="85" borderId="0" xfId="0" applyNumberFormat="1" applyFill="1" applyAlignment="1">
      <alignment horizontal="right" vertical="center" wrapText="1"/>
    </xf>
    <xf numFmtId="0" fontId="0" fillId="85" borderId="0" xfId="0" applyFill="1" applyAlignment="1">
      <alignment horizontal="right" vertical="center" wrapText="1"/>
    </xf>
    <xf numFmtId="0" fontId="139" fillId="0" borderId="2" xfId="289" applyFont="1" applyFill="1" applyBorder="1" applyAlignment="1">
      <alignment horizontal="center" vertical="center" wrapText="1"/>
    </xf>
    <xf numFmtId="3" fontId="44" fillId="53" borderId="0" xfId="240" applyNumberFormat="1" applyFont="1" applyFill="1"/>
    <xf numFmtId="3" fontId="44" fillId="53" borderId="0" xfId="240" applyNumberFormat="1" applyFont="1" applyFill="1" applyBorder="1"/>
    <xf numFmtId="3" fontId="143" fillId="53" borderId="29" xfId="240" applyNumberFormat="1" applyFont="1" applyFill="1" applyBorder="1"/>
    <xf numFmtId="0" fontId="139" fillId="0" borderId="0" xfId="240" applyFont="1" applyFill="1" applyBorder="1" applyAlignment="1"/>
    <xf numFmtId="166" fontId="139" fillId="0" borderId="0" xfId="240" applyNumberFormat="1" applyFont="1" applyFill="1" applyBorder="1" applyAlignment="1"/>
    <xf numFmtId="166" fontId="139" fillId="53" borderId="0" xfId="240" applyNumberFormat="1" applyFont="1" applyFill="1" applyBorder="1" applyAlignment="1"/>
    <xf numFmtId="0" fontId="44" fillId="0" borderId="2" xfId="240" applyFont="1" applyBorder="1" applyAlignment="1">
      <alignment vertical="center"/>
    </xf>
    <xf numFmtId="0" fontId="139" fillId="0" borderId="1" xfId="240" applyFont="1" applyBorder="1"/>
    <xf numFmtId="166" fontId="139" fillId="0" borderId="1" xfId="240" applyNumberFormat="1" applyFont="1" applyBorder="1"/>
    <xf numFmtId="166" fontId="139" fillId="53" borderId="1" xfId="240" applyNumberFormat="1" applyFont="1" applyFill="1" applyBorder="1"/>
    <xf numFmtId="0" fontId="44" fillId="0" borderId="1" xfId="240" applyFont="1" applyBorder="1"/>
    <xf numFmtId="166" fontId="44" fillId="0" borderId="1" xfId="240" applyNumberFormat="1" applyFont="1" applyFill="1" applyBorder="1"/>
    <xf numFmtId="164" fontId="44" fillId="53" borderId="1" xfId="240" applyNumberFormat="1" applyFont="1" applyFill="1" applyBorder="1" applyAlignment="1">
      <alignment horizontal="right"/>
    </xf>
    <xf numFmtId="0" fontId="148" fillId="0" borderId="0" xfId="769" applyFont="1"/>
    <xf numFmtId="0" fontId="149" fillId="0" borderId="0" xfId="769" applyFont="1"/>
    <xf numFmtId="0" fontId="148" fillId="0" borderId="1" xfId="769" applyFont="1" applyBorder="1"/>
    <xf numFmtId="0" fontId="149" fillId="0" borderId="1" xfId="769" applyFont="1" applyBorder="1"/>
    <xf numFmtId="0" fontId="149" fillId="0" borderId="28" xfId="769" applyFont="1" applyBorder="1"/>
    <xf numFmtId="166" fontId="149" fillId="0" borderId="0" xfId="769" applyNumberFormat="1" applyFont="1"/>
    <xf numFmtId="166" fontId="149" fillId="0" borderId="1" xfId="769" applyNumberFormat="1" applyFont="1" applyBorder="1"/>
    <xf numFmtId="166" fontId="148" fillId="0" borderId="0" xfId="769" applyNumberFormat="1" applyFont="1"/>
    <xf numFmtId="166" fontId="148" fillId="0" borderId="1" xfId="769" applyNumberFormat="1" applyFont="1" applyBorder="1"/>
    <xf numFmtId="0" fontId="50" fillId="0" borderId="0" xfId="769" applyFont="1"/>
    <xf numFmtId="0" fontId="149" fillId="0" borderId="2" xfId="769" applyFont="1" applyBorder="1"/>
    <xf numFmtId="0" fontId="148" fillId="0" borderId="2" xfId="769" applyFont="1" applyBorder="1"/>
    <xf numFmtId="0" fontId="148" fillId="0" borderId="29" xfId="769" applyFont="1" applyBorder="1"/>
    <xf numFmtId="166" fontId="148" fillId="0" borderId="29" xfId="769" applyNumberFormat="1" applyFont="1" applyBorder="1"/>
    <xf numFmtId="166" fontId="143" fillId="83" borderId="29" xfId="289" applyNumberFormat="1" applyFont="1" applyFill="1" applyBorder="1"/>
    <xf numFmtId="166" fontId="143" fillId="84" borderId="29" xfId="289" applyNumberFormat="1" applyFont="1" applyFill="1" applyBorder="1" applyAlignment="1">
      <alignment horizontal="right" vertical="center" wrapText="1"/>
    </xf>
    <xf numFmtId="166" fontId="143" fillId="53" borderId="1" xfId="289" applyNumberFormat="1" applyFont="1" applyFill="1" applyBorder="1" applyAlignment="1">
      <alignment horizontal="right" vertical="center" wrapText="1"/>
    </xf>
    <xf numFmtId="0" fontId="41" fillId="0" borderId="0" xfId="289" applyFont="1"/>
    <xf numFmtId="0" fontId="207" fillId="0" borderId="0" xfId="289" applyFont="1" applyAlignment="1">
      <alignment vertical="center"/>
    </xf>
    <xf numFmtId="0" fontId="41" fillId="0" borderId="0" xfId="289" applyFont="1" applyAlignment="1">
      <alignment vertical="top"/>
    </xf>
    <xf numFmtId="0" fontId="41" fillId="0" borderId="0" xfId="289" applyFont="1" applyAlignment="1">
      <alignment horizontal="left"/>
    </xf>
    <xf numFmtId="0" fontId="149" fillId="0" borderId="0" xfId="785" applyFont="1"/>
    <xf numFmtId="0" fontId="148" fillId="0" borderId="0" xfId="785" applyFont="1"/>
    <xf numFmtId="2" fontId="149" fillId="0" borderId="0" xfId="785" applyNumberFormat="1" applyFont="1"/>
    <xf numFmtId="2" fontId="148" fillId="0" borderId="0" xfId="785" applyNumberFormat="1" applyFont="1"/>
    <xf numFmtId="0" fontId="50" fillId="0" borderId="0" xfId="785" applyFont="1"/>
    <xf numFmtId="0" fontId="148" fillId="0" borderId="1" xfId="785" applyFont="1" applyBorder="1"/>
    <xf numFmtId="2" fontId="148" fillId="0" borderId="1" xfId="785" applyNumberFormat="1" applyFont="1" applyBorder="1"/>
    <xf numFmtId="0" fontId="148" fillId="0" borderId="27" xfId="785" applyFont="1" applyBorder="1"/>
    <xf numFmtId="2" fontId="148" fillId="0" borderId="27" xfId="785" applyNumberFormat="1" applyFont="1" applyBorder="1"/>
    <xf numFmtId="0" fontId="148" fillId="0" borderId="2" xfId="785" applyFont="1" applyBorder="1" applyAlignment="1">
      <alignment vertical="center"/>
    </xf>
    <xf numFmtId="0" fontId="148" fillId="0" borderId="2" xfId="785" applyFont="1" applyBorder="1" applyAlignment="1">
      <alignment horizontal="center" vertical="center"/>
    </xf>
    <xf numFmtId="0" fontId="148" fillId="0" borderId="2" xfId="785" applyFont="1" applyBorder="1" applyAlignment="1">
      <alignment horizontal="right" vertical="center"/>
    </xf>
    <xf numFmtId="0" fontId="143" fillId="0" borderId="29" xfId="785" applyFont="1" applyBorder="1" applyAlignment="1">
      <alignment horizontal="left"/>
    </xf>
    <xf numFmtId="2" fontId="143" fillId="0" borderId="29" xfId="785" applyNumberFormat="1" applyFont="1" applyBorder="1"/>
    <xf numFmtId="164" fontId="36" fillId="0" borderId="0" xfId="240" applyNumberFormat="1"/>
    <xf numFmtId="166" fontId="36" fillId="0" borderId="0" xfId="240" applyNumberFormat="1"/>
    <xf numFmtId="164" fontId="41" fillId="0" borderId="0" xfId="240" applyNumberFormat="1" applyFont="1"/>
    <xf numFmtId="0" fontId="36" fillId="0" borderId="0" xfId="240" applyFont="1"/>
    <xf numFmtId="0" fontId="51" fillId="0" borderId="0" xfId="240" applyFont="1"/>
    <xf numFmtId="0" fontId="45" fillId="0" borderId="0" xfId="240" applyFont="1" applyBorder="1" applyAlignment="1">
      <alignment wrapText="1"/>
    </xf>
    <xf numFmtId="0" fontId="143" fillId="0" borderId="29" xfId="240" applyFont="1" applyBorder="1" applyAlignment="1">
      <alignment horizontal="left" vertical="center"/>
    </xf>
    <xf numFmtId="0" fontId="44" fillId="0" borderId="0" xfId="240" applyFont="1"/>
    <xf numFmtId="0" fontId="152" fillId="0" borderId="0" xfId="240" applyFont="1" applyBorder="1" applyAlignment="1">
      <alignment horizontal="left" vertical="center" wrapText="1"/>
    </xf>
    <xf numFmtId="0" fontId="281" fillId="0" borderId="0" xfId="513" applyFont="1" applyAlignment="1">
      <alignment horizontal="left"/>
    </xf>
    <xf numFmtId="0" fontId="51" fillId="0" borderId="0" xfId="289" applyFont="1"/>
    <xf numFmtId="166" fontId="282" fillId="0" borderId="0" xfId="289" applyNumberFormat="1" applyFont="1" applyFill="1" applyAlignment="1">
      <alignment horizontal="right" vertical="center" wrapText="1"/>
    </xf>
    <xf numFmtId="0" fontId="283" fillId="0" borderId="0" xfId="289" applyFont="1" applyFill="1" applyAlignment="1">
      <alignment vertical="center"/>
    </xf>
    <xf numFmtId="0" fontId="283" fillId="0" borderId="0" xfId="289" applyFont="1" applyFill="1" applyAlignment="1">
      <alignment vertical="center" wrapText="1"/>
    </xf>
    <xf numFmtId="166" fontId="283" fillId="0" borderId="0" xfId="289" applyNumberFormat="1" applyFont="1" applyAlignment="1">
      <alignment horizontal="right" vertical="center" wrapText="1"/>
    </xf>
    <xf numFmtId="166" fontId="283" fillId="53" borderId="1" xfId="289" applyNumberFormat="1" applyFont="1" applyFill="1" applyBorder="1" applyAlignment="1">
      <alignment horizontal="right" vertical="center" wrapText="1"/>
    </xf>
    <xf numFmtId="166" fontId="148" fillId="0" borderId="27" xfId="785" applyNumberFormat="1" applyFont="1" applyBorder="1"/>
    <xf numFmtId="166" fontId="148" fillId="53" borderId="27" xfId="785" applyNumberFormat="1" applyFont="1" applyFill="1" applyBorder="1"/>
    <xf numFmtId="166" fontId="149" fillId="0" borderId="0" xfId="785" applyNumberFormat="1" applyFont="1"/>
    <xf numFmtId="166" fontId="149" fillId="53" borderId="0" xfId="785" applyNumberFormat="1" applyFont="1" applyFill="1"/>
    <xf numFmtId="166" fontId="148" fillId="0" borderId="1" xfId="785" applyNumberFormat="1" applyFont="1" applyBorder="1"/>
    <xf numFmtId="166" fontId="148" fillId="53" borderId="1" xfId="785" applyNumberFormat="1" applyFont="1" applyFill="1" applyBorder="1"/>
    <xf numFmtId="166" fontId="148" fillId="0" borderId="0" xfId="785" applyNumberFormat="1" applyFont="1"/>
    <xf numFmtId="166" fontId="148" fillId="53" borderId="0" xfId="785" applyNumberFormat="1" applyFont="1" applyFill="1"/>
    <xf numFmtId="166" fontId="143" fillId="0" borderId="29" xfId="785" applyNumberFormat="1" applyFont="1" applyBorder="1"/>
    <xf numFmtId="166" fontId="143" fillId="53" borderId="29" xfId="785" applyNumberFormat="1" applyFont="1" applyFill="1" applyBorder="1"/>
    <xf numFmtId="0" fontId="175" fillId="0" borderId="0" xfId="0" applyFont="1" applyAlignment="1">
      <alignment wrapText="1"/>
    </xf>
    <xf numFmtId="0" fontId="57" fillId="0" borderId="0" xfId="1822" applyFont="1" applyFill="1"/>
    <xf numFmtId="0" fontId="44" fillId="2" borderId="2" xfId="1822" applyFont="1" applyFill="1" applyBorder="1" applyAlignment="1">
      <alignment vertical="center" wrapText="1"/>
    </xf>
    <xf numFmtId="0" fontId="139" fillId="2" borderId="2" xfId="1822" applyFont="1" applyFill="1" applyBorder="1" applyAlignment="1">
      <alignment vertical="center" wrapText="1"/>
    </xf>
    <xf numFmtId="0" fontId="139" fillId="2" borderId="0" xfId="1822" applyFont="1" applyFill="1" applyBorder="1" applyAlignment="1">
      <alignment vertical="top" wrapText="1"/>
    </xf>
    <xf numFmtId="166" fontId="139" fillId="2" borderId="0" xfId="1822" applyNumberFormat="1" applyFont="1" applyFill="1" applyBorder="1" applyAlignment="1">
      <alignment horizontal="right" vertical="center"/>
    </xf>
    <xf numFmtId="0" fontId="44" fillId="2" borderId="0" xfId="1822" applyFont="1" applyFill="1" applyBorder="1" applyAlignment="1">
      <alignment horizontal="left" vertical="center" wrapText="1"/>
    </xf>
    <xf numFmtId="0" fontId="44" fillId="2" borderId="0" xfId="1822" applyFont="1" applyFill="1" applyBorder="1" applyAlignment="1">
      <alignment horizontal="right" vertical="center" wrapText="1"/>
    </xf>
    <xf numFmtId="166" fontId="44" fillId="2" borderId="0" xfId="1822" applyNumberFormat="1" applyFont="1" applyFill="1" applyBorder="1" applyAlignment="1">
      <alignment horizontal="right" vertical="center" wrapText="1"/>
    </xf>
    <xf numFmtId="166" fontId="44" fillId="2" borderId="0" xfId="1822" applyNumberFormat="1" applyFont="1" applyFill="1" applyBorder="1" applyAlignment="1">
      <alignment horizontal="right" vertical="center"/>
    </xf>
    <xf numFmtId="0" fontId="44" fillId="2" borderId="0" xfId="1822" applyFont="1" applyFill="1" applyBorder="1" applyAlignment="1">
      <alignment horizontal="left" vertical="center"/>
    </xf>
    <xf numFmtId="0" fontId="44" fillId="2" borderId="1" xfId="1822" applyFont="1" applyFill="1" applyBorder="1" applyAlignment="1">
      <alignment horizontal="left" vertical="center"/>
    </xf>
    <xf numFmtId="166" fontId="44" fillId="2" borderId="1" xfId="1822" applyNumberFormat="1" applyFont="1" applyFill="1" applyBorder="1" applyAlignment="1">
      <alignment horizontal="right" vertical="center"/>
    </xf>
    <xf numFmtId="0" fontId="44" fillId="2" borderId="1" xfId="1822" applyFont="1" applyFill="1" applyBorder="1" applyAlignment="1">
      <alignment horizontal="right" vertical="center"/>
    </xf>
    <xf numFmtId="0" fontId="51" fillId="2" borderId="0" xfId="1822" applyFont="1" applyFill="1" applyBorder="1" applyAlignment="1">
      <alignment vertical="center"/>
    </xf>
    <xf numFmtId="0" fontId="44" fillId="2" borderId="0" xfId="1822" applyFont="1" applyFill="1" applyBorder="1" applyAlignment="1">
      <alignment vertical="center"/>
    </xf>
    <xf numFmtId="0" fontId="50" fillId="0" borderId="0" xfId="1822" applyFont="1" applyFill="1" applyAlignment="1">
      <alignment vertical="center"/>
    </xf>
    <xf numFmtId="49" fontId="51" fillId="2" borderId="0" xfId="1822" applyNumberFormat="1" applyFont="1" applyFill="1" applyBorder="1" applyAlignment="1">
      <alignment vertical="center"/>
    </xf>
    <xf numFmtId="49" fontId="44" fillId="2" borderId="0" xfId="1822" applyNumberFormat="1" applyFont="1" applyFill="1" applyBorder="1" applyAlignment="1">
      <alignment vertical="center"/>
    </xf>
    <xf numFmtId="0" fontId="208" fillId="0" borderId="0" xfId="1822" applyFont="1" applyFill="1" applyAlignment="1"/>
    <xf numFmtId="0" fontId="149" fillId="2" borderId="28" xfId="769" applyFont="1" applyFill="1" applyBorder="1"/>
    <xf numFmtId="0" fontId="149" fillId="2" borderId="1" xfId="769" applyFont="1" applyFill="1" applyBorder="1"/>
    <xf numFmtId="0" fontId="1" fillId="0" borderId="0" xfId="1823"/>
    <xf numFmtId="166" fontId="1" fillId="0" borderId="0" xfId="1823" applyNumberFormat="1"/>
    <xf numFmtId="0" fontId="199" fillId="0" borderId="0" xfId="1823" applyFont="1"/>
    <xf numFmtId="0" fontId="149" fillId="0" borderId="2" xfId="785" applyFont="1" applyBorder="1" applyAlignment="1">
      <alignment vertical="center"/>
    </xf>
    <xf numFmtId="164" fontId="44" fillId="0" borderId="0" xfId="0" applyNumberFormat="1" applyFont="1" applyFill="1" applyAlignment="1">
      <alignment vertical="top"/>
    </xf>
    <xf numFmtId="164" fontId="44" fillId="53" borderId="0" xfId="0" applyNumberFormat="1" applyFont="1" applyFill="1" applyAlignment="1">
      <alignment vertical="top"/>
    </xf>
    <xf numFmtId="0" fontId="150" fillId="0" borderId="28" xfId="539" applyFont="1" applyFill="1" applyBorder="1"/>
    <xf numFmtId="0" fontId="149" fillId="0" borderId="28" xfId="316" applyFont="1" applyFill="1" applyBorder="1"/>
    <xf numFmtId="164" fontId="149" fillId="0" borderId="28" xfId="316" applyNumberFormat="1" applyFont="1" applyFill="1" applyBorder="1"/>
    <xf numFmtId="0" fontId="149" fillId="0" borderId="0" xfId="316" applyFont="1" applyFill="1"/>
    <xf numFmtId="164" fontId="149" fillId="0" borderId="1" xfId="316" applyNumberFormat="1" applyFont="1" applyFill="1" applyBorder="1"/>
    <xf numFmtId="164" fontId="148" fillId="0" borderId="0" xfId="316" applyNumberFormat="1" applyFont="1" applyFill="1" applyBorder="1"/>
    <xf numFmtId="0" fontId="143" fillId="0" borderId="28" xfId="316" applyFont="1" applyFill="1" applyBorder="1"/>
    <xf numFmtId="164" fontId="143" fillId="0" borderId="0" xfId="316" applyNumberFormat="1" applyFont="1" applyFill="1" applyBorder="1"/>
    <xf numFmtId="164" fontId="149" fillId="53" borderId="28" xfId="316" applyNumberFormat="1" applyFont="1" applyFill="1" applyBorder="1"/>
    <xf numFmtId="164" fontId="149" fillId="53" borderId="1" xfId="316" applyNumberFormat="1" applyFont="1" applyFill="1" applyBorder="1"/>
    <xf numFmtId="164" fontId="148" fillId="53" borderId="0" xfId="316" applyNumberFormat="1" applyFont="1" applyFill="1" applyBorder="1"/>
    <xf numFmtId="164" fontId="139" fillId="53" borderId="29" xfId="539" applyNumberFormat="1" applyFont="1" applyFill="1" applyBorder="1" applyAlignment="1">
      <alignment horizontal="right" vertical="center"/>
    </xf>
    <xf numFmtId="166" fontId="139" fillId="53" borderId="29" xfId="513" applyNumberFormat="1" applyFont="1" applyFill="1" applyBorder="1"/>
    <xf numFmtId="0" fontId="139" fillId="0" borderId="0" xfId="240" applyFont="1" applyFill="1" applyBorder="1" applyAlignment="1">
      <alignment horizontal="left" vertical="center"/>
    </xf>
    <xf numFmtId="0" fontId="44" fillId="0" borderId="28" xfId="240" applyFont="1" applyFill="1" applyBorder="1" applyAlignment="1">
      <alignment vertical="center"/>
    </xf>
    <xf numFmtId="164" fontId="44" fillId="0" borderId="28" xfId="240" applyNumberFormat="1" applyFont="1" applyFill="1" applyBorder="1" applyAlignment="1">
      <alignment vertical="center"/>
    </xf>
    <xf numFmtId="0" fontId="44" fillId="0" borderId="1" xfId="240" applyFont="1" applyFill="1" applyBorder="1" applyAlignment="1">
      <alignment vertical="center"/>
    </xf>
    <xf numFmtId="164" fontId="44" fillId="0" borderId="1" xfId="240" applyNumberFormat="1" applyFont="1" applyFill="1" applyBorder="1" applyAlignment="1">
      <alignment vertical="center"/>
    </xf>
    <xf numFmtId="164" fontId="143" fillId="0" borderId="0" xfId="240" applyNumberFormat="1" applyFont="1" applyFill="1" applyBorder="1" applyAlignment="1">
      <alignment vertical="center"/>
    </xf>
    <xf numFmtId="164" fontId="44" fillId="0" borderId="1" xfId="240" applyNumberFormat="1" applyFont="1" applyFill="1" applyBorder="1" applyAlignment="1">
      <alignment horizontal="right" vertical="center"/>
    </xf>
    <xf numFmtId="164" fontId="44" fillId="0" borderId="0" xfId="240" applyNumberFormat="1" applyFont="1" applyFill="1" applyBorder="1" applyAlignment="1">
      <alignment vertical="center"/>
    </xf>
    <xf numFmtId="0" fontId="148" fillId="53" borderId="0" xfId="240" applyFont="1" applyFill="1" applyBorder="1" applyAlignment="1">
      <alignment horizontal="center" vertical="center"/>
    </xf>
    <xf numFmtId="164" fontId="44" fillId="53" borderId="28" xfId="240" applyNumberFormat="1" applyFont="1" applyFill="1" applyBorder="1" applyAlignment="1">
      <alignment vertical="center"/>
    </xf>
    <xf numFmtId="164" fontId="44" fillId="53" borderId="1" xfId="240" applyNumberFormat="1" applyFont="1" applyFill="1" applyBorder="1" applyAlignment="1">
      <alignment vertical="center"/>
    </xf>
    <xf numFmtId="164" fontId="143" fillId="53" borderId="0" xfId="240" applyNumberFormat="1" applyFont="1" applyFill="1" applyBorder="1" applyAlignment="1">
      <alignment vertical="center"/>
    </xf>
    <xf numFmtId="164" fontId="44" fillId="53" borderId="1" xfId="240" applyNumberFormat="1" applyFont="1" applyFill="1" applyBorder="1" applyAlignment="1">
      <alignment horizontal="right" vertical="center"/>
    </xf>
    <xf numFmtId="164" fontId="44" fillId="53" borderId="0" xfId="240" applyNumberFormat="1" applyFont="1" applyFill="1" applyBorder="1" applyAlignment="1">
      <alignment vertical="center"/>
    </xf>
    <xf numFmtId="164" fontId="139" fillId="0" borderId="0" xfId="240" applyNumberFormat="1" applyFont="1" applyFill="1" applyBorder="1" applyAlignment="1">
      <alignment vertical="center"/>
    </xf>
    <xf numFmtId="164" fontId="139" fillId="53" borderId="0" xfId="240" applyNumberFormat="1" applyFont="1" applyFill="1" applyBorder="1" applyAlignment="1">
      <alignment vertical="center"/>
    </xf>
    <xf numFmtId="0" fontId="149" fillId="0" borderId="0" xfId="698" applyFont="1" applyFill="1" applyAlignment="1">
      <alignment vertical="center"/>
    </xf>
    <xf numFmtId="0" fontId="149" fillId="0" borderId="0" xfId="698" applyFont="1" applyFill="1" applyAlignment="1">
      <alignment horizontal="right" vertical="center"/>
    </xf>
    <xf numFmtId="186" fontId="44" fillId="0" borderId="0" xfId="632" applyNumberFormat="1" applyFont="1" applyFill="1" applyAlignment="1">
      <alignment horizontal="right" wrapText="1"/>
    </xf>
    <xf numFmtId="186" fontId="44" fillId="0" borderId="0" xfId="240" applyNumberFormat="1" applyFont="1" applyFill="1" applyAlignment="1">
      <alignment wrapText="1"/>
    </xf>
    <xf numFmtId="186" fontId="140" fillId="0" borderId="0" xfId="632" applyNumberFormat="1" applyFont="1" applyFill="1" applyAlignment="1">
      <alignment horizontal="right" wrapText="1"/>
    </xf>
    <xf numFmtId="186" fontId="140" fillId="0" borderId="0" xfId="240" applyNumberFormat="1" applyFont="1" applyFill="1" applyAlignment="1">
      <alignment wrapText="1"/>
    </xf>
    <xf numFmtId="0" fontId="182" fillId="0" borderId="0" xfId="698" applyFont="1" applyFill="1"/>
    <xf numFmtId="0" fontId="10" fillId="0" borderId="0" xfId="698" applyFill="1" applyAlignment="1"/>
    <xf numFmtId="49" fontId="44" fillId="0" borderId="0" xfId="240" applyNumberFormat="1" applyFont="1" applyFill="1" applyAlignment="1">
      <alignment horizontal="left"/>
    </xf>
    <xf numFmtId="0" fontId="139" fillId="0" borderId="27" xfId="240" applyFont="1" applyFill="1" applyBorder="1" applyAlignment="1">
      <alignment horizontal="left" vertical="center"/>
    </xf>
    <xf numFmtId="0" fontId="44" fillId="0" borderId="27" xfId="240" applyFont="1" applyFill="1" applyBorder="1" applyAlignment="1">
      <alignment horizontal="left" vertical="center"/>
    </xf>
    <xf numFmtId="164" fontId="139" fillId="0" borderId="27" xfId="240" applyNumberFormat="1" applyFont="1" applyFill="1" applyBorder="1"/>
    <xf numFmtId="0" fontId="139" fillId="0" borderId="1" xfId="240" applyFont="1" applyFill="1" applyBorder="1" applyAlignment="1">
      <alignment horizontal="left" vertical="center"/>
    </xf>
    <xf numFmtId="164" fontId="143" fillId="0" borderId="29" xfId="240" applyNumberFormat="1" applyFont="1" applyFill="1" applyBorder="1"/>
    <xf numFmtId="164" fontId="139" fillId="53" borderId="27" xfId="240" applyNumberFormat="1" applyFont="1" applyFill="1" applyBorder="1"/>
    <xf numFmtId="164" fontId="139" fillId="53" borderId="1" xfId="240" applyNumberFormat="1" applyFont="1" applyFill="1" applyBorder="1"/>
    <xf numFmtId="164" fontId="143" fillId="53" borderId="29" xfId="240" applyNumberFormat="1" applyFont="1" applyFill="1" applyBorder="1"/>
    <xf numFmtId="0" fontId="44" fillId="0" borderId="0" xfId="676" applyFont="1" applyFill="1" applyBorder="1"/>
    <xf numFmtId="164" fontId="44" fillId="0" borderId="0" xfId="676" applyNumberFormat="1" applyFont="1" applyFill="1" applyBorder="1"/>
    <xf numFmtId="166" fontId="44" fillId="0" borderId="0" xfId="676" applyNumberFormat="1" applyFont="1" applyFill="1" applyBorder="1"/>
    <xf numFmtId="0" fontId="44" fillId="0" borderId="0" xfId="676" applyFont="1" applyFill="1" applyBorder="1" applyAlignment="1">
      <alignment wrapText="1"/>
    </xf>
    <xf numFmtId="0" fontId="44" fillId="0" borderId="0" xfId="676" applyFont="1" applyFill="1" applyBorder="1" applyAlignment="1">
      <alignment horizontal="left" vertical="center"/>
    </xf>
    <xf numFmtId="0" fontId="143" fillId="0" borderId="29" xfId="676" applyFont="1" applyFill="1" applyBorder="1" applyAlignment="1">
      <alignment horizontal="left"/>
    </xf>
    <xf numFmtId="164" fontId="143" fillId="0" borderId="29" xfId="676" applyNumberFormat="1" applyFont="1" applyFill="1" applyBorder="1"/>
    <xf numFmtId="0" fontId="143" fillId="0" borderId="0" xfId="676" applyFont="1" applyFill="1" applyBorder="1" applyAlignment="1">
      <alignment horizontal="left"/>
    </xf>
    <xf numFmtId="164" fontId="143" fillId="0" borderId="0" xfId="676" applyNumberFormat="1" applyFont="1" applyFill="1" applyBorder="1"/>
    <xf numFmtId="0" fontId="139" fillId="0" borderId="0" xfId="676" applyFont="1" applyFill="1"/>
    <xf numFmtId="0" fontId="139" fillId="0" borderId="1" xfId="676" applyFont="1" applyFill="1" applyBorder="1" applyAlignment="1"/>
    <xf numFmtId="164" fontId="143" fillId="0" borderId="1" xfId="676" applyNumberFormat="1" applyFont="1" applyFill="1" applyBorder="1"/>
    <xf numFmtId="3" fontId="143" fillId="0" borderId="1" xfId="676" applyNumberFormat="1" applyFont="1" applyFill="1" applyBorder="1"/>
    <xf numFmtId="0" fontId="37" fillId="0" borderId="1" xfId="676" applyFont="1" applyFill="1" applyBorder="1" applyAlignment="1"/>
    <xf numFmtId="0" fontId="44" fillId="0" borderId="0" xfId="676" applyFont="1" applyFill="1" applyBorder="1" applyAlignment="1">
      <alignment horizontal="left" wrapText="1"/>
    </xf>
    <xf numFmtId="0" fontId="44" fillId="0" borderId="1" xfId="676" applyFont="1" applyFill="1" applyBorder="1" applyAlignment="1">
      <alignment wrapText="1"/>
    </xf>
    <xf numFmtId="166" fontId="44" fillId="0" borderId="1" xfId="676" applyNumberFormat="1" applyFont="1" applyFill="1" applyBorder="1"/>
    <xf numFmtId="164" fontId="44" fillId="0" borderId="1" xfId="676" applyNumberFormat="1" applyFont="1" applyFill="1" applyBorder="1"/>
    <xf numFmtId="0" fontId="41" fillId="0" borderId="1" xfId="676" applyFont="1" applyFill="1" applyBorder="1"/>
    <xf numFmtId="0" fontId="143" fillId="0" borderId="29" xfId="694" applyFont="1" applyFill="1" applyBorder="1" applyAlignment="1">
      <alignment horizontal="left"/>
    </xf>
    <xf numFmtId="166" fontId="143" fillId="0" borderId="29" xfId="694" applyNumberFormat="1" applyFont="1" applyFill="1" applyBorder="1"/>
    <xf numFmtId="164" fontId="143" fillId="0" borderId="29" xfId="694" applyNumberFormat="1" applyFont="1" applyFill="1" applyBorder="1"/>
    <xf numFmtId="0" fontId="139" fillId="0" borderId="0" xfId="694" applyFont="1" applyFill="1" applyBorder="1" applyAlignment="1">
      <alignment wrapText="1"/>
    </xf>
    <xf numFmtId="164" fontId="139" fillId="0" borderId="0" xfId="694" applyNumberFormat="1" applyFont="1" applyFill="1" applyBorder="1"/>
    <xf numFmtId="166" fontId="139" fillId="0" borderId="0" xfId="694" applyNumberFormat="1" applyFont="1" applyFill="1" applyBorder="1"/>
    <xf numFmtId="0" fontId="139" fillId="0" borderId="1" xfId="694" applyFont="1" applyFill="1" applyBorder="1" applyAlignment="1">
      <alignment wrapText="1"/>
    </xf>
    <xf numFmtId="164" fontId="139" fillId="0" borderId="1" xfId="694" applyNumberFormat="1" applyFont="1" applyFill="1" applyBorder="1"/>
    <xf numFmtId="166" fontId="139" fillId="0" borderId="1" xfId="694" applyNumberFormat="1" applyFont="1" applyFill="1" applyBorder="1"/>
    <xf numFmtId="0" fontId="139" fillId="0" borderId="1" xfId="694" applyFont="1" applyFill="1" applyBorder="1" applyAlignment="1">
      <alignment horizontal="left" wrapText="1"/>
    </xf>
    <xf numFmtId="164" fontId="139" fillId="0" borderId="0" xfId="694" applyNumberFormat="1" applyFont="1" applyFill="1" applyBorder="1" applyAlignment="1">
      <alignment horizontal="right"/>
    </xf>
    <xf numFmtId="185" fontId="148" fillId="0" borderId="1" xfId="240" applyNumberFormat="1" applyFont="1" applyFill="1" applyBorder="1" applyAlignment="1">
      <alignment wrapText="1"/>
    </xf>
    <xf numFmtId="185" fontId="44" fillId="0" borderId="0" xfId="240" applyNumberFormat="1" applyFont="1" applyFill="1" applyAlignment="1">
      <alignment wrapText="1"/>
    </xf>
    <xf numFmtId="185" fontId="44" fillId="0" borderId="1" xfId="240" applyNumberFormat="1" applyFont="1" applyFill="1" applyBorder="1"/>
    <xf numFmtId="185" fontId="44" fillId="0" borderId="0" xfId="240" applyNumberFormat="1" applyFont="1" applyFill="1" applyBorder="1" applyAlignment="1">
      <alignment wrapText="1"/>
    </xf>
    <xf numFmtId="185" fontId="148" fillId="0" borderId="28" xfId="240" applyNumberFormat="1" applyFont="1" applyFill="1" applyBorder="1" applyAlignment="1">
      <alignment wrapText="1"/>
    </xf>
    <xf numFmtId="185" fontId="148" fillId="0" borderId="0" xfId="240" applyNumberFormat="1" applyFont="1" applyFill="1" applyBorder="1" applyAlignment="1">
      <alignment wrapText="1"/>
    </xf>
    <xf numFmtId="185" fontId="143" fillId="0" borderId="29" xfId="240" applyNumberFormat="1" applyFont="1" applyFill="1" applyBorder="1" applyAlignment="1">
      <alignment wrapText="1"/>
    </xf>
    <xf numFmtId="185" fontId="148" fillId="53" borderId="1" xfId="240" applyNumberFormat="1" applyFont="1" applyFill="1" applyBorder="1" applyAlignment="1">
      <alignment wrapText="1"/>
    </xf>
    <xf numFmtId="185" fontId="44" fillId="53" borderId="0" xfId="240" applyNumberFormat="1" applyFont="1" applyFill="1" applyAlignment="1">
      <alignment wrapText="1"/>
    </xf>
    <xf numFmtId="185" fontId="44" fillId="53" borderId="1" xfId="240" applyNumberFormat="1" applyFont="1" applyFill="1" applyBorder="1"/>
    <xf numFmtId="185" fontId="44" fillId="53" borderId="0" xfId="240" applyNumberFormat="1" applyFont="1" applyFill="1" applyBorder="1" applyAlignment="1">
      <alignment wrapText="1"/>
    </xf>
    <xf numFmtId="185" fontId="148" fillId="53" borderId="28" xfId="240" applyNumberFormat="1" applyFont="1" applyFill="1" applyBorder="1" applyAlignment="1">
      <alignment wrapText="1"/>
    </xf>
    <xf numFmtId="185" fontId="148" fillId="53" borderId="0" xfId="240" applyNumberFormat="1" applyFont="1" applyFill="1" applyBorder="1" applyAlignment="1">
      <alignment wrapText="1"/>
    </xf>
    <xf numFmtId="185" fontId="143" fillId="53" borderId="29" xfId="240" applyNumberFormat="1" applyFont="1" applyFill="1" applyBorder="1" applyAlignment="1">
      <alignment wrapText="1"/>
    </xf>
    <xf numFmtId="164" fontId="143" fillId="0" borderId="29" xfId="240" applyNumberFormat="1" applyFont="1" applyFill="1" applyBorder="1" applyAlignment="1">
      <alignment vertical="center"/>
    </xf>
    <xf numFmtId="164" fontId="139" fillId="53" borderId="0" xfId="240" applyNumberFormat="1" applyFont="1" applyFill="1" applyBorder="1" applyAlignment="1">
      <alignment horizontal="right" vertical="center" wrapText="1"/>
    </xf>
    <xf numFmtId="164" fontId="143" fillId="53" borderId="29" xfId="240" applyNumberFormat="1" applyFont="1" applyFill="1" applyBorder="1" applyAlignment="1">
      <alignment vertical="center"/>
    </xf>
    <xf numFmtId="164" fontId="44" fillId="0" borderId="0" xfId="240" applyNumberFormat="1" applyFont="1" applyFill="1" applyAlignment="1">
      <alignment horizontal="right"/>
    </xf>
    <xf numFmtId="0" fontId="139" fillId="0" borderId="0" xfId="0" applyFont="1" applyFill="1" applyBorder="1" applyAlignment="1">
      <alignment horizontal="center" vertical="center"/>
    </xf>
    <xf numFmtId="0" fontId="139" fillId="0" borderId="2" xfId="0" applyFont="1" applyFill="1" applyBorder="1" applyAlignment="1">
      <alignment horizontal="center" vertical="center"/>
    </xf>
    <xf numFmtId="0" fontId="148" fillId="0" borderId="2" xfId="0" applyFont="1" applyFill="1" applyBorder="1" applyAlignment="1">
      <alignment horizontal="center" vertical="center" wrapText="1"/>
    </xf>
    <xf numFmtId="0" fontId="139" fillId="0" borderId="0" xfId="0" applyFont="1" applyFill="1" applyBorder="1" applyAlignment="1">
      <alignment horizontal="left" vertical="center" wrapText="1"/>
    </xf>
    <xf numFmtId="166" fontId="139" fillId="0" borderId="0" xfId="0" applyNumberFormat="1" applyFont="1" applyFill="1" applyBorder="1"/>
    <xf numFmtId="3" fontId="44" fillId="0" borderId="0" xfId="0" applyNumberFormat="1" applyFont="1" applyFill="1"/>
    <xf numFmtId="0" fontId="44" fillId="0" borderId="0" xfId="0" applyFont="1" applyFill="1" applyBorder="1" applyAlignment="1">
      <alignment horizontal="left" indent="2"/>
    </xf>
    <xf numFmtId="164" fontId="44" fillId="0" borderId="0" xfId="0" applyNumberFormat="1" applyFont="1" applyFill="1" applyBorder="1" applyAlignment="1">
      <alignment horizontal="right" vertical="center"/>
    </xf>
    <xf numFmtId="164" fontId="44" fillId="0" borderId="0" xfId="0" applyNumberFormat="1" applyFont="1" applyFill="1" applyBorder="1" applyAlignment="1">
      <alignment horizontal="right"/>
    </xf>
    <xf numFmtId="0" fontId="44" fillId="0" borderId="1" xfId="0" applyFont="1" applyFill="1" applyBorder="1" applyAlignment="1">
      <alignment horizontal="left" indent="2"/>
    </xf>
    <xf numFmtId="164" fontId="44" fillId="0" borderId="1" xfId="0" applyNumberFormat="1" applyFont="1" applyFill="1" applyBorder="1" applyAlignment="1">
      <alignment horizontal="right" vertical="center"/>
    </xf>
    <xf numFmtId="164" fontId="44" fillId="0" borderId="1" xfId="0" applyNumberFormat="1" applyFont="1" applyFill="1" applyBorder="1" applyAlignment="1">
      <alignment horizontal="right"/>
    </xf>
    <xf numFmtId="0" fontId="44" fillId="0" borderId="0" xfId="0" quotePrefix="1" applyFont="1" applyFill="1"/>
    <xf numFmtId="0" fontId="139" fillId="0" borderId="1" xfId="0" applyFont="1" applyFill="1" applyBorder="1" applyAlignment="1">
      <alignment horizontal="left" vertical="center" wrapText="1"/>
    </xf>
    <xf numFmtId="164" fontId="139" fillId="0" borderId="1" xfId="0" applyNumberFormat="1" applyFont="1" applyFill="1" applyBorder="1" applyAlignment="1">
      <alignment horizontal="right" vertical="center"/>
    </xf>
    <xf numFmtId="164" fontId="139" fillId="0" borderId="1" xfId="0" applyNumberFormat="1" applyFont="1" applyFill="1" applyBorder="1" applyAlignment="1">
      <alignment horizontal="right"/>
    </xf>
    <xf numFmtId="0" fontId="143" fillId="0" borderId="48" xfId="289" applyFont="1" applyBorder="1" applyAlignment="1">
      <alignment horizontal="left" vertical="center"/>
    </xf>
    <xf numFmtId="164" fontId="139" fillId="0" borderId="0" xfId="289" applyNumberFormat="1" applyFont="1" applyFill="1" applyBorder="1" applyAlignment="1">
      <alignment horizontal="right"/>
    </xf>
    <xf numFmtId="164" fontId="139" fillId="0" borderId="1" xfId="289" applyNumberFormat="1" applyFont="1" applyFill="1" applyBorder="1"/>
    <xf numFmtId="164" fontId="49" fillId="0" borderId="0" xfId="0" applyNumberFormat="1" applyFont="1" applyFill="1" applyAlignment="1">
      <alignment horizontal="right"/>
    </xf>
    <xf numFmtId="164" fontId="44" fillId="0" borderId="0" xfId="289" applyNumberFormat="1" applyFont="1" applyFill="1" applyBorder="1" applyAlignment="1">
      <alignment horizontal="right"/>
    </xf>
    <xf numFmtId="164" fontId="49" fillId="0" borderId="0" xfId="0" applyNumberFormat="1" applyFont="1" applyFill="1" applyBorder="1" applyAlignment="1">
      <alignment horizontal="right"/>
    </xf>
    <xf numFmtId="164" fontId="143" fillId="0" borderId="48" xfId="289" applyNumberFormat="1" applyFont="1" applyFill="1" applyBorder="1" applyAlignment="1">
      <alignment horizontal="right" vertical="center"/>
    </xf>
    <xf numFmtId="164" fontId="139" fillId="53" borderId="0" xfId="289" applyNumberFormat="1" applyFont="1" applyFill="1" applyBorder="1" applyAlignment="1">
      <alignment horizontal="right"/>
    </xf>
    <xf numFmtId="164" fontId="139" fillId="53" borderId="1" xfId="289" applyNumberFormat="1" applyFont="1" applyFill="1" applyBorder="1"/>
    <xf numFmtId="164" fontId="44" fillId="53" borderId="0" xfId="289" applyNumberFormat="1" applyFont="1" applyFill="1" applyBorder="1" applyAlignment="1">
      <alignment horizontal="right"/>
    </xf>
    <xf numFmtId="164" fontId="143" fillId="53" borderId="48" xfId="289" applyNumberFormat="1" applyFont="1" applyFill="1" applyBorder="1" applyAlignment="1">
      <alignment horizontal="right" vertical="center"/>
    </xf>
    <xf numFmtId="0" fontId="44" fillId="0" borderId="0" xfId="1824" applyFont="1" applyFill="1" applyBorder="1" applyAlignment="1"/>
    <xf numFmtId="0" fontId="152" fillId="0" borderId="2" xfId="1824" applyFont="1" applyFill="1" applyBorder="1" applyAlignment="1">
      <alignment horizontal="right" wrapText="1"/>
    </xf>
    <xf numFmtId="0" fontId="157" fillId="0" borderId="2" xfId="1824" applyFont="1" applyFill="1" applyBorder="1" applyAlignment="1">
      <alignment horizontal="right" vertical="center" wrapText="1"/>
    </xf>
    <xf numFmtId="0" fontId="44" fillId="0" borderId="0" xfId="1824" applyFont="1" applyFill="1" applyBorder="1" applyAlignment="1">
      <alignment horizontal="left" vertical="center"/>
    </xf>
    <xf numFmtId="166" fontId="44" fillId="0" borderId="0" xfId="1824" applyNumberFormat="1" applyFont="1" applyFill="1" applyBorder="1" applyAlignment="1">
      <alignment vertical="center"/>
    </xf>
    <xf numFmtId="164" fontId="44" fillId="0" borderId="0" xfId="1824" applyNumberFormat="1" applyFont="1" applyFill="1" applyBorder="1" applyAlignment="1">
      <alignment vertical="center"/>
    </xf>
    <xf numFmtId="166" fontId="152" fillId="0" borderId="0" xfId="1824" applyNumberFormat="1" applyFont="1" applyFill="1" applyBorder="1" applyAlignment="1">
      <alignment horizontal="right" wrapText="1"/>
    </xf>
    <xf numFmtId="0" fontId="44" fillId="0" borderId="0" xfId="1824" applyFont="1" applyFill="1" applyBorder="1" applyAlignment="1">
      <alignment horizontal="left"/>
    </xf>
    <xf numFmtId="239" fontId="44" fillId="0" borderId="0" xfId="289" applyNumberFormat="1" applyFont="1"/>
    <xf numFmtId="166" fontId="139" fillId="0" borderId="29" xfId="513" applyNumberFormat="1" applyFont="1" applyBorder="1"/>
    <xf numFmtId="240" fontId="44" fillId="0" borderId="0" xfId="1824" applyNumberFormat="1" applyFont="1" applyFill="1" applyBorder="1" applyAlignment="1"/>
    <xf numFmtId="0" fontId="139" fillId="0" borderId="2" xfId="240" applyFont="1" applyFill="1" applyBorder="1" applyAlignment="1">
      <alignment horizontal="center" vertical="center"/>
    </xf>
    <xf numFmtId="0" fontId="44" fillId="0" borderId="2" xfId="289" applyFont="1" applyFill="1" applyBorder="1" applyAlignment="1">
      <alignment horizontal="left" vertical="center"/>
    </xf>
    <xf numFmtId="0" fontId="139" fillId="0" borderId="0" xfId="289" applyFont="1" applyFill="1" applyBorder="1" applyAlignment="1">
      <alignment horizontal="center" vertical="center" wrapText="1"/>
    </xf>
    <xf numFmtId="0" fontId="152" fillId="0" borderId="2" xfId="1824" applyFont="1" applyFill="1" applyBorder="1" applyAlignment="1">
      <alignment horizontal="left" vertical="center" wrapText="1"/>
    </xf>
    <xf numFmtId="0" fontId="44" fillId="0" borderId="0" xfId="1824" applyFont="1" applyFill="1" applyAlignment="1"/>
    <xf numFmtId="0" fontId="44" fillId="0" borderId="0" xfId="1824" applyFont="1" applyFill="1" applyAlignment="1">
      <alignment horizontal="left" vertical="center"/>
    </xf>
    <xf numFmtId="2" fontId="44" fillId="0" borderId="0" xfId="1824" applyNumberFormat="1" applyFont="1" applyFill="1" applyAlignment="1">
      <alignment vertical="center"/>
    </xf>
    <xf numFmtId="0" fontId="44" fillId="0" borderId="1" xfId="1824" applyFont="1" applyFill="1" applyBorder="1" applyAlignment="1">
      <alignment horizontal="left" vertical="center"/>
    </xf>
    <xf numFmtId="2" fontId="44" fillId="0" borderId="1" xfId="1824" applyNumberFormat="1" applyFont="1" applyFill="1" applyBorder="1" applyAlignment="1">
      <alignment vertical="center"/>
    </xf>
    <xf numFmtId="0" fontId="44" fillId="0" borderId="0" xfId="1824" applyFont="1" applyFill="1" applyAlignment="1">
      <alignment vertical="center"/>
    </xf>
    <xf numFmtId="189" fontId="44" fillId="0" borderId="0" xfId="511" applyFont="1" applyFill="1" applyAlignment="1">
      <alignment vertical="center"/>
    </xf>
    <xf numFmtId="0" fontId="44" fillId="0" borderId="0" xfId="1824" applyFont="1" applyFill="1" applyAlignment="1">
      <alignment horizontal="left"/>
    </xf>
    <xf numFmtId="0" fontId="143" fillId="0" borderId="28" xfId="240" applyFont="1" applyFill="1" applyBorder="1" applyAlignment="1">
      <alignment horizontal="left" vertical="center"/>
    </xf>
    <xf numFmtId="0" fontId="51" fillId="0" borderId="28" xfId="321" applyFont="1" applyFill="1" applyBorder="1" applyAlignment="1">
      <alignment horizontal="left" wrapText="1"/>
    </xf>
    <xf numFmtId="0" fontId="139" fillId="0" borderId="28" xfId="240" applyFont="1" applyFill="1" applyBorder="1" applyAlignment="1">
      <alignment horizontal="center" vertical="center" wrapText="1"/>
    </xf>
    <xf numFmtId="0" fontId="139" fillId="0" borderId="2" xfId="240" applyFont="1" applyFill="1" applyBorder="1" applyAlignment="1">
      <alignment horizontal="center" vertical="center" wrapText="1"/>
    </xf>
    <xf numFmtId="0" fontId="139" fillId="0" borderId="1" xfId="240" applyFont="1" applyFill="1" applyBorder="1" applyAlignment="1">
      <alignment horizontal="center" vertical="center"/>
    </xf>
    <xf numFmtId="0" fontId="44" fillId="0" borderId="0" xfId="289" applyFont="1" applyFill="1" applyBorder="1" applyAlignment="1">
      <alignment horizontal="left" vertical="center"/>
    </xf>
    <xf numFmtId="0" fontId="44" fillId="0" borderId="2" xfId="289" applyFont="1" applyFill="1" applyBorder="1" applyAlignment="1">
      <alignment horizontal="left" vertical="center"/>
    </xf>
    <xf numFmtId="0" fontId="139" fillId="0" borderId="0" xfId="289" applyFont="1" applyFill="1" applyBorder="1" applyAlignment="1">
      <alignment horizontal="center" vertical="center" wrapText="1"/>
    </xf>
    <xf numFmtId="0" fontId="51" fillId="0" borderId="0" xfId="240" applyFont="1" applyAlignment="1">
      <alignment vertical="center"/>
    </xf>
    <xf numFmtId="49" fontId="44" fillId="0" borderId="0" xfId="676" applyNumberFormat="1" applyFont="1" applyFill="1" applyBorder="1" applyAlignment="1">
      <alignment horizontal="left" vertical="center"/>
    </xf>
    <xf numFmtId="49" fontId="44" fillId="0" borderId="2" xfId="676" applyNumberFormat="1" applyFont="1" applyFill="1" applyBorder="1" applyAlignment="1">
      <alignment horizontal="left" vertical="center"/>
    </xf>
    <xf numFmtId="0" fontId="144" fillId="0" borderId="28" xfId="676" applyFont="1" applyFill="1" applyBorder="1" applyAlignment="1">
      <alignment horizontal="left" vertical="center"/>
    </xf>
    <xf numFmtId="49" fontId="139" fillId="0" borderId="1" xfId="694" applyNumberFormat="1" applyFont="1" applyFill="1" applyBorder="1" applyAlignment="1">
      <alignment horizontal="center" vertical="center" wrapText="1"/>
    </xf>
    <xf numFmtId="0" fontId="45" fillId="0" borderId="0" xfId="288" applyFont="1" applyFill="1" applyBorder="1" applyAlignment="1">
      <alignment horizontal="left"/>
    </xf>
    <xf numFmtId="0" fontId="144" fillId="0" borderId="0" xfId="694" applyFont="1" applyFill="1" applyAlignment="1">
      <alignment horizontal="left" vertical="center"/>
    </xf>
    <xf numFmtId="49" fontId="44" fillId="0" borderId="0" xfId="694" applyNumberFormat="1" applyFont="1" applyFill="1" applyBorder="1" applyAlignment="1">
      <alignment horizontal="left" vertical="center"/>
    </xf>
    <xf numFmtId="49" fontId="44" fillId="0" borderId="2" xfId="694" applyNumberFormat="1" applyFont="1" applyFill="1" applyBorder="1" applyAlignment="1">
      <alignment horizontal="left" vertical="center"/>
    </xf>
    <xf numFmtId="0" fontId="51" fillId="0" borderId="28" xfId="694" applyFont="1" applyFill="1" applyBorder="1" applyAlignment="1">
      <alignment horizontal="left" vertical="center"/>
    </xf>
    <xf numFmtId="0" fontId="51" fillId="0" borderId="28" xfId="240" applyFont="1" applyFill="1" applyBorder="1" applyAlignment="1">
      <alignment horizontal="left" vertical="center" wrapText="1"/>
    </xf>
    <xf numFmtId="0" fontId="51" fillId="0" borderId="0" xfId="240" applyFont="1" applyFill="1" applyBorder="1" applyAlignment="1">
      <alignment horizontal="left" vertical="center"/>
    </xf>
    <xf numFmtId="0" fontId="51" fillId="0" borderId="28" xfId="240" applyFont="1" applyBorder="1" applyAlignment="1">
      <alignment horizontal="left" vertical="center" wrapText="1"/>
    </xf>
    <xf numFmtId="0" fontId="51" fillId="0" borderId="28" xfId="289" applyFont="1" applyFill="1" applyBorder="1" applyAlignment="1">
      <alignment horizontal="left" vertical="center"/>
    </xf>
    <xf numFmtId="0" fontId="51" fillId="0" borderId="0" xfId="289" applyFont="1" applyFill="1" applyBorder="1" applyAlignment="1">
      <alignment horizontal="left" vertical="center"/>
    </xf>
    <xf numFmtId="0" fontId="51" fillId="0" borderId="0" xfId="289" applyFont="1" applyFill="1" applyBorder="1" applyAlignment="1">
      <alignment horizontal="left" vertical="center" wrapText="1"/>
    </xf>
    <xf numFmtId="0" fontId="51" fillId="0" borderId="0" xfId="240" applyFont="1" applyFill="1" applyBorder="1" applyAlignment="1">
      <alignment horizontal="left" wrapText="1"/>
    </xf>
    <xf numFmtId="0" fontId="51" fillId="0" borderId="28" xfId="240" applyFont="1" applyFill="1" applyBorder="1" applyAlignment="1">
      <alignment horizontal="left" wrapText="1"/>
    </xf>
    <xf numFmtId="0" fontId="51" fillId="0" borderId="28" xfId="289" applyFont="1" applyFill="1" applyBorder="1" applyAlignment="1">
      <alignment horizontal="left" vertical="center" wrapText="1"/>
    </xf>
    <xf numFmtId="0" fontId="282" fillId="0" borderId="28" xfId="289" applyFont="1" applyBorder="1" applyAlignment="1">
      <alignment horizontal="left" vertical="center" wrapText="1"/>
    </xf>
    <xf numFmtId="0" fontId="51" fillId="0" borderId="0" xfId="0" applyFont="1" applyFill="1" applyBorder="1" applyAlignment="1">
      <alignment horizontal="left" wrapText="1"/>
    </xf>
    <xf numFmtId="0" fontId="139" fillId="0" borderId="0" xfId="0" applyFont="1" applyFill="1" applyBorder="1" applyAlignment="1">
      <alignment vertical="top"/>
    </xf>
    <xf numFmtId="0" fontId="139" fillId="0" borderId="0" xfId="0" applyFont="1" applyFill="1" applyBorder="1" applyAlignment="1">
      <alignment horizontal="center" vertical="center"/>
    </xf>
    <xf numFmtId="0" fontId="139" fillId="0" borderId="2" xfId="0" applyFont="1" applyFill="1" applyBorder="1" applyAlignment="1">
      <alignment horizontal="center" vertical="center"/>
    </xf>
    <xf numFmtId="0" fontId="139" fillId="0" borderId="0" xfId="0" applyFont="1" applyFill="1" applyBorder="1" applyAlignment="1">
      <alignment horizontal="center" vertical="center" wrapText="1"/>
    </xf>
    <xf numFmtId="0" fontId="139" fillId="0" borderId="2" xfId="0" applyFont="1" applyFill="1" applyBorder="1" applyAlignment="1">
      <alignment horizontal="center" vertical="center" wrapText="1"/>
    </xf>
    <xf numFmtId="0" fontId="139" fillId="0" borderId="1" xfId="0" applyFont="1" applyFill="1" applyBorder="1" applyAlignment="1">
      <alignment horizontal="center"/>
    </xf>
    <xf numFmtId="0" fontId="209" fillId="0" borderId="0" xfId="1822" applyFont="1" applyFill="1" applyAlignment="1">
      <alignment wrapText="1"/>
    </xf>
    <xf numFmtId="166" fontId="139" fillId="2" borderId="27" xfId="1822" applyNumberFormat="1" applyFont="1" applyFill="1" applyBorder="1" applyAlignment="1">
      <alignment horizontal="left" vertical="center"/>
    </xf>
    <xf numFmtId="166" fontId="139" fillId="2" borderId="1" xfId="1822" applyNumberFormat="1" applyFont="1" applyFill="1" applyBorder="1" applyAlignment="1">
      <alignment horizontal="left"/>
    </xf>
    <xf numFmtId="166" fontId="139" fillId="2" borderId="1" xfId="1822" applyNumberFormat="1" applyFont="1" applyFill="1" applyBorder="1" applyAlignment="1">
      <alignment horizontal="left" vertical="center"/>
    </xf>
    <xf numFmtId="0" fontId="51" fillId="0" borderId="0" xfId="1824" applyFont="1" applyFill="1" applyAlignment="1">
      <alignment vertical="center"/>
    </xf>
    <xf numFmtId="189" fontId="51" fillId="0" borderId="0" xfId="511" applyFont="1" applyFill="1" applyAlignment="1">
      <alignment vertical="center"/>
    </xf>
    <xf numFmtId="0" fontId="139" fillId="0" borderId="27" xfId="1824" applyFont="1" applyFill="1" applyBorder="1" applyAlignment="1">
      <alignment horizontal="left"/>
    </xf>
    <xf numFmtId="0" fontId="139" fillId="0" borderId="1" xfId="1824" applyFont="1" applyFill="1" applyBorder="1" applyAlignment="1">
      <alignment horizontal="left"/>
    </xf>
    <xf numFmtId="0" fontId="51" fillId="0" borderId="28" xfId="1824" applyFont="1" applyFill="1" applyBorder="1" applyAlignment="1">
      <alignment vertical="center"/>
    </xf>
    <xf numFmtId="0" fontId="177" fillId="0" borderId="28" xfId="240" applyFont="1" applyBorder="1" applyAlignment="1">
      <alignment horizontal="left" vertical="center" wrapText="1"/>
    </xf>
    <xf numFmtId="0" fontId="177" fillId="0" borderId="0" xfId="240" applyFont="1" applyBorder="1" applyAlignment="1">
      <alignment horizontal="left" vertical="center" wrapText="1"/>
    </xf>
    <xf numFmtId="0" fontId="139" fillId="0" borderId="0" xfId="768" applyFont="1" applyFill="1" applyBorder="1" applyAlignment="1" applyProtection="1">
      <alignment horizontal="center" vertical="top"/>
      <protection locked="0"/>
    </xf>
    <xf numFmtId="0" fontId="139" fillId="0" borderId="0" xfId="768" applyFont="1" applyFill="1" applyBorder="1" applyAlignment="1" applyProtection="1">
      <alignment horizontal="left" vertical="center" wrapText="1"/>
      <protection locked="0"/>
    </xf>
    <xf numFmtId="0" fontId="139" fillId="0" borderId="0" xfId="768" applyFont="1" applyFill="1" applyBorder="1" applyAlignment="1" applyProtection="1">
      <alignment horizontal="center" vertical="center" wrapText="1"/>
      <protection locked="0"/>
    </xf>
    <xf numFmtId="167" fontId="139" fillId="0" borderId="0" xfId="768" applyNumberFormat="1" applyFont="1" applyFill="1" applyBorder="1" applyAlignment="1" applyProtection="1">
      <alignment horizontal="center" vertical="center" wrapText="1"/>
      <protection locked="0"/>
    </xf>
    <xf numFmtId="4" fontId="139" fillId="53" borderId="0" xfId="768" applyNumberFormat="1" applyFont="1" applyFill="1" applyBorder="1" applyAlignment="1" applyProtection="1">
      <alignment horizontal="center" vertical="center" wrapText="1"/>
      <protection locked="0"/>
    </xf>
    <xf numFmtId="4" fontId="44" fillId="0" borderId="0" xfId="768" applyNumberFormat="1" applyFont="1" applyFill="1" applyBorder="1" applyAlignment="1" applyProtection="1">
      <alignment horizontal="center" vertical="center" wrapText="1"/>
      <protection locked="0"/>
    </xf>
    <xf numFmtId="0" fontId="44" fillId="0" borderId="0" xfId="768" applyFont="1" applyFill="1" applyBorder="1" applyAlignment="1" applyProtection="1">
      <alignment horizontal="left"/>
      <protection locked="0"/>
    </xf>
    <xf numFmtId="0" fontId="44" fillId="0" borderId="0" xfId="768" applyFont="1" applyFill="1" applyBorder="1" applyAlignment="1" applyProtection="1">
      <alignment horizontal="left" vertical="top" wrapText="1"/>
      <protection locked="0"/>
    </xf>
  </cellXfs>
  <cellStyles count="1829">
    <cellStyle name="(0)" xfId="801"/>
    <cellStyle name="_Vergleich_Budget_OEBB_Bedarf_Kasser_12-10-2010" xfId="5"/>
    <cellStyle name="_Vergleich_Budget_OEBB_Bedarf_Kasser_12-10-2010 2" xfId="634"/>
    <cellStyle name="+/-" xfId="802"/>
    <cellStyle name="0,0" xfId="803"/>
    <cellStyle name="0,00" xfId="804"/>
    <cellStyle name="0mitP" xfId="805"/>
    <cellStyle name="0ohneP" xfId="806"/>
    <cellStyle name="1)" xfId="807"/>
    <cellStyle name="1.000" xfId="808"/>
    <cellStyle name="1.000 2" xfId="809"/>
    <cellStyle name="1.000,0" xfId="810"/>
    <cellStyle name="1.000_U55" xfId="811"/>
    <cellStyle name="10mitP" xfId="812"/>
    <cellStyle name="12mitP" xfId="813"/>
    <cellStyle name="12ohneP" xfId="814"/>
    <cellStyle name="13mitP" xfId="815"/>
    <cellStyle name="1mitP" xfId="816"/>
    <cellStyle name="1ohneP" xfId="817"/>
    <cellStyle name="20 % - Akzent1" xfId="733" builtinId="30" customBuiltin="1"/>
    <cellStyle name="20 % - Akzent1 2" xfId="350"/>
    <cellStyle name="20 % - Akzent1 2 2" xfId="818"/>
    <cellStyle name="20 % - Akzent1 3" xfId="772"/>
    <cellStyle name="20 % - Akzent1 4" xfId="787"/>
    <cellStyle name="20 % - Akzent2" xfId="737" builtinId="34" customBuiltin="1"/>
    <cellStyle name="20 % - Akzent2 2" xfId="351"/>
    <cellStyle name="20 % - Akzent2 2 2" xfId="819"/>
    <cellStyle name="20 % - Akzent2 3" xfId="774"/>
    <cellStyle name="20 % - Akzent2 4" xfId="789"/>
    <cellStyle name="20 % - Akzent3" xfId="741" builtinId="38" customBuiltin="1"/>
    <cellStyle name="20 % - Akzent3 2" xfId="352"/>
    <cellStyle name="20 % - Akzent3 2 2" xfId="820"/>
    <cellStyle name="20 % - Akzent3 3" xfId="776"/>
    <cellStyle name="20 % - Akzent3 4" xfId="791"/>
    <cellStyle name="20 % - Akzent4" xfId="745" builtinId="42" customBuiltin="1"/>
    <cellStyle name="20 % - Akzent4 2" xfId="353"/>
    <cellStyle name="20 % - Akzent4 2 2" xfId="821"/>
    <cellStyle name="20 % - Akzent4 3" xfId="778"/>
    <cellStyle name="20 % - Akzent4 4" xfId="793"/>
    <cellStyle name="20 % - Akzent5" xfId="749" builtinId="46" customBuiltin="1"/>
    <cellStyle name="20 % - Akzent5 2" xfId="354"/>
    <cellStyle name="20 % - Akzent5 2 2" xfId="822"/>
    <cellStyle name="20 % - Akzent5 3" xfId="780"/>
    <cellStyle name="20 % - Akzent5 4" xfId="795"/>
    <cellStyle name="20 % - Akzent6" xfId="753" builtinId="50" customBuiltin="1"/>
    <cellStyle name="20 % - Akzent6 2" xfId="355"/>
    <cellStyle name="20 % - Akzent6 2 2" xfId="823"/>
    <cellStyle name="20 % - Akzent6 3" xfId="782"/>
    <cellStyle name="20 % - Akzent6 4" xfId="797"/>
    <cellStyle name="20 % – Zvýrazn?ní1" xfId="356"/>
    <cellStyle name="20 % – Zvýrazn?ní2" xfId="357"/>
    <cellStyle name="20 % – Zvýrazn?ní3" xfId="358"/>
    <cellStyle name="20 % – Zvýrazn?ní4" xfId="359"/>
    <cellStyle name="20 % – Zvýrazn?ní5" xfId="360"/>
    <cellStyle name="20 % – Zvýrazn?ní6" xfId="361"/>
    <cellStyle name="20 % – Zvýraznění1" xfId="6"/>
    <cellStyle name="20 % – Zvýraznění2" xfId="7"/>
    <cellStyle name="20 % – Zvýraznění3" xfId="8"/>
    <cellStyle name="20 % – Zvýraznění4" xfId="9"/>
    <cellStyle name="20 % – Zvýraznění5" xfId="10"/>
    <cellStyle name="20 % – Zvýraznění6" xfId="11"/>
    <cellStyle name="20% - 1. jelöl?szín" xfId="362"/>
    <cellStyle name="20% - 1. jelölőszín" xfId="12"/>
    <cellStyle name="20% - 2. jelöl?szín" xfId="363"/>
    <cellStyle name="20% - 2. jelölőszín" xfId="13"/>
    <cellStyle name="20% - 3. jelöl?szín" xfId="364"/>
    <cellStyle name="20% - 3. jelölőszín" xfId="14"/>
    <cellStyle name="20% - 4. jelöl?szín" xfId="365"/>
    <cellStyle name="20% - 4. jelölőszín" xfId="15"/>
    <cellStyle name="20% - 5. jelöl?szín" xfId="366"/>
    <cellStyle name="20% - 5. jelölőszín" xfId="16"/>
    <cellStyle name="20% - 6. jelöl?szín" xfId="367"/>
    <cellStyle name="20% - 6. jelölőszín" xfId="17"/>
    <cellStyle name="20% - Accent1" xfId="18"/>
    <cellStyle name="20% - Accent1 2" xfId="824"/>
    <cellStyle name="20% - Accent1 3" xfId="825"/>
    <cellStyle name="20% - Accent2" xfId="19"/>
    <cellStyle name="20% - Accent2 2" xfId="826"/>
    <cellStyle name="20% - Accent2 3" xfId="827"/>
    <cellStyle name="20% - Accent3" xfId="20"/>
    <cellStyle name="20% - Accent3 2" xfId="828"/>
    <cellStyle name="20% - Accent3 3" xfId="829"/>
    <cellStyle name="20% - Accent4" xfId="21"/>
    <cellStyle name="20% - Accent4 2" xfId="830"/>
    <cellStyle name="20% - Accent4 3" xfId="831"/>
    <cellStyle name="20% - Accent5" xfId="22"/>
    <cellStyle name="20% - Accent5 2" xfId="832"/>
    <cellStyle name="20% - Accent5 3" xfId="833"/>
    <cellStyle name="20% - Accent6" xfId="23"/>
    <cellStyle name="20% - Accent6 2" xfId="834"/>
    <cellStyle name="20% - Accent6 3" xfId="835"/>
    <cellStyle name="20% - Akzent1" xfId="290"/>
    <cellStyle name="20% - Akzent1 10" xfId="836"/>
    <cellStyle name="20% - Akzent1 11" xfId="837"/>
    <cellStyle name="20% - Akzent1 2" xfId="838"/>
    <cellStyle name="20% - Akzent1 3" xfId="839"/>
    <cellStyle name="20% - Akzent1 4" xfId="840"/>
    <cellStyle name="20% - Akzent1 5" xfId="841"/>
    <cellStyle name="20% - Akzent1 6" xfId="842"/>
    <cellStyle name="20% - Akzent1 7" xfId="843"/>
    <cellStyle name="20% - Akzent1 8" xfId="844"/>
    <cellStyle name="20% - Akzent1 9" xfId="845"/>
    <cellStyle name="20% - Akzent2" xfId="291"/>
    <cellStyle name="20% - Akzent2 10" xfId="846"/>
    <cellStyle name="20% - Akzent2 11" xfId="847"/>
    <cellStyle name="20% - Akzent2 2" xfId="848"/>
    <cellStyle name="20% - Akzent2 3" xfId="849"/>
    <cellStyle name="20% - Akzent2 4" xfId="850"/>
    <cellStyle name="20% - Akzent2 5" xfId="851"/>
    <cellStyle name="20% - Akzent2 6" xfId="852"/>
    <cellStyle name="20% - Akzent2 7" xfId="853"/>
    <cellStyle name="20% - Akzent2 8" xfId="854"/>
    <cellStyle name="20% - Akzent2 9" xfId="855"/>
    <cellStyle name="20% - Akzent3" xfId="292"/>
    <cellStyle name="20% - Akzent3 10" xfId="856"/>
    <cellStyle name="20% - Akzent3 11" xfId="857"/>
    <cellStyle name="20% - Akzent3 2" xfId="858"/>
    <cellStyle name="20% - Akzent3 3" xfId="859"/>
    <cellStyle name="20% - Akzent3 4" xfId="860"/>
    <cellStyle name="20% - Akzent3 5" xfId="861"/>
    <cellStyle name="20% - Akzent3 6" xfId="862"/>
    <cellStyle name="20% - Akzent3 7" xfId="863"/>
    <cellStyle name="20% - Akzent3 8" xfId="864"/>
    <cellStyle name="20% - Akzent3 9" xfId="865"/>
    <cellStyle name="20% - Akzent4" xfId="293"/>
    <cellStyle name="20% - Akzent4 10" xfId="866"/>
    <cellStyle name="20% - Akzent4 11" xfId="867"/>
    <cellStyle name="20% - Akzent4 2" xfId="868"/>
    <cellStyle name="20% - Akzent4 3" xfId="869"/>
    <cellStyle name="20% - Akzent4 4" xfId="870"/>
    <cellStyle name="20% - Akzent4 5" xfId="871"/>
    <cellStyle name="20% - Akzent4 6" xfId="872"/>
    <cellStyle name="20% - Akzent4 7" xfId="873"/>
    <cellStyle name="20% - Akzent4 8" xfId="874"/>
    <cellStyle name="20% - Akzent4 9" xfId="875"/>
    <cellStyle name="20% - Akzent5" xfId="294"/>
    <cellStyle name="20% - Akzent5 10" xfId="876"/>
    <cellStyle name="20% - Akzent5 11" xfId="877"/>
    <cellStyle name="20% - Akzent5 2" xfId="878"/>
    <cellStyle name="20% - Akzent5 3" xfId="879"/>
    <cellStyle name="20% - Akzent5 4" xfId="880"/>
    <cellStyle name="20% - Akzent5 5" xfId="881"/>
    <cellStyle name="20% - Akzent5 6" xfId="882"/>
    <cellStyle name="20% - Akzent5 7" xfId="883"/>
    <cellStyle name="20% - Akzent5 8" xfId="884"/>
    <cellStyle name="20% - Akzent5 9" xfId="885"/>
    <cellStyle name="20% - Akzent6" xfId="295"/>
    <cellStyle name="20% - Akzent6 10" xfId="886"/>
    <cellStyle name="20% - Akzent6 11" xfId="887"/>
    <cellStyle name="20% - Akzent6 2" xfId="888"/>
    <cellStyle name="20% - Akzent6 3" xfId="889"/>
    <cellStyle name="20% - Akzent6 4" xfId="890"/>
    <cellStyle name="20% - Akzent6 5" xfId="891"/>
    <cellStyle name="20% - Akzent6 6" xfId="892"/>
    <cellStyle name="20% - Akzent6 7" xfId="893"/>
    <cellStyle name="20% - Akzent6 8" xfId="894"/>
    <cellStyle name="20% - Akzent6 9" xfId="895"/>
    <cellStyle name="20% - Colore 1" xfId="24"/>
    <cellStyle name="20% - Colore 2" xfId="25"/>
    <cellStyle name="20% - Colore 3" xfId="26"/>
    <cellStyle name="20% - Colore 4" xfId="27"/>
    <cellStyle name="20% - Colore 5" xfId="28"/>
    <cellStyle name="20% - Colore 6" xfId="29"/>
    <cellStyle name="2mitP" xfId="896"/>
    <cellStyle name="2ohneP" xfId="897"/>
    <cellStyle name="3mitP" xfId="898"/>
    <cellStyle name="3ohneP" xfId="899"/>
    <cellStyle name="40 % - Akzent1" xfId="734" builtinId="31" customBuiltin="1"/>
    <cellStyle name="40 % - Akzent1 2" xfId="368"/>
    <cellStyle name="40 % - Akzent1 2 2" xfId="900"/>
    <cellStyle name="40 % - Akzent1 3" xfId="773"/>
    <cellStyle name="40 % - Akzent1 4" xfId="788"/>
    <cellStyle name="40 % - Akzent2" xfId="738" builtinId="35" customBuiltin="1"/>
    <cellStyle name="40 % - Akzent2 2" xfId="369"/>
    <cellStyle name="40 % - Akzent2 2 2" xfId="901"/>
    <cellStyle name="40 % - Akzent2 3" xfId="775"/>
    <cellStyle name="40 % - Akzent2 4" xfId="790"/>
    <cellStyle name="40 % - Akzent3" xfId="742" builtinId="39" customBuiltin="1"/>
    <cellStyle name="40 % - Akzent3 2" xfId="370"/>
    <cellStyle name="40 % - Akzent3 2 2" xfId="902"/>
    <cellStyle name="40 % - Akzent3 3" xfId="777"/>
    <cellStyle name="40 % - Akzent3 4" xfId="792"/>
    <cellStyle name="40 % - Akzent4" xfId="746" builtinId="43" customBuiltin="1"/>
    <cellStyle name="40 % - Akzent4 2" xfId="371"/>
    <cellStyle name="40 % - Akzent4 2 2" xfId="903"/>
    <cellStyle name="40 % - Akzent4 3" xfId="779"/>
    <cellStyle name="40 % - Akzent4 4" xfId="794"/>
    <cellStyle name="40 % - Akzent5" xfId="750" builtinId="47" customBuiltin="1"/>
    <cellStyle name="40 % - Akzent5 2" xfId="372"/>
    <cellStyle name="40 % - Akzent5 2 2" xfId="904"/>
    <cellStyle name="40 % - Akzent5 3" xfId="781"/>
    <cellStyle name="40 % - Akzent5 4" xfId="796"/>
    <cellStyle name="40 % - Akzent6" xfId="754" builtinId="51" customBuiltin="1"/>
    <cellStyle name="40 % - Akzent6 2" xfId="373"/>
    <cellStyle name="40 % - Akzent6 2 2" xfId="905"/>
    <cellStyle name="40 % - Akzent6 3" xfId="783"/>
    <cellStyle name="40 % - Akzent6 4" xfId="798"/>
    <cellStyle name="40 % – Zvýrazn?ní1" xfId="374"/>
    <cellStyle name="40 % – Zvýrazn?ní2" xfId="375"/>
    <cellStyle name="40 % – Zvýrazn?ní3" xfId="376"/>
    <cellStyle name="40 % – Zvýrazn?ní4" xfId="377"/>
    <cellStyle name="40 % – Zvýrazn?ní5" xfId="378"/>
    <cellStyle name="40 % – Zvýrazn?ní6" xfId="379"/>
    <cellStyle name="40 % – Zvýraznění1" xfId="30"/>
    <cellStyle name="40 % – Zvýraznění2" xfId="31"/>
    <cellStyle name="40 % – Zvýraznění3" xfId="32"/>
    <cellStyle name="40 % – Zvýraznění4" xfId="33"/>
    <cellStyle name="40 % – Zvýraznění5" xfId="34"/>
    <cellStyle name="40 % – Zvýraznění6" xfId="35"/>
    <cellStyle name="40% - 1. jelöl?szín" xfId="380"/>
    <cellStyle name="40% - 1. jelölőszín" xfId="36"/>
    <cellStyle name="40% - 2. jelöl?szín" xfId="381"/>
    <cellStyle name="40% - 2. jelölőszín" xfId="37"/>
    <cellStyle name="40% - 3. jelöl?szín" xfId="382"/>
    <cellStyle name="40% - 3. jelölőszín" xfId="38"/>
    <cellStyle name="40% - 4. jelöl?szín" xfId="383"/>
    <cellStyle name="40% - 4. jelölőszín" xfId="39"/>
    <cellStyle name="40% - 5. jelöl?szín" xfId="384"/>
    <cellStyle name="40% - 5. jelölőszín" xfId="40"/>
    <cellStyle name="40% - 6. jelöl?szín" xfId="385"/>
    <cellStyle name="40% - 6. jelölőszín" xfId="41"/>
    <cellStyle name="40% - Accent1" xfId="42"/>
    <cellStyle name="40% - Accent1 2" xfId="906"/>
    <cellStyle name="40% - Accent1 3" xfId="907"/>
    <cellStyle name="40% - Accent2" xfId="43"/>
    <cellStyle name="40% - Accent2 2" xfId="908"/>
    <cellStyle name="40% - Accent2 3" xfId="909"/>
    <cellStyle name="40% - Accent3" xfId="44"/>
    <cellStyle name="40% - Accent3 2" xfId="910"/>
    <cellStyle name="40% - Accent3 3" xfId="911"/>
    <cellStyle name="40% - Accent4" xfId="45"/>
    <cellStyle name="40% - Accent4 2" xfId="912"/>
    <cellStyle name="40% - Accent4 3" xfId="913"/>
    <cellStyle name="40% - Accent5" xfId="46"/>
    <cellStyle name="40% - Accent5 2" xfId="914"/>
    <cellStyle name="40% - Accent5 3" xfId="915"/>
    <cellStyle name="40% - Accent6" xfId="47"/>
    <cellStyle name="40% - Accent6 2" xfId="916"/>
    <cellStyle name="40% - Accent6 3" xfId="917"/>
    <cellStyle name="40% - Akzent1" xfId="296"/>
    <cellStyle name="40% - Akzent1 10" xfId="918"/>
    <cellStyle name="40% - Akzent1 11" xfId="919"/>
    <cellStyle name="40% - Akzent1 2" xfId="920"/>
    <cellStyle name="40% - Akzent1 3" xfId="921"/>
    <cellStyle name="40% - Akzent1 4" xfId="922"/>
    <cellStyle name="40% - Akzent1 5" xfId="923"/>
    <cellStyle name="40% - Akzent1 6" xfId="924"/>
    <cellStyle name="40% - Akzent1 7" xfId="925"/>
    <cellStyle name="40% - Akzent1 8" xfId="926"/>
    <cellStyle name="40% - Akzent1 9" xfId="927"/>
    <cellStyle name="40% - Akzent2" xfId="297"/>
    <cellStyle name="40% - Akzent2 10" xfId="928"/>
    <cellStyle name="40% - Akzent2 11" xfId="929"/>
    <cellStyle name="40% - Akzent2 2" xfId="930"/>
    <cellStyle name="40% - Akzent2 3" xfId="931"/>
    <cellStyle name="40% - Akzent2 4" xfId="932"/>
    <cellStyle name="40% - Akzent2 5" xfId="933"/>
    <cellStyle name="40% - Akzent2 6" xfId="934"/>
    <cellStyle name="40% - Akzent2 7" xfId="935"/>
    <cellStyle name="40% - Akzent2 8" xfId="936"/>
    <cellStyle name="40% - Akzent2 9" xfId="937"/>
    <cellStyle name="40% - Akzent3" xfId="298"/>
    <cellStyle name="40% - Akzent3 10" xfId="938"/>
    <cellStyle name="40% - Akzent3 11" xfId="939"/>
    <cellStyle name="40% - Akzent3 2" xfId="940"/>
    <cellStyle name="40% - Akzent3 3" xfId="941"/>
    <cellStyle name="40% - Akzent3 4" xfId="942"/>
    <cellStyle name="40% - Akzent3 5" xfId="943"/>
    <cellStyle name="40% - Akzent3 6" xfId="944"/>
    <cellStyle name="40% - Akzent3 7" xfId="945"/>
    <cellStyle name="40% - Akzent3 8" xfId="946"/>
    <cellStyle name="40% - Akzent3 9" xfId="947"/>
    <cellStyle name="40% - Akzent4" xfId="299"/>
    <cellStyle name="40% - Akzent4 10" xfId="948"/>
    <cellStyle name="40% - Akzent4 11" xfId="949"/>
    <cellStyle name="40% - Akzent4 2" xfId="950"/>
    <cellStyle name="40% - Akzent4 3" xfId="951"/>
    <cellStyle name="40% - Akzent4 4" xfId="952"/>
    <cellStyle name="40% - Akzent4 5" xfId="953"/>
    <cellStyle name="40% - Akzent4 6" xfId="954"/>
    <cellStyle name="40% - Akzent4 7" xfId="955"/>
    <cellStyle name="40% - Akzent4 8" xfId="956"/>
    <cellStyle name="40% - Akzent4 9" xfId="957"/>
    <cellStyle name="40% - Akzent5" xfId="300"/>
    <cellStyle name="40% - Akzent5 10" xfId="958"/>
    <cellStyle name="40% - Akzent5 11" xfId="959"/>
    <cellStyle name="40% - Akzent5 2" xfId="960"/>
    <cellStyle name="40% - Akzent5 3" xfId="961"/>
    <cellStyle name="40% - Akzent5 4" xfId="962"/>
    <cellStyle name="40% - Akzent5 5" xfId="963"/>
    <cellStyle name="40% - Akzent5 6" xfId="964"/>
    <cellStyle name="40% - Akzent5 7" xfId="965"/>
    <cellStyle name="40% - Akzent5 8" xfId="966"/>
    <cellStyle name="40% - Akzent5 9" xfId="967"/>
    <cellStyle name="40% - Akzent6" xfId="301"/>
    <cellStyle name="40% - Akzent6 10" xfId="968"/>
    <cellStyle name="40% - Akzent6 11" xfId="969"/>
    <cellStyle name="40% - Akzent6 2" xfId="970"/>
    <cellStyle name="40% - Akzent6 3" xfId="971"/>
    <cellStyle name="40% - Akzent6 4" xfId="972"/>
    <cellStyle name="40% - Akzent6 5" xfId="973"/>
    <cellStyle name="40% - Akzent6 6" xfId="974"/>
    <cellStyle name="40% - Akzent6 7" xfId="975"/>
    <cellStyle name="40% - Akzent6 8" xfId="976"/>
    <cellStyle name="40% - Akzent6 9" xfId="977"/>
    <cellStyle name="40% - Colore 1" xfId="48"/>
    <cellStyle name="40% - Colore 2" xfId="49"/>
    <cellStyle name="40% - Colore 3" xfId="50"/>
    <cellStyle name="40% - Colore 4" xfId="51"/>
    <cellStyle name="40% - Colore 5" xfId="52"/>
    <cellStyle name="40% - Colore 6" xfId="53"/>
    <cellStyle name="4mitP" xfId="978"/>
    <cellStyle name="4ohneP" xfId="979"/>
    <cellStyle name="60 % - Akzent1" xfId="735" builtinId="32" customBuiltin="1"/>
    <cellStyle name="60 % - Akzent1 2" xfId="386"/>
    <cellStyle name="60 % - Akzent2" xfId="739" builtinId="36" customBuiltin="1"/>
    <cellStyle name="60 % - Akzent2 2" xfId="387"/>
    <cellStyle name="60 % - Akzent3" xfId="743" builtinId="40" customBuiltin="1"/>
    <cellStyle name="60 % - Akzent3 2" xfId="388"/>
    <cellStyle name="60 % - Akzent4" xfId="747" builtinId="44" customBuiltin="1"/>
    <cellStyle name="60 % - Akzent4 2" xfId="389"/>
    <cellStyle name="60 % - Akzent5" xfId="751" builtinId="48" customBuiltin="1"/>
    <cellStyle name="60 % - Akzent5 2" xfId="390"/>
    <cellStyle name="60 % - Akzent6" xfId="755" builtinId="52" customBuiltin="1"/>
    <cellStyle name="60 % - Akzent6 2" xfId="391"/>
    <cellStyle name="60 % – Zvýrazn?ní1" xfId="392"/>
    <cellStyle name="60 % – Zvýrazn?ní2" xfId="393"/>
    <cellStyle name="60 % – Zvýrazn?ní3" xfId="394"/>
    <cellStyle name="60 % – Zvýrazn?ní4" xfId="395"/>
    <cellStyle name="60 % – Zvýrazn?ní5" xfId="396"/>
    <cellStyle name="60 % – Zvýrazn?ní6" xfId="397"/>
    <cellStyle name="60 % – Zvýraznění1" xfId="54"/>
    <cellStyle name="60 % – Zvýraznění2" xfId="55"/>
    <cellStyle name="60 % – Zvýraznění3" xfId="56"/>
    <cellStyle name="60 % – Zvýraznění4" xfId="57"/>
    <cellStyle name="60 % – Zvýraznění5" xfId="58"/>
    <cellStyle name="60 % – Zvýraznění6" xfId="59"/>
    <cellStyle name="60% - 1. jelöl?szín" xfId="398"/>
    <cellStyle name="60% - 1. jelölőszín" xfId="60"/>
    <cellStyle name="60% - 2. jelöl?szín" xfId="399"/>
    <cellStyle name="60% - 2. jelölőszín" xfId="61"/>
    <cellStyle name="60% - 3. jelöl?szín" xfId="400"/>
    <cellStyle name="60% - 3. jelölőszín" xfId="62"/>
    <cellStyle name="60% - 4. jelöl?szín" xfId="401"/>
    <cellStyle name="60% - 4. jelölőszín" xfId="63"/>
    <cellStyle name="60% - 5. jelöl?szín" xfId="402"/>
    <cellStyle name="60% - 5. jelölőszín" xfId="64"/>
    <cellStyle name="60% - 6. jelöl?szín" xfId="403"/>
    <cellStyle name="60% - 6. jelölőszín" xfId="65"/>
    <cellStyle name="60% - Accent1" xfId="66"/>
    <cellStyle name="60% - Accent1 2" xfId="980"/>
    <cellStyle name="60% - Accent1 3" xfId="981"/>
    <cellStyle name="60% - Accent2" xfId="67"/>
    <cellStyle name="60% - Accent2 2" xfId="982"/>
    <cellStyle name="60% - Accent2 3" xfId="983"/>
    <cellStyle name="60% - Accent3" xfId="68"/>
    <cellStyle name="60% - Accent3 2" xfId="984"/>
    <cellStyle name="60% - Accent3 3" xfId="985"/>
    <cellStyle name="60% - Accent4" xfId="69"/>
    <cellStyle name="60% - Accent4 2" xfId="986"/>
    <cellStyle name="60% - Accent4 3" xfId="987"/>
    <cellStyle name="60% - Accent5" xfId="70"/>
    <cellStyle name="60% - Accent5 2" xfId="988"/>
    <cellStyle name="60% - Accent5 3" xfId="989"/>
    <cellStyle name="60% - Accent6" xfId="71"/>
    <cellStyle name="60% - Accent6 2" xfId="990"/>
    <cellStyle name="60% - Accent6 3" xfId="991"/>
    <cellStyle name="60% - Akzent1" xfId="302"/>
    <cellStyle name="60% - Akzent1 10" xfId="992"/>
    <cellStyle name="60% - Akzent1 11" xfId="993"/>
    <cellStyle name="60% - Akzent1 2" xfId="994"/>
    <cellStyle name="60% - Akzent1 3" xfId="995"/>
    <cellStyle name="60% - Akzent1 4" xfId="996"/>
    <cellStyle name="60% - Akzent1 5" xfId="997"/>
    <cellStyle name="60% - Akzent1 6" xfId="998"/>
    <cellStyle name="60% - Akzent1 7" xfId="999"/>
    <cellStyle name="60% - Akzent1 8" xfId="1000"/>
    <cellStyle name="60% - Akzent1 9" xfId="1001"/>
    <cellStyle name="60% - Akzent2" xfId="303"/>
    <cellStyle name="60% - Akzent2 10" xfId="1002"/>
    <cellStyle name="60% - Akzent2 11" xfId="1003"/>
    <cellStyle name="60% - Akzent2 2" xfId="1004"/>
    <cellStyle name="60% - Akzent2 3" xfId="1005"/>
    <cellStyle name="60% - Akzent2 4" xfId="1006"/>
    <cellStyle name="60% - Akzent2 5" xfId="1007"/>
    <cellStyle name="60% - Akzent2 6" xfId="1008"/>
    <cellStyle name="60% - Akzent2 7" xfId="1009"/>
    <cellStyle name="60% - Akzent2 8" xfId="1010"/>
    <cellStyle name="60% - Akzent2 9" xfId="1011"/>
    <cellStyle name="60% - Akzent3" xfId="304"/>
    <cellStyle name="60% - Akzent3 10" xfId="1012"/>
    <cellStyle name="60% - Akzent3 11" xfId="1013"/>
    <cellStyle name="60% - Akzent3 2" xfId="1014"/>
    <cellStyle name="60% - Akzent3 3" xfId="1015"/>
    <cellStyle name="60% - Akzent3 4" xfId="1016"/>
    <cellStyle name="60% - Akzent3 5" xfId="1017"/>
    <cellStyle name="60% - Akzent3 6" xfId="1018"/>
    <cellStyle name="60% - Akzent3 7" xfId="1019"/>
    <cellStyle name="60% - Akzent3 8" xfId="1020"/>
    <cellStyle name="60% - Akzent3 9" xfId="1021"/>
    <cellStyle name="60% - Akzent4" xfId="305"/>
    <cellStyle name="60% - Akzent4 10" xfId="1022"/>
    <cellStyle name="60% - Akzent4 11" xfId="1023"/>
    <cellStyle name="60% - Akzent4 2" xfId="1024"/>
    <cellStyle name="60% - Akzent4 3" xfId="1025"/>
    <cellStyle name="60% - Akzent4 4" xfId="1026"/>
    <cellStyle name="60% - Akzent4 5" xfId="1027"/>
    <cellStyle name="60% - Akzent4 6" xfId="1028"/>
    <cellStyle name="60% - Akzent4 7" xfId="1029"/>
    <cellStyle name="60% - Akzent4 8" xfId="1030"/>
    <cellStyle name="60% - Akzent4 9" xfId="1031"/>
    <cellStyle name="60% - Akzent5" xfId="306"/>
    <cellStyle name="60% - Akzent5 10" xfId="1032"/>
    <cellStyle name="60% - Akzent5 11" xfId="1033"/>
    <cellStyle name="60% - Akzent5 2" xfId="1034"/>
    <cellStyle name="60% - Akzent5 3" xfId="1035"/>
    <cellStyle name="60% - Akzent5 4" xfId="1036"/>
    <cellStyle name="60% - Akzent5 5" xfId="1037"/>
    <cellStyle name="60% - Akzent5 6" xfId="1038"/>
    <cellStyle name="60% - Akzent5 7" xfId="1039"/>
    <cellStyle name="60% - Akzent5 8" xfId="1040"/>
    <cellStyle name="60% - Akzent5 9" xfId="1041"/>
    <cellStyle name="60% - Akzent6" xfId="307"/>
    <cellStyle name="60% - Akzent6 10" xfId="1042"/>
    <cellStyle name="60% - Akzent6 11" xfId="1043"/>
    <cellStyle name="60% - Akzent6 2" xfId="1044"/>
    <cellStyle name="60% - Akzent6 3" xfId="1045"/>
    <cellStyle name="60% - Akzent6 4" xfId="1046"/>
    <cellStyle name="60% - Akzent6 5" xfId="1047"/>
    <cellStyle name="60% - Akzent6 6" xfId="1048"/>
    <cellStyle name="60% - Akzent6 7" xfId="1049"/>
    <cellStyle name="60% - Akzent6 8" xfId="1050"/>
    <cellStyle name="60% - Akzent6 9" xfId="1051"/>
    <cellStyle name="60% - Colore 1" xfId="72"/>
    <cellStyle name="60% - Colore 2" xfId="73"/>
    <cellStyle name="60% - Colore 3" xfId="74"/>
    <cellStyle name="60% - Colore 4" xfId="75"/>
    <cellStyle name="60% - Colore 5" xfId="76"/>
    <cellStyle name="60% - Colore 6" xfId="77"/>
    <cellStyle name="6mitP" xfId="1052"/>
    <cellStyle name="6ohneP" xfId="1053"/>
    <cellStyle name="7mitP" xfId="1054"/>
    <cellStyle name="9mitP" xfId="1055"/>
    <cellStyle name="9ohneP" xfId="1056"/>
    <cellStyle name="Accent1" xfId="78"/>
    <cellStyle name="Accent1 2" xfId="1057"/>
    <cellStyle name="Accent1 3" xfId="1058"/>
    <cellStyle name="Accent2" xfId="79"/>
    <cellStyle name="Accent2 2" xfId="1059"/>
    <cellStyle name="Accent2 3" xfId="1060"/>
    <cellStyle name="Accent3" xfId="80"/>
    <cellStyle name="Accent3 2" xfId="1061"/>
    <cellStyle name="Accent3 3" xfId="1062"/>
    <cellStyle name="Accent4" xfId="81"/>
    <cellStyle name="Accent4 2" xfId="1063"/>
    <cellStyle name="Accent4 3" xfId="1064"/>
    <cellStyle name="Accent5" xfId="82"/>
    <cellStyle name="Accent5 2" xfId="1065"/>
    <cellStyle name="Accent5 3" xfId="1066"/>
    <cellStyle name="Accent6" xfId="83"/>
    <cellStyle name="Accent6 2" xfId="1067"/>
    <cellStyle name="Accent6 3" xfId="1068"/>
    <cellStyle name="AG Bilanz pro PK akt. Jahrc1" xfId="1069"/>
    <cellStyle name="AG Bilanz pro PK akt. Jahrc10" xfId="1070"/>
    <cellStyle name="AG Bilanz pro PK akt. Jahrc12" xfId="1071"/>
    <cellStyle name="AG Bilanz pro PK akt. Jahrc2" xfId="1072"/>
    <cellStyle name="AG Bilanz pro PK akt. Jahrc3" xfId="1073"/>
    <cellStyle name="AG Bilanz pro PK akt. Jahrc6" xfId="1074"/>
    <cellStyle name="AG Bilanz pro PK akt. Jahrc7" xfId="1075"/>
    <cellStyle name="AG Bilanz Summe  Anfang-akt. Jahrc1" xfId="1076"/>
    <cellStyle name="AG Bilanz Summe  Anfang-akt. Jahrc10" xfId="1077"/>
    <cellStyle name="AG Bilanz Summe  Anfang-akt. Jahrc12" xfId="1078"/>
    <cellStyle name="AG Bilanz Summe  Anfang-akt. Jahrc2" xfId="1079"/>
    <cellStyle name="AG Bilanz Summe  Anfang-akt. Jahrc3" xfId="1080"/>
    <cellStyle name="AG Bilanz Summe  Anfang-akt. Jahrc6" xfId="1081"/>
    <cellStyle name="AG Bilanz Summe  Anfang-akt. Jahrc7" xfId="1082"/>
    <cellStyle name="AG G&amp;V pro PK akt. Jahrc1" xfId="1083"/>
    <cellStyle name="AG G&amp;V pro PK akt. Jahrc10" xfId="1084"/>
    <cellStyle name="AG G&amp;V pro PK akt. Jahrc12" xfId="1085"/>
    <cellStyle name="AG G&amp;V pro PK akt. Jahrc2" xfId="1086"/>
    <cellStyle name="AG G&amp;V pro PK akt. Jahrc3" xfId="1087"/>
    <cellStyle name="AG G&amp;V pro PK akt. Jahrc6" xfId="1088"/>
    <cellStyle name="AG G&amp;V pro PK akt. Jahrc7" xfId="1089"/>
    <cellStyle name="AG G&amp;V Summe Anfang-akt. Jahrc1" xfId="1090"/>
    <cellStyle name="AG G&amp;V Summe Anfang-akt. Jahrc10" xfId="1091"/>
    <cellStyle name="AG G&amp;V Summe Anfang-akt. Jahrc12" xfId="1092"/>
    <cellStyle name="AG G&amp;V Summe Anfang-akt. Jahrc2" xfId="1093"/>
    <cellStyle name="AG G&amp;V Summe Anfang-akt. Jahrc3" xfId="1094"/>
    <cellStyle name="AG G&amp;V Summe Anfang-akt. Jahrc6" xfId="1095"/>
    <cellStyle name="AG G&amp;V Summe Anfang-akt. Jahrc7" xfId="1096"/>
    <cellStyle name="Akzent1" xfId="732" builtinId="29" customBuiltin="1"/>
    <cellStyle name="Akzent1 10" xfId="1097"/>
    <cellStyle name="Akzent1 11" xfId="1098"/>
    <cellStyle name="Akzent1 2" xfId="1099"/>
    <cellStyle name="Akzent1 3" xfId="1100"/>
    <cellStyle name="Akzent1 4" xfId="1101"/>
    <cellStyle name="Akzent1 5" xfId="1102"/>
    <cellStyle name="Akzent1 6" xfId="1103"/>
    <cellStyle name="Akzent1 7" xfId="1104"/>
    <cellStyle name="Akzent1 8" xfId="1105"/>
    <cellStyle name="Akzent1 9" xfId="1106"/>
    <cellStyle name="Akzent2" xfId="736" builtinId="33" customBuiltin="1"/>
    <cellStyle name="Akzent2 10" xfId="1107"/>
    <cellStyle name="Akzent2 11" xfId="1108"/>
    <cellStyle name="Akzent2 2" xfId="1109"/>
    <cellStyle name="Akzent2 3" xfId="1110"/>
    <cellStyle name="Akzent2 4" xfId="1111"/>
    <cellStyle name="Akzent2 5" xfId="1112"/>
    <cellStyle name="Akzent2 6" xfId="1113"/>
    <cellStyle name="Akzent2 7" xfId="1114"/>
    <cellStyle name="Akzent2 8" xfId="1115"/>
    <cellStyle name="Akzent2 9" xfId="1116"/>
    <cellStyle name="Akzent3" xfId="740" builtinId="37" customBuiltin="1"/>
    <cellStyle name="Akzent3 10" xfId="1117"/>
    <cellStyle name="Akzent3 11" xfId="1118"/>
    <cellStyle name="Akzent3 2" xfId="1119"/>
    <cellStyle name="Akzent3 3" xfId="1120"/>
    <cellStyle name="Akzent3 4" xfId="1121"/>
    <cellStyle name="Akzent3 5" xfId="1122"/>
    <cellStyle name="Akzent3 6" xfId="1123"/>
    <cellStyle name="Akzent3 7" xfId="1124"/>
    <cellStyle name="Akzent3 8" xfId="1125"/>
    <cellStyle name="Akzent3 9" xfId="1126"/>
    <cellStyle name="Akzent4" xfId="744" builtinId="41" customBuiltin="1"/>
    <cellStyle name="Akzent4 10" xfId="1127"/>
    <cellStyle name="Akzent4 11" xfId="1128"/>
    <cellStyle name="Akzent4 2" xfId="1129"/>
    <cellStyle name="Akzent4 3" xfId="1130"/>
    <cellStyle name="Akzent4 4" xfId="1131"/>
    <cellStyle name="Akzent4 5" xfId="1132"/>
    <cellStyle name="Akzent4 6" xfId="1133"/>
    <cellStyle name="Akzent4 7" xfId="1134"/>
    <cellStyle name="Akzent4 8" xfId="1135"/>
    <cellStyle name="Akzent4 9" xfId="1136"/>
    <cellStyle name="Akzent5" xfId="748" builtinId="45" customBuiltin="1"/>
    <cellStyle name="Akzent5 10" xfId="1137"/>
    <cellStyle name="Akzent5 11" xfId="1138"/>
    <cellStyle name="Akzent5 2" xfId="1139"/>
    <cellStyle name="Akzent5 3" xfId="1140"/>
    <cellStyle name="Akzent5 4" xfId="1141"/>
    <cellStyle name="Akzent5 5" xfId="1142"/>
    <cellStyle name="Akzent5 6" xfId="1143"/>
    <cellStyle name="Akzent5 7" xfId="1144"/>
    <cellStyle name="Akzent5 8" xfId="1145"/>
    <cellStyle name="Akzent5 9" xfId="1146"/>
    <cellStyle name="Akzent6" xfId="752" builtinId="49" customBuiltin="1"/>
    <cellStyle name="Akzent6 10" xfId="1147"/>
    <cellStyle name="Akzent6 11" xfId="1148"/>
    <cellStyle name="Akzent6 2" xfId="1149"/>
    <cellStyle name="Akzent6 3" xfId="1150"/>
    <cellStyle name="Akzent6 4" xfId="1151"/>
    <cellStyle name="Akzent6 5" xfId="1152"/>
    <cellStyle name="Akzent6 6" xfId="1153"/>
    <cellStyle name="Akzent6 7" xfId="1154"/>
    <cellStyle name="Akzent6 8" xfId="1155"/>
    <cellStyle name="Akzent6 9" xfId="1156"/>
    <cellStyle name="annee semestre" xfId="677"/>
    <cellStyle name="Ausgabe" xfId="725" builtinId="21" customBuiltin="1"/>
    <cellStyle name="Ausgabe 10" xfId="1157"/>
    <cellStyle name="Ausgabe 11" xfId="1158"/>
    <cellStyle name="Ausgabe 2" xfId="1159"/>
    <cellStyle name="Ausgabe 3" xfId="1160"/>
    <cellStyle name="Ausgabe 4" xfId="1161"/>
    <cellStyle name="Ausgabe 5" xfId="1162"/>
    <cellStyle name="Ausgabe 6" xfId="1163"/>
    <cellStyle name="Ausgabe 7" xfId="1164"/>
    <cellStyle name="Ausgabe 8" xfId="1165"/>
    <cellStyle name="Ausgabe 9" xfId="1166"/>
    <cellStyle name="AVERAGE" xfId="1167"/>
    <cellStyle name="AVERAGE 2" xfId="1168"/>
    <cellStyle name="AZ1" xfId="1169"/>
    <cellStyle name="AZ1 2" xfId="1825"/>
    <cellStyle name="Bad" xfId="84"/>
    <cellStyle name="Bad 2" xfId="1170"/>
    <cellStyle name="Bad 3" xfId="1171"/>
    <cellStyle name="Berechneter Wert" xfId="85"/>
    <cellStyle name="Berechneter Wert 2" xfId="635"/>
    <cellStyle name="Berechnung" xfId="726" builtinId="22" customBuiltin="1"/>
    <cellStyle name="Berechnung 10" xfId="1172"/>
    <cellStyle name="Berechnung 11" xfId="1173"/>
    <cellStyle name="Berechnung 2" xfId="1174"/>
    <cellStyle name="Berechnung 3" xfId="1175"/>
    <cellStyle name="Berechnung 4" xfId="1176"/>
    <cellStyle name="Berechnung 5" xfId="1177"/>
    <cellStyle name="Berechnung 6" xfId="1178"/>
    <cellStyle name="Berechnung 7" xfId="1179"/>
    <cellStyle name="Berechnung 8" xfId="1180"/>
    <cellStyle name="Berechnung 9" xfId="1181"/>
    <cellStyle name="Beschriftung" xfId="86"/>
    <cellStyle name="Bevitel" xfId="87"/>
    <cellStyle name="Bps" xfId="88"/>
    <cellStyle name="Bps 2" xfId="636"/>
    <cellStyle name="Calcolo" xfId="89"/>
    <cellStyle name="Calculation" xfId="90"/>
    <cellStyle name="Calculation 2" xfId="1182"/>
    <cellStyle name="Calculation 3" xfId="1183"/>
    <cellStyle name="Celkem" xfId="91"/>
    <cellStyle name="Cella collegata" xfId="92"/>
    <cellStyle name="Cella da controllare" xfId="93"/>
    <cellStyle name="Check Cell" xfId="94"/>
    <cellStyle name="Check Cell 2" xfId="1184"/>
    <cellStyle name="Check Cell 3" xfId="1185"/>
    <cellStyle name="Chybn?" xfId="404"/>
    <cellStyle name="Chybně" xfId="95"/>
    <cellStyle name="Cím" xfId="96"/>
    <cellStyle name="Címsor 1" xfId="97"/>
    <cellStyle name="Címsor 2" xfId="98"/>
    <cellStyle name="Címsor 3" xfId="99"/>
    <cellStyle name="Címsor 3 2" xfId="405"/>
    <cellStyle name="Címsor 3 2 2" xfId="406"/>
    <cellStyle name="Címsor 3 2 2 2" xfId="407"/>
    <cellStyle name="Címsor 3 2 2 2 2" xfId="1186"/>
    <cellStyle name="Címsor 3 2 2 2 2 2" xfId="1187"/>
    <cellStyle name="Címsor 3 2 2 2 3" xfId="1188"/>
    <cellStyle name="Címsor 3 2 2 3" xfId="1189"/>
    <cellStyle name="Címsor 3 2 2 3 2" xfId="1190"/>
    <cellStyle name="Címsor 3 2 2 4" xfId="1191"/>
    <cellStyle name="Címsor 3 2 3" xfId="408"/>
    <cellStyle name="Címsor 3 2 3 2" xfId="1192"/>
    <cellStyle name="Címsor 3 2 3 2 2" xfId="1193"/>
    <cellStyle name="Címsor 3 2 3 3" xfId="1194"/>
    <cellStyle name="Címsor 3 2 4" xfId="1195"/>
    <cellStyle name="Címsor 3 2 4 2" xfId="1196"/>
    <cellStyle name="Címsor 3 2 5" xfId="1197"/>
    <cellStyle name="Címsor 3 3" xfId="409"/>
    <cellStyle name="Címsor 3 3 2" xfId="410"/>
    <cellStyle name="Címsor 3 3 2 2" xfId="1198"/>
    <cellStyle name="Címsor 3 3 2 2 2" xfId="1199"/>
    <cellStyle name="Címsor 3 3 2 3" xfId="1200"/>
    <cellStyle name="Címsor 3 3 3" xfId="1201"/>
    <cellStyle name="Címsor 3 3 3 2" xfId="1202"/>
    <cellStyle name="Címsor 3 3 4" xfId="1203"/>
    <cellStyle name="Címsor 3 4" xfId="411"/>
    <cellStyle name="Címsor 3 4 2" xfId="1204"/>
    <cellStyle name="Címsor 3 4 2 2" xfId="1205"/>
    <cellStyle name="Címsor 3 4 3" xfId="1206"/>
    <cellStyle name="Címsor 3 5" xfId="1207"/>
    <cellStyle name="Címsor 3 5 2" xfId="1208"/>
    <cellStyle name="Címsor 3 6" xfId="1209"/>
    <cellStyle name="Címsor 3 6 2" xfId="1210"/>
    <cellStyle name="Címsor 3 7" xfId="1211"/>
    <cellStyle name="Címsor 4" xfId="100"/>
    <cellStyle name="Colore 1" xfId="101"/>
    <cellStyle name="Colore 2" xfId="102"/>
    <cellStyle name="Colore 3" xfId="103"/>
    <cellStyle name="Colore 4" xfId="104"/>
    <cellStyle name="Colore 5" xfId="105"/>
    <cellStyle name="Colore 6" xfId="106"/>
    <cellStyle name="Comma [0]" xfId="1212"/>
    <cellStyle name="Comma 2" xfId="1213"/>
    <cellStyle name="Comma_BER0109.XLS" xfId="1214"/>
    <cellStyle name="Currency" xfId="1215"/>
    <cellStyle name="Currency [0]" xfId="1216"/>
    <cellStyle name="Currency_1.1" xfId="678"/>
    <cellStyle name="Data" xfId="107"/>
    <cellStyle name="Dateneingabe" xfId="108"/>
    <cellStyle name="Dezimal [0] 2" xfId="412"/>
    <cellStyle name="Dezimal [0] 2 2" xfId="1217"/>
    <cellStyle name="Dezimal [0] 2 3" xfId="1218"/>
    <cellStyle name="Dezimal [0] 2 4" xfId="1219"/>
    <cellStyle name="Dezimal [1]" xfId="1220"/>
    <cellStyle name="Dezimal [s]" xfId="1221"/>
    <cellStyle name="Dezimal [ss]" xfId="1222"/>
    <cellStyle name="Dezimal +-" xfId="1223"/>
    <cellStyle name="Dezimal +- 2" xfId="1224"/>
    <cellStyle name="Dezimal 1" xfId="1225"/>
    <cellStyle name="Dezimal 2" xfId="1226"/>
    <cellStyle name="Dezimal 2 2" xfId="1227"/>
    <cellStyle name="Dezimal 2 3" xfId="1228"/>
    <cellStyle name="Dezimal 2 4" xfId="1229"/>
    <cellStyle name="Dezimal 2 5" xfId="1230"/>
    <cellStyle name="Dezimal 3" xfId="1231"/>
    <cellStyle name="Dezimal 4" xfId="1232"/>
    <cellStyle name="Dezimal 5" xfId="1233"/>
    <cellStyle name="Dezimal[8]" xfId="1234"/>
    <cellStyle name="DeziŴal" xfId="1235"/>
    <cellStyle name="données" xfId="679"/>
    <cellStyle name="donnéesbord" xfId="680"/>
    <cellStyle name="dreiNachkomma" xfId="1826"/>
    <cellStyle name="dreiNachkomma 2" xfId="1827"/>
    <cellStyle name="ebene1" xfId="1236"/>
    <cellStyle name="ebene2" xfId="1237"/>
    <cellStyle name="ebene3" xfId="1238"/>
    <cellStyle name="ebene4" xfId="1239"/>
    <cellStyle name="ebene5" xfId="1240"/>
    <cellStyle name="Eigenschaft" xfId="109"/>
    <cellStyle name="Eingabe" xfId="724" builtinId="20" customBuiltin="1"/>
    <cellStyle name="Eingabe 10" xfId="1241"/>
    <cellStyle name="Eingabe 11" xfId="1242"/>
    <cellStyle name="Eingabe 2" xfId="1243"/>
    <cellStyle name="Eingabe 3" xfId="1244"/>
    <cellStyle name="Eingabe 4" xfId="1245"/>
    <cellStyle name="Eingabe 5" xfId="1246"/>
    <cellStyle name="Eingabe 6" xfId="1247"/>
    <cellStyle name="Eingabe 7" xfId="1248"/>
    <cellStyle name="Eingabe 8" xfId="1249"/>
    <cellStyle name="Eingabe 9" xfId="1250"/>
    <cellStyle name="Ellen?rz?cella" xfId="413"/>
    <cellStyle name="Ellenőrzőcella" xfId="110"/>
    <cellStyle name="Ergebnis" xfId="731" builtinId="25" customBuiltin="1"/>
    <cellStyle name="Ergebnis 10" xfId="1251"/>
    <cellStyle name="Ergebnis 11" xfId="1252"/>
    <cellStyle name="Ergebnis 2" xfId="1253"/>
    <cellStyle name="Ergebnis 3" xfId="1254"/>
    <cellStyle name="Ergebnis 4" xfId="1255"/>
    <cellStyle name="Ergebnis 5" xfId="1256"/>
    <cellStyle name="Ergebnis 6" xfId="1257"/>
    <cellStyle name="Ergebnis 7" xfId="1258"/>
    <cellStyle name="Ergebnis 8" xfId="1259"/>
    <cellStyle name="Ergebnis 9" xfId="1260"/>
    <cellStyle name="Erklärender Text" xfId="730" builtinId="53" customBuiltin="1"/>
    <cellStyle name="Erklärender Text 10" xfId="1261"/>
    <cellStyle name="Erklärender Text 11" xfId="1262"/>
    <cellStyle name="Erklärender Text 2" xfId="1263"/>
    <cellStyle name="Erklärender Text 3" xfId="1264"/>
    <cellStyle name="Erklärender Text 4" xfId="1265"/>
    <cellStyle name="Erklärender Text 5" xfId="1266"/>
    <cellStyle name="Erklärender Text 6" xfId="1267"/>
    <cellStyle name="Erklärender Text 7" xfId="1268"/>
    <cellStyle name="Erklärender Text 8" xfId="1269"/>
    <cellStyle name="Erklärender Text 9" xfId="1270"/>
    <cellStyle name="Euro" xfId="1"/>
    <cellStyle name="Euro 2" xfId="330"/>
    <cellStyle name="Euro 2 2" xfId="637"/>
    <cellStyle name="Euro 2 3" xfId="1271"/>
    <cellStyle name="Euro 2 4" xfId="1272"/>
    <cellStyle name="Euro 3" xfId="414"/>
    <cellStyle name="Euro 3 2" xfId="1273"/>
    <cellStyle name="Euro 3 3" xfId="1274"/>
    <cellStyle name="Euro 4" xfId="1275"/>
    <cellStyle name="Euro 4 2" xfId="1276"/>
    <cellStyle name="Euro 4 3" xfId="1277"/>
    <cellStyle name="Euro 5" xfId="1278"/>
    <cellStyle name="Euro 6" xfId="1279"/>
    <cellStyle name="Euro 7" xfId="1280"/>
    <cellStyle name="EUROSTAT Pro PK akt. Jahrc1" xfId="1281"/>
    <cellStyle name="EUROSTAT Pro PK akt. Jahrc10" xfId="1282"/>
    <cellStyle name="EUROSTAT Pro PK akt. Jahrc12" xfId="1283"/>
    <cellStyle name="EUROSTAT Pro PK akt. Jahrc2" xfId="1284"/>
    <cellStyle name="EUROSTAT Pro PK akt. Jahrc3" xfId="1285"/>
    <cellStyle name="EUROSTAT Pro PK akt. Jahrc6" xfId="1286"/>
    <cellStyle name="EUROSTAT Pro PK akt. Jahrc7" xfId="1287"/>
    <cellStyle name="Exp" xfId="111"/>
    <cellStyle name="Exp 2" xfId="638"/>
    <cellStyle name="Explanatory Text" xfId="112"/>
    <cellStyle name="Explanatory Text 2" xfId="1288"/>
    <cellStyle name="Explanatory Text 3" xfId="1289"/>
    <cellStyle name="External" xfId="113"/>
    <cellStyle name="Figyelmeztetés" xfId="114"/>
    <cellStyle name="Formblatt A Betr./Überbetr/Ges. akt. Jahrc1" xfId="1290"/>
    <cellStyle name="Formblatt A Betr./Überbetr/Ges. akt. Jahrc10" xfId="1291"/>
    <cellStyle name="Formblatt A Betr./Überbetr/Ges. akt. Jahrc13" xfId="1292"/>
    <cellStyle name="Formblatt A Betr./Überbetr/Ges. akt. Jahrc14" xfId="1293"/>
    <cellStyle name="Formblatt A Betr./Überbetr/Ges. akt. Jahrc15" xfId="1294"/>
    <cellStyle name="Formblatt A Betr./Überbetr/Ges. akt. Jahrc2" xfId="1295"/>
    <cellStyle name="Formblatt A Betr./Überbetr/Ges. akt. Jahrc3" xfId="1296"/>
    <cellStyle name="Formblatt A Betr./Überbetr/Ges. akt. Jahrc6" xfId="1297"/>
    <cellStyle name="Formblatt A Betr./Überbetr/Ges. akt. Jahrc7" xfId="1298"/>
    <cellStyle name="Formblatt A Pro PK akt. Jahrc1" xfId="1299"/>
    <cellStyle name="Formblatt A Pro PK akt. Jahrc10" xfId="1300"/>
    <cellStyle name="Formblatt A Pro PK akt. Jahrc12" xfId="1301"/>
    <cellStyle name="Formblatt A Pro PK akt. Jahrc2" xfId="1302"/>
    <cellStyle name="Formblatt A Pro PK akt. Jahrc3" xfId="1303"/>
    <cellStyle name="Formblatt A Pro PK akt. Jahrc6" xfId="1304"/>
    <cellStyle name="Formblatt A Pro PK akt. Jahrc7" xfId="1305"/>
    <cellStyle name="Formblatt B Betr./Überbetr/Ges. akt. Jahrc1" xfId="1306"/>
    <cellStyle name="Formblatt B Betr./Überbetr/Ges. akt. Jahrc10" xfId="1307"/>
    <cellStyle name="Formblatt B Betr./Überbetr/Ges. akt. Jahrc12" xfId="1308"/>
    <cellStyle name="Formblatt B Betr./Überbetr/Ges. akt. Jahrc13" xfId="1309"/>
    <cellStyle name="Formblatt B Betr./Überbetr/Ges. akt. Jahrc14" xfId="1310"/>
    <cellStyle name="Formblatt B Betr./Überbetr/Ges. akt. Jahrc2" xfId="1311"/>
    <cellStyle name="Formblatt B Betr./Überbetr/Ges. akt. Jahrc3" xfId="1312"/>
    <cellStyle name="Formblatt B Betr./Überbetr/Ges. akt. Jahrc6" xfId="1313"/>
    <cellStyle name="Formblatt B Betr./Überbetr/Ges. akt. Jahrc7" xfId="1314"/>
    <cellStyle name="Formblatt B Pro PK akt. Jahrc1" xfId="1315"/>
    <cellStyle name="Formblatt B Pro PK akt. Jahrc10" xfId="1316"/>
    <cellStyle name="Formblatt B Pro PK akt. Jahrc12" xfId="1317"/>
    <cellStyle name="Formblatt B Pro PK akt. Jahrc2" xfId="1318"/>
    <cellStyle name="Formblatt B Pro PK akt. Jahrc3" xfId="1319"/>
    <cellStyle name="Formblatt B Pro PK akt. Jahrc6" xfId="1320"/>
    <cellStyle name="Formblatt B Pro PK akt. Jahrc7" xfId="1321"/>
    <cellStyle name="Fuss" xfId="1322"/>
    <cellStyle name="GenC" xfId="115"/>
    <cellStyle name="GenC 2" xfId="639"/>
    <cellStyle name="GenR" xfId="116"/>
    <cellStyle name="GenR 2" xfId="640"/>
    <cellStyle name="Good" xfId="117"/>
    <cellStyle name="Good 2" xfId="1323"/>
    <cellStyle name="Good 3" xfId="1324"/>
    <cellStyle name="Gut" xfId="632" builtinId="26"/>
    <cellStyle name="Gut 10" xfId="1325"/>
    <cellStyle name="Gut 11" xfId="1326"/>
    <cellStyle name="Gut 2" xfId="757"/>
    <cellStyle name="Gut 3" xfId="1327"/>
    <cellStyle name="Gut 4" xfId="1328"/>
    <cellStyle name="Gut 5" xfId="1329"/>
    <cellStyle name="Gut 6" xfId="1330"/>
    <cellStyle name="Gut 7" xfId="1331"/>
    <cellStyle name="Gut 8" xfId="1332"/>
    <cellStyle name="Gut 9" xfId="1333"/>
    <cellStyle name="Hauptüberschrift" xfId="1334"/>
    <cellStyle name="heading" xfId="118"/>
    <cellStyle name="Heading 1" xfId="119"/>
    <cellStyle name="Heading 1 2" xfId="1335"/>
    <cellStyle name="Heading 1 3" xfId="1336"/>
    <cellStyle name="Heading 2" xfId="120"/>
    <cellStyle name="Heading 2 2" xfId="1337"/>
    <cellStyle name="Heading 2 3" xfId="1338"/>
    <cellStyle name="Heading 3" xfId="121"/>
    <cellStyle name="Heading 3 2" xfId="415"/>
    <cellStyle name="Heading 3 2 2" xfId="416"/>
    <cellStyle name="Heading 3 2 2 2" xfId="417"/>
    <cellStyle name="Heading 3 2 2 2 2" xfId="1339"/>
    <cellStyle name="Heading 3 2 2 2 2 2" xfId="1340"/>
    <cellStyle name="Heading 3 2 2 2 3" xfId="1341"/>
    <cellStyle name="Heading 3 2 2 3" xfId="1342"/>
    <cellStyle name="Heading 3 2 2 3 2" xfId="1343"/>
    <cellStyle name="Heading 3 2 2 4" xfId="1344"/>
    <cellStyle name="Heading 3 2 3" xfId="418"/>
    <cellStyle name="Heading 3 2 3 2" xfId="1345"/>
    <cellStyle name="Heading 3 2 3 2 2" xfId="1346"/>
    <cellStyle name="Heading 3 2 3 3" xfId="1347"/>
    <cellStyle name="Heading 3 2 4" xfId="1348"/>
    <cellStyle name="Heading 3 2 4 2" xfId="1349"/>
    <cellStyle name="Heading 3 2 5" xfId="1350"/>
    <cellStyle name="Heading 3 3" xfId="419"/>
    <cellStyle name="Heading 3 3 2" xfId="420"/>
    <cellStyle name="Heading 3 3 2 2" xfId="1351"/>
    <cellStyle name="Heading 3 3 2 2 2" xfId="1352"/>
    <cellStyle name="Heading 3 3 2 3" xfId="1353"/>
    <cellStyle name="Heading 3 3 3" xfId="1354"/>
    <cellStyle name="Heading 3 3 3 2" xfId="1355"/>
    <cellStyle name="Heading 3 3 4" xfId="1356"/>
    <cellStyle name="Heading 3 4" xfId="421"/>
    <cellStyle name="Heading 3 4 2" xfId="1357"/>
    <cellStyle name="Heading 3 4 2 2" xfId="1358"/>
    <cellStyle name="Heading 3 4 3" xfId="1359"/>
    <cellStyle name="Heading 3 5" xfId="1360"/>
    <cellStyle name="Heading 3 5 2" xfId="1361"/>
    <cellStyle name="Heading 3 6" xfId="1362"/>
    <cellStyle name="Heading 3 6 2" xfId="1363"/>
    <cellStyle name="Heading 3 7" xfId="1364"/>
    <cellStyle name="Heading 3 7 2" xfId="1365"/>
    <cellStyle name="Heading 3 8" xfId="1366"/>
    <cellStyle name="Heading 3 8 2" xfId="1367"/>
    <cellStyle name="Heading 3 9" xfId="1368"/>
    <cellStyle name="Heading 4" xfId="122"/>
    <cellStyle name="Heading 4 2" xfId="1369"/>
    <cellStyle name="Heading 4 3" xfId="1370"/>
    <cellStyle name="Headline" xfId="770"/>
    <cellStyle name="Highest_Figures" xfId="1371"/>
    <cellStyle name="Hivatkozott cella" xfId="123"/>
    <cellStyle name="Hyperlink 2" xfId="1372"/>
    <cellStyle name="Hyperlink 2 2" xfId="1373"/>
    <cellStyle name="Hyperlink 3" xfId="1374"/>
    <cellStyle name="Hyperlink_TablesDE (final)" xfId="1828"/>
    <cellStyle name="Input" xfId="124"/>
    <cellStyle name="itmln" xfId="125"/>
    <cellStyle name="Jegyzet" xfId="126"/>
    <cellStyle name="Jelöl?szín (1)" xfId="422"/>
    <cellStyle name="Jelöl?szín (2)" xfId="423"/>
    <cellStyle name="Jelöl?szín (3)" xfId="424"/>
    <cellStyle name="Jelöl?szín (4)" xfId="425"/>
    <cellStyle name="Jelöl?szín (5)" xfId="426"/>
    <cellStyle name="Jelöl?szín (6)" xfId="427"/>
    <cellStyle name="Jelölőszín (1)" xfId="127"/>
    <cellStyle name="Jelölőszín (2)" xfId="128"/>
    <cellStyle name="Jelölőszín (3)" xfId="129"/>
    <cellStyle name="Jelölőszín (4)" xfId="130"/>
    <cellStyle name="Jelölőszín (5)" xfId="131"/>
    <cellStyle name="Jelölőszín (6)" xfId="132"/>
    <cellStyle name="Jó" xfId="133"/>
    <cellStyle name="Kimenet" xfId="134"/>
    <cellStyle name="Komma 10" xfId="308"/>
    <cellStyle name="Komma 10 2" xfId="544"/>
    <cellStyle name="Komma 10 3" xfId="1375"/>
    <cellStyle name="Komma 11" xfId="337"/>
    <cellStyle name="Komma 11 2" xfId="559"/>
    <cellStyle name="Komma 11 3" xfId="1376"/>
    <cellStyle name="Komma 12" xfId="697"/>
    <cellStyle name="Komma 12 2" xfId="1377"/>
    <cellStyle name="Komma 12 3" xfId="1378"/>
    <cellStyle name="Komma 13" xfId="1379"/>
    <cellStyle name="Komma 13 2" xfId="1380"/>
    <cellStyle name="Komma 2" xfId="135"/>
    <cellStyle name="Komma 2 2" xfId="136"/>
    <cellStyle name="Komma 2 2 2" xfId="545"/>
    <cellStyle name="Komma 2 2 3" xfId="1381"/>
    <cellStyle name="Komma 2 3" xfId="709"/>
    <cellStyle name="Komma 2 3 2" xfId="1382"/>
    <cellStyle name="Komma 2 3 3" xfId="1383"/>
    <cellStyle name="Komma 2 3 4" xfId="1384"/>
    <cellStyle name="Komma 2 4" xfId="1385"/>
    <cellStyle name="Komma 2 4 2" xfId="1386"/>
    <cellStyle name="Komma 2 5" xfId="1387"/>
    <cellStyle name="Komma 2 6" xfId="1388"/>
    <cellStyle name="Komma 2 7" xfId="1389"/>
    <cellStyle name="Komma 2 8" xfId="1390"/>
    <cellStyle name="Komma 2 9" xfId="1391"/>
    <cellStyle name="Komma 3" xfId="137"/>
    <cellStyle name="Komma 3 2" xfId="428"/>
    <cellStyle name="Komma 3 2 2" xfId="1392"/>
    <cellStyle name="Komma 3 3" xfId="546"/>
    <cellStyle name="Komma 3 4" xfId="710"/>
    <cellStyle name="Komma 3 5" xfId="1393"/>
    <cellStyle name="Komma 4" xfId="138"/>
    <cellStyle name="Komma 4 2" xfId="641"/>
    <cellStyle name="Komma 4 3" xfId="1394"/>
    <cellStyle name="Komma 4 4" xfId="1395"/>
    <cellStyle name="Komma 4 5" xfId="1396"/>
    <cellStyle name="Komma 5" xfId="139"/>
    <cellStyle name="Komma 5 2" xfId="547"/>
    <cellStyle name="Komma 5 3" xfId="1397"/>
    <cellStyle name="Komma 6" xfId="286"/>
    <cellStyle name="Komma 6 2" xfId="309"/>
    <cellStyle name="Komma 6 2 2" xfId="548"/>
    <cellStyle name="Komma 6 2 3" xfId="1398"/>
    <cellStyle name="Komma 6 3" xfId="331"/>
    <cellStyle name="Komma 6 3 2" xfId="642"/>
    <cellStyle name="Komma 6 4" xfId="549"/>
    <cellStyle name="Komma 6 5" xfId="1399"/>
    <cellStyle name="Komma 6 6" xfId="1400"/>
    <cellStyle name="Komma 7" xfId="310"/>
    <cellStyle name="Komma 7 2" xfId="332"/>
    <cellStyle name="Komma 7 2 2" xfId="561"/>
    <cellStyle name="Komma 7 3" xfId="429"/>
    <cellStyle name="Komma 7 3 2" xfId="562"/>
    <cellStyle name="Komma 7 4" xfId="550"/>
    <cellStyle name="Komma 7 5" xfId="560"/>
    <cellStyle name="Komma 8" xfId="311"/>
    <cellStyle name="Komma 8 2" xfId="333"/>
    <cellStyle name="Komma 8 2 2" xfId="430"/>
    <cellStyle name="Komma 8 2 2 2" xfId="431"/>
    <cellStyle name="Komma 8 2 2 2 2" xfId="566"/>
    <cellStyle name="Komma 8 2 2 3" xfId="432"/>
    <cellStyle name="Komma 8 2 2 3 2" xfId="433"/>
    <cellStyle name="Komma 8 2 2 3 2 2" xfId="568"/>
    <cellStyle name="Komma 8 2 2 3 3" xfId="434"/>
    <cellStyle name="Komma 8 2 2 3 3 2" xfId="435"/>
    <cellStyle name="Komma 8 2 2 3 3 2 2" xfId="436"/>
    <cellStyle name="Komma 8 2 2 3 3 2 2 2" xfId="437"/>
    <cellStyle name="Komma 8 2 2 3 3 2 2 2 2" xfId="438"/>
    <cellStyle name="Komma 8 2 2 3 3 2 2 2 2 2" xfId="439"/>
    <cellStyle name="Komma 8 2 2 3 3 2 2 2 2 2 2" xfId="440"/>
    <cellStyle name="Komma 8 2 2 3 3 2 2 2 2 2 2 2" xfId="441"/>
    <cellStyle name="Komma 8 2 2 3 3 2 2 2 2 2 2 2 2" xfId="442"/>
    <cellStyle name="Komma 8 2 2 3 3 2 2 2 2 2 2 2 2 2" xfId="443"/>
    <cellStyle name="Komma 8 2 2 3 3 2 2 2 2 2 2 2 2 2 2" xfId="444"/>
    <cellStyle name="Komma 8 2 2 3 3 2 2 2 2 2 2 2 2 2 2 2" xfId="445"/>
    <cellStyle name="Komma 8 2 2 3 3 2 2 2 2 2 2 2 2 2 2 2 2" xfId="446"/>
    <cellStyle name="Komma 8 2 2 3 3 2 2 2 2 2 2 2 2 2 2 2 2 2" xfId="447"/>
    <cellStyle name="Komma 8 2 2 3 3 2 2 2 2 2 2 2 2 2 2 2 2 2 2" xfId="448"/>
    <cellStyle name="Komma 8 2 2 3 3 2 2 2 2 2 2 2 2 2 2 2 2 2 2 2" xfId="449"/>
    <cellStyle name="Komma 8 2 2 3 3 2 2 2 2 2 2 2 2 2 2 2 2 2 2 2 2" xfId="450"/>
    <cellStyle name="Komma 8 2 2 3 3 2 2 2 2 2 2 2 2 2 2 2 2 2 2 2 2 2" xfId="451"/>
    <cellStyle name="Komma 8 2 2 3 3 2 2 2 2 2 2 2 2 2 2 2 2 2 2 2 2 2 2" xfId="452"/>
    <cellStyle name="Komma 8 2 2 3 3 2 2 2 2 2 2 2 2 2 2 2 2 2 2 2 2 2 2 2" xfId="453"/>
    <cellStyle name="Komma 8 2 2 3 3 2 2 2 2 2 2 2 2 2 2 2 2 2 2 2 2 2 2 2 2" xfId="454"/>
    <cellStyle name="Komma 8 2 2 3 3 2 2 2 2 2 2 2 2 2 2 2 2 2 2 2 2 2 2 2 2 2" xfId="455"/>
    <cellStyle name="Komma 8 2 2 3 3 2 2 2 2 2 2 2 2 2 2 2 2 2 2 2 2 2 2 2 2 2 2" xfId="456"/>
    <cellStyle name="Komma 8 2 2 3 3 2 2 2 2 2 2 2 2 2 2 2 2 2 2 2 2 2 2 2 2 2 2 2" xfId="457"/>
    <cellStyle name="Komma 8 2 2 3 3 2 2 2 2 2 2 2 2 2 2 2 2 2 2 2 2 2 2 2 2 2 2 2 2" xfId="592"/>
    <cellStyle name="Komma 8 2 2 3 3 2 2 2 2 2 2 2 2 2 2 2 2 2 2 2 2 2 2 2 2 2 2 2 2 2" xfId="1401"/>
    <cellStyle name="Komma 8 2 2 3 3 2 2 2 2 2 2 2 2 2 2 2 2 2 2 2 2 2 2 2 2 2 2 2 2 2 2" xfId="1402"/>
    <cellStyle name="Komma 8 2 2 3 3 2 2 2 2 2 2 2 2 2 2 2 2 2 2 2 2 2 2 2 2 2 2 2 2 2 2 2" xfId="1403"/>
    <cellStyle name="Komma 8 2 2 3 3 2 2 2 2 2 2 2 2 2 2 2 2 2 2 2 2 2 2 2 2 2 2 2 2 2 2 2 2" xfId="1404"/>
    <cellStyle name="Komma 8 2 2 3 3 2 2 2 2 2 2 2 2 2 2 2 2 2 2 2 2 2 2 2 2 2 2 2 2 2 2 2 2 2" xfId="1405"/>
    <cellStyle name="Komma 8 2 2 3 3 2 2 2 2 2 2 2 2 2 2 2 2 2 2 2 2 2 2 2 2 2 2 2 2 2 2 2 2 2 2" xfId="1406"/>
    <cellStyle name="Komma 8 2 2 3 3 2 2 2 2 2 2 2 2 2 2 2 2 2 2 2 2 2 2 2 2 2 2 2 2 2 2 2 2 2 2 2" xfId="1407"/>
    <cellStyle name="Komma 8 2 2 3 3 2 2 2 2 2 2 2 2 2 2 2 2 2 2 2 2 2 2 2 2 2 2 2 2 2 2 2 2 2 2 2 2" xfId="1408"/>
    <cellStyle name="Komma 8 2 2 3 3 2 2 2 2 2 2 2 2 2 2 2 2 2 2 2 2 2 2 2 2 2 2 2 2 2 2 2 2 2 2 2 2 2" xfId="1409"/>
    <cellStyle name="Komma 8 2 2 3 3 2 2 2 2 2 2 2 2 2 2 2 2 2 2 2 2 2 2 2 2 2 2 2 2 2 2 2 2 2 2 2 2 2 2" xfId="1410"/>
    <cellStyle name="Komma 8 2 2 3 3 2 2 2 2 2 2 2 2 2 2 2 2 2 2 2 2 2 2 2 2 2 2 2 2 2 2 2 2 2 2 2 2 2 2 2" xfId="1411"/>
    <cellStyle name="Komma 8 2 2 3 3 2 2 2 2 2 2 2 2 2 2 2 2 2 2 2 2 2 2 2 2 2 2 2 2 2 2 2 2 2 2 2 2 2 2 2 2" xfId="1412"/>
    <cellStyle name="Komma 8 2 2 3 3 2 2 2 2 2 2 2 2 2 2 2 2 2 2 2 2 2 2 2 2 2 2 2 2 2 2 2 2 2 2 2 2 2 2 2 2 2" xfId="1413"/>
    <cellStyle name="Komma 8 2 2 3 3 2 2 2 2 2 2 2 2 2 2 2 2 2 2 2 2 2 2 2 2 2 2 2 2 2 2 2 2 2 2 2 2 2 2 2 2 2 2" xfId="1414"/>
    <cellStyle name="Komma 8 2 2 3 3 2 2 2 2 2 2 2 2 2 2 2 2 2 2 2 2 2 2 2 2 2 2 2 2 2 2 2 2 2 2 2 2 2 2 2 2 2 2 2" xfId="1415"/>
    <cellStyle name="Komma 8 2 2 3 3 2 2 2 2 2 2 2 2 2 2 2 2 2 2 2 2 2 2 2 2 2 2 2 2 2 2 2 2 2 2 2 2 2 2 2 2 2 2 2 2" xfId="1416"/>
    <cellStyle name="Komma 8 2 2 3 3 2 2 2 2 2 2 2 2 2 2 2 2 2 2 2 2 2 2 2 2 2 2 2 2 2 2 2 2 2 2 2 2 2 2 2 2 2 2 2 3" xfId="1417"/>
    <cellStyle name="Komma 8 2 2 3 3 2 2 2 2 2 2 2 2 2 2 2 2 2 2 2 2 2 2 2 2 2 2 2 2 2 2 2 2 2 2 2 2 2 2 2 2 2 2 2 3 2" xfId="1418"/>
    <cellStyle name="Komma 8 2 2 3 3 2 2 2 2 2 2 2 2 2 2 2 2 2 2 2 2 2 2 2 2 2 2 2 2 2 2 2 2 2 2 2 2 2 2 2 2 2 2 2 3 2 2" xfId="1419"/>
    <cellStyle name="Komma 8 2 2 3 3 2 2 2 2 2 2 2 2 2 2 2 2 2 2 2 2 2 2 2 2 2 2 2 2 2 2 2 2 2 2 2 2 2 2 2 2 2 2 2 3 2 2 2" xfId="1420"/>
    <cellStyle name="Komma 8 2 2 3 3 2 2 2 2 2 2 2 2 2 2 2 2 2 2 2 2 2 2 2 2 2 2 2 2 2 2 2 2 2 2 2 2 2 2 2 2 2 2 2 3 2 2 2 2" xfId="1421"/>
    <cellStyle name="Komma 8 2 2 3 3 2 2 2 2 2 2 2 2 2 2 2 2 2 2 2 2 2 2 2 2 2 2 2 2 2 2 2 2 2 2 2 2 2 2 2 2 2 2 2 3 2 2 2 2 2" xfId="1422"/>
    <cellStyle name="Komma 8 2 2 3 3 2 2 2 2 2 2 2 2 2 2 2 2 2 2 2 2 2 2 2 2 2 2 2 2 2 2 2 2 2 2 2 2 2 2 2 2 2 2 2 3 2 2 2 2 2 2" xfId="1423"/>
    <cellStyle name="Komma 8 2 2 3 3 2 2 2 2 2 2 2 2 2 2 2 2 2 2 2 2 2 2 2 2 2 2 2 2 2 2 2 2 2 2 2 2 2 2 2 2 2 2 2 3 2 2 2 2 2 2 2" xfId="1424"/>
    <cellStyle name="Komma 8 2 2 3 3 2 2 2 2 2 2 2 2 2 2 2 2 2 2 2 2 2 2 2 2 2 2 2 2 2 2 2 2 2 2 2 2 2 2 2 2 2 2 2 3 2 2 2 2 2 2 2 2" xfId="1425"/>
    <cellStyle name="Komma 8 2 2 3 3 2 2 2 2 2 2 2 2 2 2 2 2 2 2 2 2 2 2 2 2 2 2 3" xfId="591"/>
    <cellStyle name="Komma 8 2 2 3 3 2 2 2 2 2 2 2 2 2 2 2 2 2 2 2 2 2 2 2 2 2 3" xfId="590"/>
    <cellStyle name="Komma 8 2 2 3 3 2 2 2 2 2 2 2 2 2 2 2 2 2 2 2 2 2 2 2 2 3" xfId="589"/>
    <cellStyle name="Komma 8 2 2 3 3 2 2 2 2 2 2 2 2 2 2 2 2 2 2 2 2 2 2 2 3" xfId="588"/>
    <cellStyle name="Komma 8 2 2 3 3 2 2 2 2 2 2 2 2 2 2 2 2 2 2 2 2 2 2 3" xfId="587"/>
    <cellStyle name="Komma 8 2 2 3 3 2 2 2 2 2 2 2 2 2 2 2 2 2 2 2 2 2 3" xfId="586"/>
    <cellStyle name="Komma 8 2 2 3 3 2 2 2 2 2 2 2 2 2 2 2 2 2 2 2 2 3" xfId="585"/>
    <cellStyle name="Komma 8 2 2 3 3 2 2 2 2 2 2 2 2 2 2 2 2 2 2 2 3" xfId="584"/>
    <cellStyle name="Komma 8 2 2 3 3 2 2 2 2 2 2 2 2 2 2 2 2 2 2 3" xfId="583"/>
    <cellStyle name="Komma 8 2 2 3 3 2 2 2 2 2 2 2 2 2 2 2 2 2 3" xfId="582"/>
    <cellStyle name="Komma 8 2 2 3 3 2 2 2 2 2 2 2 2 2 2 2 2 3" xfId="581"/>
    <cellStyle name="Komma 8 2 2 3 3 2 2 2 2 2 2 2 2 2 2 2 3" xfId="580"/>
    <cellStyle name="Komma 8 2 2 3 3 2 2 2 2 2 2 2 2 2 2 3" xfId="579"/>
    <cellStyle name="Komma 8 2 2 3 3 2 2 2 2 2 2 2 2 2 3" xfId="578"/>
    <cellStyle name="Komma 8 2 2 3 3 2 2 2 2 2 2 2 2 3" xfId="577"/>
    <cellStyle name="Komma 8 2 2 3 3 2 2 2 2 2 2 2 3" xfId="576"/>
    <cellStyle name="Komma 8 2 2 3 3 2 2 2 2 2 2 3" xfId="575"/>
    <cellStyle name="Komma 8 2 2 3 3 2 2 2 2 2 3" xfId="574"/>
    <cellStyle name="Komma 8 2 2 3 3 2 2 2 2 3" xfId="573"/>
    <cellStyle name="Komma 8 2 2 3 3 2 2 2 3" xfId="572"/>
    <cellStyle name="Komma 8 2 2 3 3 2 2 3" xfId="571"/>
    <cellStyle name="Komma 8 2 2 3 3 2 3" xfId="570"/>
    <cellStyle name="Komma 8 2 2 3 3 3" xfId="569"/>
    <cellStyle name="Komma 8 2 2 3 4" xfId="567"/>
    <cellStyle name="Komma 8 2 2 4" xfId="565"/>
    <cellStyle name="Komma 8 2 3" xfId="564"/>
    <cellStyle name="Komma 8 2 4" xfId="1426"/>
    <cellStyle name="Komma 8 3" xfId="458"/>
    <cellStyle name="Komma 8 3 2" xfId="593"/>
    <cellStyle name="Komma 8 4" xfId="551"/>
    <cellStyle name="Komma 8 5" xfId="563"/>
    <cellStyle name="Komma 8 6" xfId="1427"/>
    <cellStyle name="Komma 9" xfId="312"/>
    <cellStyle name="Komma 9 2" xfId="459"/>
    <cellStyle name="Komma 9 3" xfId="552"/>
    <cellStyle name="Komma 9 4" xfId="1428"/>
    <cellStyle name="Kontrolní bu?ka" xfId="460"/>
    <cellStyle name="Kontrolní buňka" xfId="140"/>
    <cellStyle name="KPMG Heading 1" xfId="141"/>
    <cellStyle name="KPMG Heading 2" xfId="142"/>
    <cellStyle name="KPMG Heading 3" xfId="143"/>
    <cellStyle name="KPMG Heading 4" xfId="144"/>
    <cellStyle name="KPMG Normal" xfId="145"/>
    <cellStyle name="KPMG Normal Text" xfId="146"/>
    <cellStyle name="KPMG Normal_Überschlägige Impairmentrechnung MFP 13012011" xfId="461"/>
    <cellStyle name="lang" xfId="1429"/>
    <cellStyle name="light kursiv" xfId="1430"/>
    <cellStyle name="Linked Cell" xfId="147"/>
    <cellStyle name="Linked Cell 2" xfId="1431"/>
    <cellStyle name="Linked Cell 3" xfId="1432"/>
    <cellStyle name="Magyarázó szöveg" xfId="148"/>
    <cellStyle name="MARGINAL" xfId="1433"/>
    <cellStyle name="Mesi" xfId="149"/>
    <cellStyle name="Migliaia (,0)" xfId="150"/>
    <cellStyle name="Migliaia (,0) 2" xfId="553"/>
    <cellStyle name="Migliaia (,0) 3" xfId="1434"/>
    <cellStyle name="Migliaia (+0)" xfId="151"/>
    <cellStyle name="Migliaia (0)_Amm.to Cespiti esistenti" xfId="152"/>
    <cellStyle name="mitP" xfId="1435"/>
    <cellStyle name="Money" xfId="153"/>
    <cellStyle name="Money 2" xfId="643"/>
    <cellStyle name="Money0" xfId="154"/>
    <cellStyle name="Money0 2" xfId="644"/>
    <cellStyle name="Nadpis 1" xfId="155"/>
    <cellStyle name="Nadpis 2" xfId="156"/>
    <cellStyle name="Nadpis 3" xfId="157"/>
    <cellStyle name="Nadpis 3 2" xfId="462"/>
    <cellStyle name="Nadpis 3 2 2" xfId="463"/>
    <cellStyle name="Nadpis 3 2 2 2" xfId="464"/>
    <cellStyle name="Nadpis 3 2 2 2 2" xfId="1436"/>
    <cellStyle name="Nadpis 3 2 2 2 2 2" xfId="1437"/>
    <cellStyle name="Nadpis 3 2 2 2 3" xfId="1438"/>
    <cellStyle name="Nadpis 3 2 2 3" xfId="1439"/>
    <cellStyle name="Nadpis 3 2 2 3 2" xfId="1440"/>
    <cellStyle name="Nadpis 3 2 2 4" xfId="1441"/>
    <cellStyle name="Nadpis 3 2 3" xfId="465"/>
    <cellStyle name="Nadpis 3 2 3 2" xfId="1442"/>
    <cellStyle name="Nadpis 3 2 3 2 2" xfId="1443"/>
    <cellStyle name="Nadpis 3 2 3 3" xfId="1444"/>
    <cellStyle name="Nadpis 3 2 4" xfId="1445"/>
    <cellStyle name="Nadpis 3 2 4 2" xfId="1446"/>
    <cellStyle name="Nadpis 3 2 5" xfId="1447"/>
    <cellStyle name="Nadpis 3 3" xfId="466"/>
    <cellStyle name="Nadpis 3 3 2" xfId="467"/>
    <cellStyle name="Nadpis 3 3 2 2" xfId="1448"/>
    <cellStyle name="Nadpis 3 3 2 2 2" xfId="1449"/>
    <cellStyle name="Nadpis 3 3 2 3" xfId="1450"/>
    <cellStyle name="Nadpis 3 3 3" xfId="1451"/>
    <cellStyle name="Nadpis 3 3 3 2" xfId="1452"/>
    <cellStyle name="Nadpis 3 3 4" xfId="1453"/>
    <cellStyle name="Nadpis 3 4" xfId="468"/>
    <cellStyle name="Nadpis 3 4 2" xfId="1454"/>
    <cellStyle name="Nadpis 3 4 2 2" xfId="1455"/>
    <cellStyle name="Nadpis 3 4 3" xfId="1456"/>
    <cellStyle name="Nadpis 3 5" xfId="1457"/>
    <cellStyle name="Nadpis 3 5 2" xfId="1458"/>
    <cellStyle name="Nadpis 3 6" xfId="1459"/>
    <cellStyle name="Nadpis 3 6 2" xfId="1460"/>
    <cellStyle name="Nadpis 3 7" xfId="1461"/>
    <cellStyle name="Nadpis 4" xfId="158"/>
    <cellStyle name="Název" xfId="159"/>
    <cellStyle name="Neutral" xfId="723" builtinId="28" customBuiltin="1"/>
    <cellStyle name="Neutral 10" xfId="1462"/>
    <cellStyle name="Neutral 11" xfId="1463"/>
    <cellStyle name="Neutral 2" xfId="1464"/>
    <cellStyle name="Neutral 2 2" xfId="1465"/>
    <cellStyle name="Neutral 3" xfId="1466"/>
    <cellStyle name="Neutral 4" xfId="1467"/>
    <cellStyle name="Neutral 5" xfId="1468"/>
    <cellStyle name="Neutral 6" xfId="1469"/>
    <cellStyle name="Neutral 7" xfId="1470"/>
    <cellStyle name="Neutral 8" xfId="1471"/>
    <cellStyle name="Neutral 9" xfId="1472"/>
    <cellStyle name="Neutrale" xfId="160"/>
    <cellStyle name="Neutrální" xfId="161"/>
    <cellStyle name="Non_definito" xfId="162"/>
    <cellStyle name="Normal - Style1" xfId="163"/>
    <cellStyle name="Normal 10" xfId="1473"/>
    <cellStyle name="Normal 17" xfId="1474"/>
    <cellStyle name="Normal 2" xfId="164"/>
    <cellStyle name="Normal 2 2" xfId="1475"/>
    <cellStyle name="Normal 2 2 2" xfId="1476"/>
    <cellStyle name="Normal 2 2 3" xfId="1477"/>
    <cellStyle name="Normal 2 2 4" xfId="1478"/>
    <cellStyle name="Normal 2 3" xfId="1479"/>
    <cellStyle name="Normal 2 4" xfId="1480"/>
    <cellStyle name="Normal 3" xfId="681"/>
    <cellStyle name="Normal 3 2" xfId="1481"/>
    <cellStyle name="Normal 3 3" xfId="1482"/>
    <cellStyle name="Normal 4" xfId="1483"/>
    <cellStyle name="Normal_010308 BPlan e valutazione" xfId="165"/>
    <cellStyle name="Normale_Bp_Last2000" xfId="166"/>
    <cellStyle name="normální_List1" xfId="167"/>
    <cellStyle name="Nota" xfId="168"/>
    <cellStyle name="Nota 2" xfId="645"/>
    <cellStyle name="Note" xfId="169"/>
    <cellStyle name="Note 2" xfId="1484"/>
    <cellStyle name="Note 2 2" xfId="1485"/>
    <cellStyle name="Note 2 3" xfId="1486"/>
    <cellStyle name="Note 3" xfId="1487"/>
    <cellStyle name="Note 3 2" xfId="1488"/>
    <cellStyle name="Note 4" xfId="1489"/>
    <cellStyle name="notes" xfId="682"/>
    <cellStyle name="Notiz 10" xfId="1490"/>
    <cellStyle name="Notiz 11" xfId="1491"/>
    <cellStyle name="Notiz 12" xfId="1492"/>
    <cellStyle name="Notiz 13" xfId="1493"/>
    <cellStyle name="Notiz 2" xfId="683"/>
    <cellStyle name="Notiz 2 2" xfId="684"/>
    <cellStyle name="Notiz 2 3" xfId="685"/>
    <cellStyle name="Notiz 2 4" xfId="1494"/>
    <cellStyle name="Notiz 2 5" xfId="1495"/>
    <cellStyle name="Notiz 3" xfId="758"/>
    <cellStyle name="Notiz 3 2" xfId="1496"/>
    <cellStyle name="Notiz 4" xfId="771"/>
    <cellStyle name="Notiz 5" xfId="786"/>
    <cellStyle name="Notiz 6" xfId="1497"/>
    <cellStyle name="Notiz 7" xfId="1498"/>
    <cellStyle name="Notiz 8" xfId="1499"/>
    <cellStyle name="Notiz 9" xfId="1500"/>
    <cellStyle name="Num2" xfId="170"/>
    <cellStyle name="Num2 2" xfId="646"/>
    <cellStyle name="Num3" xfId="171"/>
    <cellStyle name="Num3 2" xfId="647"/>
    <cellStyle name="Num4" xfId="172"/>
    <cellStyle name="Num4 2" xfId="648"/>
    <cellStyle name="NumberCellStyle" xfId="1501"/>
    <cellStyle name="NumC" xfId="173"/>
    <cellStyle name="NumC 2" xfId="649"/>
    <cellStyle name="Objektname" xfId="174"/>
    <cellStyle name="ohneP" xfId="1502"/>
    <cellStyle name="Összesen" xfId="175"/>
    <cellStyle name="Output" xfId="176"/>
    <cellStyle name="Pct" xfId="177"/>
    <cellStyle name="Pct 2" xfId="650"/>
    <cellStyle name="Pct2" xfId="178"/>
    <cellStyle name="Pct2 2" xfId="651"/>
    <cellStyle name="Pct3" xfId="179"/>
    <cellStyle name="Pct3 2" xfId="652"/>
    <cellStyle name="Percent" xfId="1503"/>
    <cellStyle name="Percent (,0)" xfId="180"/>
    <cellStyle name="Percent (,00)" xfId="181"/>
    <cellStyle name="Percent (,0000)" xfId="182"/>
    <cellStyle name="Percent 2" xfId="1504"/>
    <cellStyle name="Percent 2 2" xfId="1505"/>
    <cellStyle name="Percentuale (0,00%)" xfId="183"/>
    <cellStyle name="Poznámka" xfId="184"/>
    <cellStyle name="Propojená bu?ka" xfId="469"/>
    <cellStyle name="Propojená buňka" xfId="185"/>
    <cellStyle name="Prozent" xfId="675" builtinId="5"/>
    <cellStyle name="Prozent 2" xfId="186"/>
    <cellStyle name="Prozent 2 2" xfId="313"/>
    <cellStyle name="Prozent 2 2 2" xfId="653"/>
    <cellStyle name="Prozent 2 3" xfId="654"/>
    <cellStyle name="Prozent 2 4" xfId="711"/>
    <cellStyle name="Prozent 2 5" xfId="1506"/>
    <cellStyle name="Prozent 3" xfId="187"/>
    <cellStyle name="Prozent 3 2" xfId="470"/>
    <cellStyle name="Prozent 3 2 2" xfId="1507"/>
    <cellStyle name="Prozent 3 3" xfId="1508"/>
    <cellStyle name="Prozent 3 4" xfId="1509"/>
    <cellStyle name="Prozent 4" xfId="188"/>
    <cellStyle name="Prozent 4 2" xfId="1510"/>
    <cellStyle name="Prozent 4 3" xfId="1511"/>
    <cellStyle name="Prozent 4 4" xfId="1512"/>
    <cellStyle name="Prozent 5" xfId="314"/>
    <cellStyle name="Prozent 5 2" xfId="655"/>
    <cellStyle name="Prozent 5 2 2" xfId="686"/>
    <cellStyle name="Prozent 5 2 2 2" xfId="759"/>
    <cellStyle name="Prozent 5 2 2 2 2" xfId="760"/>
    <cellStyle name="Prozent 5 3" xfId="1513"/>
    <cellStyle name="Prozent 6" xfId="471"/>
    <cellStyle name="Prozent 6 2" xfId="472"/>
    <cellStyle name="Prozent 6 2 2" xfId="595"/>
    <cellStyle name="Prozent 6 3" xfId="594"/>
    <cellStyle name="Prozent 7" xfId="716"/>
    <cellStyle name="Prozent 8" xfId="1514"/>
    <cellStyle name="Prozent[t]" xfId="1515"/>
    <cellStyle name="Quelle" xfId="1516"/>
    <cellStyle name="Rossz" xfId="189"/>
    <cellStyle name="SAPBEXaggData" xfId="190"/>
    <cellStyle name="SAPBEXaggData 2" xfId="473"/>
    <cellStyle name="SAPBEXaggDataEmph" xfId="191"/>
    <cellStyle name="SAPBEXaggDataEmph 2" xfId="474"/>
    <cellStyle name="SAPBEXaggItem" xfId="192"/>
    <cellStyle name="SAPBEXaggItem 2" xfId="475"/>
    <cellStyle name="SAPBEXaggItemX" xfId="193"/>
    <cellStyle name="SAPBEXchaText" xfId="194"/>
    <cellStyle name="SAPBEXchaText 2" xfId="476"/>
    <cellStyle name="SAPBEXexcBad7" xfId="195"/>
    <cellStyle name="SAPBEXexcBad7 2" xfId="477"/>
    <cellStyle name="SAPBEXexcBad8" xfId="196"/>
    <cellStyle name="SAPBEXexcBad8 2" xfId="478"/>
    <cellStyle name="SAPBEXexcBad9" xfId="197"/>
    <cellStyle name="SAPBEXexcBad9 2" xfId="479"/>
    <cellStyle name="SAPBEXexcCritical4" xfId="198"/>
    <cellStyle name="SAPBEXexcCritical4 2" xfId="480"/>
    <cellStyle name="SAPBEXexcCritical5" xfId="199"/>
    <cellStyle name="SAPBEXexcCritical5 2" xfId="481"/>
    <cellStyle name="SAPBEXexcCritical6" xfId="200"/>
    <cellStyle name="SAPBEXexcCritical6 2" xfId="482"/>
    <cellStyle name="SAPBEXexcGood1" xfId="201"/>
    <cellStyle name="SAPBEXexcGood1 2" xfId="483"/>
    <cellStyle name="SAPBEXexcGood2" xfId="202"/>
    <cellStyle name="SAPBEXexcGood2 2" xfId="484"/>
    <cellStyle name="SAPBEXexcGood3" xfId="203"/>
    <cellStyle name="SAPBEXexcGood3 2" xfId="485"/>
    <cellStyle name="SAPBEXfilterDrill" xfId="204"/>
    <cellStyle name="SAPBEXfilterDrill 2" xfId="486"/>
    <cellStyle name="SAPBEXfilterDrill 2 2" xfId="1517"/>
    <cellStyle name="SAPBEXfilterDrill 3" xfId="1518"/>
    <cellStyle name="SAPBEXfilterItem" xfId="205"/>
    <cellStyle name="SAPBEXfilterItem 2" xfId="487"/>
    <cellStyle name="SAPBEXfilterText" xfId="206"/>
    <cellStyle name="SAPBEXfilterText 2" xfId="488"/>
    <cellStyle name="SAPBEXformats" xfId="207"/>
    <cellStyle name="SAPBEXformats 2" xfId="489"/>
    <cellStyle name="SAPBEXheaderItem" xfId="208"/>
    <cellStyle name="SAPBEXheaderItem 2" xfId="490"/>
    <cellStyle name="SAPBEXheaderText" xfId="209"/>
    <cellStyle name="SAPBEXheaderText 2" xfId="491"/>
    <cellStyle name="SAPBEXHLevel0" xfId="210"/>
    <cellStyle name="SAPBEXHLevel0 2" xfId="656"/>
    <cellStyle name="SAPBEXHLevel0X" xfId="211"/>
    <cellStyle name="SAPBEXHLevel0X 2" xfId="657"/>
    <cellStyle name="SAPBEXHLevel1" xfId="212"/>
    <cellStyle name="SAPBEXHLevel1 2" xfId="658"/>
    <cellStyle name="SAPBEXHLevel1X" xfId="213"/>
    <cellStyle name="SAPBEXHLevel1X 2" xfId="659"/>
    <cellStyle name="SAPBEXHLevel2" xfId="214"/>
    <cellStyle name="SAPBEXHLevel2 2" xfId="660"/>
    <cellStyle name="SAPBEXHLevel2X" xfId="215"/>
    <cellStyle name="SAPBEXHLevel2X 2" xfId="661"/>
    <cellStyle name="SAPBEXHLevel3" xfId="216"/>
    <cellStyle name="SAPBEXHLevel3 2" xfId="662"/>
    <cellStyle name="SAPBEXHLevel3X" xfId="217"/>
    <cellStyle name="SAPBEXHLevel3X 2" xfId="663"/>
    <cellStyle name="SAPBEXresData" xfId="218"/>
    <cellStyle name="SAPBEXresData 2" xfId="492"/>
    <cellStyle name="SAPBEXresDataEmph" xfId="219"/>
    <cellStyle name="SAPBEXresDataEmph 2" xfId="493"/>
    <cellStyle name="SAPBEXresItem" xfId="220"/>
    <cellStyle name="SAPBEXresItem 2" xfId="494"/>
    <cellStyle name="SAPBEXresItemX" xfId="221"/>
    <cellStyle name="SAPBEXstdData" xfId="222"/>
    <cellStyle name="SAPBEXstdData 2" xfId="495"/>
    <cellStyle name="SAPBEXstdDataEmph" xfId="223"/>
    <cellStyle name="SAPBEXstdDataEmph 2" xfId="496"/>
    <cellStyle name="SAPBEXstdItem" xfId="224"/>
    <cellStyle name="SAPBEXstdItem 2" xfId="497"/>
    <cellStyle name="SAPBEXstdItemX" xfId="225"/>
    <cellStyle name="SAPBEXtitle" xfId="226"/>
    <cellStyle name="SAPBEXtitle 2" xfId="498"/>
    <cellStyle name="SAPBEXundefined" xfId="227"/>
    <cellStyle name="SAPBEXundefined 2" xfId="499"/>
    <cellStyle name="Schlecht" xfId="722" builtinId="27" customBuiltin="1"/>
    <cellStyle name="Schlecht 10" xfId="1519"/>
    <cellStyle name="Schlecht 11" xfId="1520"/>
    <cellStyle name="Schlecht 2" xfId="1521"/>
    <cellStyle name="Schlecht 3" xfId="1522"/>
    <cellStyle name="Schlecht 4" xfId="1523"/>
    <cellStyle name="Schlecht 5" xfId="1524"/>
    <cellStyle name="Schlecht 6" xfId="1525"/>
    <cellStyle name="Schlecht 7" xfId="1526"/>
    <cellStyle name="Schlecht 8" xfId="1527"/>
    <cellStyle name="Schlecht 9" xfId="1528"/>
    <cellStyle name="SEM-BPS-data" xfId="228"/>
    <cellStyle name="SEM-BPS-head" xfId="229"/>
    <cellStyle name="SEM-BPS-headdata" xfId="230"/>
    <cellStyle name="SEM-BPS-headkey" xfId="231"/>
    <cellStyle name="SEM-BPS-input-on" xfId="232"/>
    <cellStyle name="SEM-BPS-key" xfId="233"/>
    <cellStyle name="SEM-BPS-sub1" xfId="234"/>
    <cellStyle name="SEM-BPS-sub2" xfId="235"/>
    <cellStyle name="SEM-BPS-total" xfId="236"/>
    <cellStyle name="semestre" xfId="687"/>
    <cellStyle name="Semleges" xfId="237"/>
    <cellStyle name="Spaltenü." xfId="1529"/>
    <cellStyle name="Správn?" xfId="500"/>
    <cellStyle name="Správně" xfId="238"/>
    <cellStyle name="Standard" xfId="0" builtinId="0"/>
    <cellStyle name="Standard [s]" xfId="1530"/>
    <cellStyle name="Standard [ss]" xfId="1531"/>
    <cellStyle name="Standard 10" xfId="288"/>
    <cellStyle name="Standard 10 2" xfId="289"/>
    <cellStyle name="Standard 10 2 2" xfId="664"/>
    <cellStyle name="Standard 10 3" xfId="501"/>
    <cellStyle name="Standard 10 3 2" xfId="596"/>
    <cellStyle name="Standard 10 3 3" xfId="800"/>
    <cellStyle name="Standard 10 4" xfId="554"/>
    <cellStyle name="Standard 10 5" xfId="1532"/>
    <cellStyle name="Standard 11" xfId="315"/>
    <cellStyle name="Standard 11 2" xfId="502"/>
    <cellStyle name="Standard 11 2 2" xfId="688"/>
    <cellStyle name="Standard 11 2 2 2" xfId="761"/>
    <cellStyle name="Standard 11 2 3" xfId="1533"/>
    <cellStyle name="Standard 11 3" xfId="689"/>
    <cellStyle name="Standard 11 3 2" xfId="690"/>
    <cellStyle name="Standard 11 3 2 2" xfId="762"/>
    <cellStyle name="Standard 11 3 2 2 2" xfId="763"/>
    <cellStyle name="Standard 11 3 3" xfId="1534"/>
    <cellStyle name="Standard 11 3 4" xfId="1535"/>
    <cellStyle name="Standard 11 4" xfId="1536"/>
    <cellStyle name="Standard 11 5" xfId="1537"/>
    <cellStyle name="Standard 12" xfId="316"/>
    <cellStyle name="Standard 12 2" xfId="328"/>
    <cellStyle name="Standard 12 2 2" xfId="540"/>
    <cellStyle name="Standard 12 2 2 2" xfId="557"/>
    <cellStyle name="Standard 12 2 2 3" xfId="599"/>
    <cellStyle name="Standard 12 2 3" xfId="598"/>
    <cellStyle name="Standard 12 2 4" xfId="673"/>
    <cellStyle name="Standard 12 2 4 2" xfId="699"/>
    <cellStyle name="Standard 12 2 4 2 2" xfId="700"/>
    <cellStyle name="Standard 12 2 4 2 2 2" xfId="764"/>
    <cellStyle name="Standard 12 2 4 2 3" xfId="701"/>
    <cellStyle name="Standard 12 2 4 2 4" xfId="702"/>
    <cellStyle name="Standard 12 2 4 2 4 2" xfId="765"/>
    <cellStyle name="Standard 12 2 4 2 5" xfId="703"/>
    <cellStyle name="Standard 12 3" xfId="334"/>
    <cellStyle name="Standard 12 3 2" xfId="600"/>
    <cellStyle name="Standard 12 4" xfId="503"/>
    <cellStyle name="Standard 12 5" xfId="597"/>
    <cellStyle name="Standard 12 6" xfId="1538"/>
    <cellStyle name="Standard 12 7" xfId="1539"/>
    <cellStyle name="Standard 13" xfId="317"/>
    <cellStyle name="Standard 13 2" xfId="338"/>
    <cellStyle name="Standard 13 2 2" xfId="602"/>
    <cellStyle name="Standard 13 2 3" xfId="1540"/>
    <cellStyle name="Standard 13 2 4" xfId="1541"/>
    <cellStyle name="Standard 13 3" xfId="504"/>
    <cellStyle name="Standard 13 3 2" xfId="603"/>
    <cellStyle name="Standard 13 4" xfId="555"/>
    <cellStyle name="Standard 13 5" xfId="601"/>
    <cellStyle name="Standard 13 6" xfId="1542"/>
    <cellStyle name="Standard 14" xfId="318"/>
    <cellStyle name="Standard 14 2" xfId="339"/>
    <cellStyle name="Standard 14 2 2" xfId="605"/>
    <cellStyle name="Standard 14 3" xfId="505"/>
    <cellStyle name="Standard 14 3 2" xfId="606"/>
    <cellStyle name="Standard 14 4" xfId="556"/>
    <cellStyle name="Standard 14 5" xfId="604"/>
    <cellStyle name="Standard 14 6" xfId="1543"/>
    <cellStyle name="Standard 14 7" xfId="1544"/>
    <cellStyle name="Standard 15" xfId="319"/>
    <cellStyle name="Standard 15 2" xfId="506"/>
    <cellStyle name="Standard 15 3" xfId="712"/>
    <cellStyle name="Standard 15 4" xfId="1545"/>
    <cellStyle name="Standard 16" xfId="320"/>
    <cellStyle name="Standard 16 2" xfId="1546"/>
    <cellStyle name="Standard 16 3" xfId="1547"/>
    <cellStyle name="Standard 16 4" xfId="1548"/>
    <cellStyle name="Standard 17" xfId="327"/>
    <cellStyle name="Standard 17 2" xfId="607"/>
    <cellStyle name="Standard 17 2 2" xfId="1549"/>
    <cellStyle name="Standard 17 2 3" xfId="1550"/>
    <cellStyle name="Standard 18" xfId="329"/>
    <cellStyle name="Standard 18 2" xfId="608"/>
    <cellStyle name="Standard 18 2 2" xfId="1551"/>
    <cellStyle name="Standard 18 2 3" xfId="1552"/>
    <cellStyle name="Standard 18 3" xfId="1553"/>
    <cellStyle name="Standard 18 4" xfId="1554"/>
    <cellStyle name="Standard 19" xfId="340"/>
    <cellStyle name="Standard 19 2" xfId="609"/>
    <cellStyle name="Standard 19 3" xfId="1555"/>
    <cellStyle name="Standard 19 4" xfId="1556"/>
    <cellStyle name="Standard 2" xfId="239"/>
    <cellStyle name="Standard 2 10" xfId="1557"/>
    <cellStyle name="Standard 2 11" xfId="1558"/>
    <cellStyle name="Standard 2 12" xfId="1559"/>
    <cellStyle name="Standard 2 13" xfId="1560"/>
    <cellStyle name="Standard 2 14" xfId="1561"/>
    <cellStyle name="Standard 2 15" xfId="1562"/>
    <cellStyle name="Standard 2 16" xfId="1563"/>
    <cellStyle name="Standard 2 2" xfId="240"/>
    <cellStyle name="Standard 2 2 2" xfId="321"/>
    <cellStyle name="Standard 2 2 2 2" xfId="665"/>
    <cellStyle name="Standard 2 2 2 3" xfId="1564"/>
    <cellStyle name="Standard 2 2 3" xfId="336"/>
    <cellStyle name="Standard 2 2 4" xfId="666"/>
    <cellStyle name="Standard 2 2 5" xfId="1565"/>
    <cellStyle name="Standard 2 2 6" xfId="1566"/>
    <cellStyle name="Standard 2 2 7" xfId="1567"/>
    <cellStyle name="Standard 2 3" xfId="241"/>
    <cellStyle name="Standard 2 3 2" xfId="507"/>
    <cellStyle name="Standard 2 3 2 2" xfId="1568"/>
    <cellStyle name="Standard 2 3 2 3" xfId="1569"/>
    <cellStyle name="Standard 2 3 3" xfId="1570"/>
    <cellStyle name="Standard 2 3 4" xfId="1571"/>
    <cellStyle name="Standard 2 4" xfId="322"/>
    <cellStyle name="Standard 2 4 2" xfId="713"/>
    <cellStyle name="Standard 2 4 3" xfId="1572"/>
    <cellStyle name="Standard 2 4 4" xfId="1573"/>
    <cellStyle name="Standard 2 5" xfId="335"/>
    <cellStyle name="Standard 2 5 2" xfId="1574"/>
    <cellStyle name="Standard 2 5 3" xfId="1575"/>
    <cellStyle name="Standard 2 5 4" xfId="1576"/>
    <cellStyle name="Standard 2 6" xfId="508"/>
    <cellStyle name="Standard 2 6 2" xfId="1577"/>
    <cellStyle name="Standard 2 6 3" xfId="1578"/>
    <cellStyle name="Standard 2 6 4" xfId="1579"/>
    <cellStyle name="Standard 2 6 5" xfId="1580"/>
    <cellStyle name="Standard 2 7" xfId="1581"/>
    <cellStyle name="Standard 2 7 2" xfId="1582"/>
    <cellStyle name="Standard 2 7 3" xfId="1583"/>
    <cellStyle name="Standard 2 8" xfId="1584"/>
    <cellStyle name="Standard 2 9" xfId="1585"/>
    <cellStyle name="Standard 20" xfId="341"/>
    <cellStyle name="Standard 20 2" xfId="509"/>
    <cellStyle name="Standard 20 2 2" xfId="1586"/>
    <cellStyle name="Standard 20 2 3" xfId="1587"/>
    <cellStyle name="Standard 20 3" xfId="610"/>
    <cellStyle name="Standard 20 4" xfId="1588"/>
    <cellStyle name="Standard 20 5" xfId="1589"/>
    <cellStyle name="Standard 21" xfId="342"/>
    <cellStyle name="Standard 21 2" xfId="537"/>
    <cellStyle name="Standard 21 2 2" xfId="558"/>
    <cellStyle name="Standard 21 2 3" xfId="612"/>
    <cellStyle name="Standard 21 3" xfId="611"/>
    <cellStyle name="Standard 21 4" xfId="1590"/>
    <cellStyle name="Standard 21 5" xfId="1591"/>
    <cellStyle name="Standard 22" xfId="343"/>
    <cellStyle name="Standard 22 2" xfId="613"/>
    <cellStyle name="Standard 22 3" xfId="1592"/>
    <cellStyle name="Standard 22 4" xfId="1593"/>
    <cellStyle name="Standard 23" xfId="344"/>
    <cellStyle name="Standard 23 2" xfId="614"/>
    <cellStyle name="Standard 23 3" xfId="1594"/>
    <cellStyle name="Standard 23 4" xfId="1595"/>
    <cellStyle name="Standard 24" xfId="345"/>
    <cellStyle name="Standard 24 2" xfId="542"/>
    <cellStyle name="Standard 24 2 2" xfId="616"/>
    <cellStyle name="Standard 24 2 3" xfId="704"/>
    <cellStyle name="Standard 24 3" xfId="615"/>
    <cellStyle name="Standard 24 4" xfId="1596"/>
    <cellStyle name="Standard 24 5" xfId="1597"/>
    <cellStyle name="Standard 25" xfId="347"/>
    <cellStyle name="Standard 25 2" xfId="617"/>
    <cellStyle name="Standard 25 2 2" xfId="1598"/>
    <cellStyle name="Standard 25 2 3" xfId="1599"/>
    <cellStyle name="Standard 25 3" xfId="1600"/>
    <cellStyle name="Standard 25 4" xfId="1601"/>
    <cellStyle name="Standard 26" xfId="348"/>
    <cellStyle name="Standard 26 2" xfId="618"/>
    <cellStyle name="Standard 26 3" xfId="1602"/>
    <cellStyle name="Standard 26 4" xfId="1603"/>
    <cellStyle name="Standard 27" xfId="510"/>
    <cellStyle name="Standard 27 2" xfId="619"/>
    <cellStyle name="Standard 27 3" xfId="674"/>
    <cellStyle name="Standard 27 4" xfId="1604"/>
    <cellStyle name="Standard 28" xfId="511"/>
    <cellStyle name="Standard 28 2" xfId="1605"/>
    <cellStyle name="Standard 28 3" xfId="1606"/>
    <cellStyle name="Standard 28 4" xfId="1607"/>
    <cellStyle name="Standard 29" xfId="349"/>
    <cellStyle name="Standard 29 2" xfId="543"/>
    <cellStyle name="Standard 29 3" xfId="620"/>
    <cellStyle name="Standard 29 4" xfId="1608"/>
    <cellStyle name="Standard 29 5" xfId="1609"/>
    <cellStyle name="Standard 3" xfId="242"/>
    <cellStyle name="Standard 3 10" xfId="1610"/>
    <cellStyle name="Standard 3 11" xfId="1611"/>
    <cellStyle name="Standard 3 2" xfId="323"/>
    <cellStyle name="Standard 3 2 2" xfId="667"/>
    <cellStyle name="Standard 3 2 2 2" xfId="1612"/>
    <cellStyle name="Standard 3 2 2 3" xfId="1613"/>
    <cellStyle name="Standard 3 2 3" xfId="691"/>
    <cellStyle name="Standard 3 2 4" xfId="1614"/>
    <cellStyle name="Standard 3 2 5" xfId="1615"/>
    <cellStyle name="Standard 3 3" xfId="324"/>
    <cellStyle name="Standard 3 3 2" xfId="1616"/>
    <cellStyle name="Standard 3 3 3" xfId="1617"/>
    <cellStyle name="Standard 3 4" xfId="512"/>
    <cellStyle name="Standard 3 4 2" xfId="621"/>
    <cellStyle name="Standard 3 4 3" xfId="1618"/>
    <cellStyle name="Standard 3 5" xfId="1619"/>
    <cellStyle name="Standard 3 6" xfId="1620"/>
    <cellStyle name="Standard 3 7" xfId="1621"/>
    <cellStyle name="Standard 3 8" xfId="1622"/>
    <cellStyle name="Standard 3 8 2" xfId="1623"/>
    <cellStyle name="Standard 3 8 3" xfId="1624"/>
    <cellStyle name="Standard 3 9" xfId="1625"/>
    <cellStyle name="Standard 30" xfId="513"/>
    <cellStyle name="Standard 30 2" xfId="539"/>
    <cellStyle name="Standard 30 2 2" xfId="623"/>
    <cellStyle name="Standard 30 3" xfId="622"/>
    <cellStyle name="Standard 30 4" xfId="1626"/>
    <cellStyle name="Standard 30 5" xfId="1627"/>
    <cellStyle name="Standard 31" xfId="538"/>
    <cellStyle name="Standard 31 2" xfId="624"/>
    <cellStyle name="Standard 31 3" xfId="1628"/>
    <cellStyle name="Standard 31 4" xfId="1629"/>
    <cellStyle name="Standard 32" xfId="633"/>
    <cellStyle name="Standard 32 2" xfId="695"/>
    <cellStyle name="Standard 32 2 2" xfId="705"/>
    <cellStyle name="Standard 32 3" xfId="698"/>
    <cellStyle name="Standard 32 3 2" xfId="706"/>
    <cellStyle name="Standard 32 3 3" xfId="766"/>
    <cellStyle name="Standard 32 4" xfId="1630"/>
    <cellStyle name="Standard 33" xfId="676"/>
    <cellStyle name="Standard 33 2" xfId="694"/>
    <cellStyle name="Standard 33 3" xfId="767"/>
    <cellStyle name="Standard 33 4" xfId="1631"/>
    <cellStyle name="Standard 34" xfId="696"/>
    <cellStyle name="Standard 34 2" xfId="1632"/>
    <cellStyle name="Standard 34 3" xfId="1633"/>
    <cellStyle name="Standard 35" xfId="707"/>
    <cellStyle name="Standard 36" xfId="714"/>
    <cellStyle name="Standard 37" xfId="715"/>
    <cellStyle name="Standard 38" xfId="756"/>
    <cellStyle name="Standard 39" xfId="769"/>
    <cellStyle name="Standard 4" xfId="2"/>
    <cellStyle name="Standard 4 2" xfId="325"/>
    <cellStyle name="Standard 4 2 2" xfId="668"/>
    <cellStyle name="Standard 4 2 3" xfId="1634"/>
    <cellStyle name="Standard 4 2 4" xfId="1635"/>
    <cellStyle name="Standard 4 3" xfId="326"/>
    <cellStyle name="Standard 4 3 2" xfId="536"/>
    <cellStyle name="Standard 4 3 2 2" xfId="627"/>
    <cellStyle name="Standard 4 3 2 3" xfId="1636"/>
    <cellStyle name="Standard 4 3 2 4" xfId="1637"/>
    <cellStyle name="Standard 4 3 3" xfId="626"/>
    <cellStyle name="Standard 4 3 4" xfId="1638"/>
    <cellStyle name="Standard 4 4" xfId="346"/>
    <cellStyle name="Standard 4 4 2" xfId="628"/>
    <cellStyle name="Standard 4 4 3" xfId="1639"/>
    <cellStyle name="Standard 4 4 4" xfId="1640"/>
    <cellStyle name="Standard 4 5" xfId="514"/>
    <cellStyle name="Standard 4 5 2" xfId="629"/>
    <cellStyle name="Standard 4 6" xfId="535"/>
    <cellStyle name="Standard 4 6 2" xfId="541"/>
    <cellStyle name="Standard 4 6 2 2" xfId="631"/>
    <cellStyle name="Standard 4 6 3" xfId="630"/>
    <cellStyle name="Standard 4 7" xfId="625"/>
    <cellStyle name="Standard 4 8" xfId="708"/>
    <cellStyle name="Standard 4 9" xfId="1641"/>
    <cellStyle name="Standard 40" xfId="784"/>
    <cellStyle name="Standard 40 2" xfId="799"/>
    <cellStyle name="Standard 40 3" xfId="1822"/>
    <cellStyle name="Standard 41" xfId="785"/>
    <cellStyle name="Standard 42" xfId="1642"/>
    <cellStyle name="Standard 43" xfId="1643"/>
    <cellStyle name="Standard 44" xfId="1644"/>
    <cellStyle name="Standard 45" xfId="1645"/>
    <cellStyle name="Standard 46" xfId="1646"/>
    <cellStyle name="Standard 47" xfId="1647"/>
    <cellStyle name="Standard 48" xfId="1648"/>
    <cellStyle name="Standard 49" xfId="1649"/>
    <cellStyle name="Standard 5" xfId="243"/>
    <cellStyle name="Standard 5 2" xfId="669"/>
    <cellStyle name="Standard 5 2 2" xfId="1650"/>
    <cellStyle name="Standard 5 2 3" xfId="1651"/>
    <cellStyle name="Standard 5 3" xfId="1652"/>
    <cellStyle name="Standard 5 3 2" xfId="1653"/>
    <cellStyle name="Standard 50" xfId="1654"/>
    <cellStyle name="Standard 51" xfId="1655"/>
    <cellStyle name="Standard 52" xfId="1656"/>
    <cellStyle name="Standard 53" xfId="1657"/>
    <cellStyle name="Standard 54" xfId="1658"/>
    <cellStyle name="Standard 55" xfId="1659"/>
    <cellStyle name="Standard 56" xfId="1660"/>
    <cellStyle name="Standard 57" xfId="1661"/>
    <cellStyle name="Standard 58" xfId="1662"/>
    <cellStyle name="Standard 59" xfId="1663"/>
    <cellStyle name="Standard 6" xfId="244"/>
    <cellStyle name="Standard 6 2" xfId="515"/>
    <cellStyle name="Standard 6 2 2" xfId="1664"/>
    <cellStyle name="Standard 6 2 3" xfId="1665"/>
    <cellStyle name="Standard 6 3" xfId="1666"/>
    <cellStyle name="Standard 60" xfId="1667"/>
    <cellStyle name="Standard 61" xfId="1668"/>
    <cellStyle name="Standard 62" xfId="1669"/>
    <cellStyle name="Standard 63" xfId="1670"/>
    <cellStyle name="Standard 64" xfId="1671"/>
    <cellStyle name="Standard 65" xfId="1672"/>
    <cellStyle name="Standard 65 2" xfId="1673"/>
    <cellStyle name="Standard 66" xfId="1674"/>
    <cellStyle name="Standard 67" xfId="1823"/>
    <cellStyle name="Standard 7" xfId="245"/>
    <cellStyle name="Standard 7 2" xfId="516"/>
    <cellStyle name="Standard 7 3" xfId="1675"/>
    <cellStyle name="Standard 8" xfId="246"/>
    <cellStyle name="Standard 8 2" xfId="517"/>
    <cellStyle name="Standard 8 2 2" xfId="1676"/>
    <cellStyle name="Standard 8 2 3" xfId="1677"/>
    <cellStyle name="Standard 8 3" xfId="1678"/>
    <cellStyle name="Standard 8 4" xfId="1679"/>
    <cellStyle name="Standard 9" xfId="247"/>
    <cellStyle name="Standard 9 2" xfId="518"/>
    <cellStyle name="Standard 9 2 2" xfId="1680"/>
    <cellStyle name="Standard 9 2 3" xfId="1681"/>
    <cellStyle name="Standard 9 3" xfId="1682"/>
    <cellStyle name="Standard 9 4" xfId="1683"/>
    <cellStyle name="Standard 9 5" xfId="1684"/>
    <cellStyle name="Standard ganz" xfId="1685"/>
    <cellStyle name="Standard hoch" xfId="1686"/>
    <cellStyle name="Standard Mitte" xfId="1687"/>
    <cellStyle name="Standard[8]" xfId="1688"/>
    <cellStyle name="Standard_1QBEIA" xfId="287"/>
    <cellStyle name="Standard_Juli05" xfId="3"/>
    <cellStyle name="Standard_N-III-15-IFIs" xfId="768"/>
    <cellStyle name="Standard_TablesDE (final)" xfId="1824"/>
    <cellStyle name="Standard1Dez" xfId="1689"/>
    <cellStyle name="Standard2DEZ" xfId="1690"/>
    <cellStyle name="Stil 1" xfId="248"/>
    <cellStyle name="Stil 1 2" xfId="1691"/>
    <cellStyle name="Stil 1 3" xfId="1692"/>
    <cellStyle name="Stil 2" xfId="4"/>
    <cellStyle name="Stil 2 2" xfId="1693"/>
    <cellStyle name="Stil 2 3" xfId="1694"/>
    <cellStyle name="Stil 3" xfId="1695"/>
    <cellStyle name="Style 21" xfId="249"/>
    <cellStyle name="Style 21 2" xfId="670"/>
    <cellStyle name="Style 22" xfId="250"/>
    <cellStyle name="Style 23" xfId="251"/>
    <cellStyle name="Style 24" xfId="252"/>
    <cellStyle name="Style 25" xfId="253"/>
    <cellStyle name="Style 26" xfId="254"/>
    <cellStyle name="SubTotal" xfId="255"/>
    <cellStyle name="SubTotal 2" xfId="671"/>
    <cellStyle name="Summenzeile" xfId="1696"/>
    <cellStyle name="Számítás" xfId="256"/>
    <cellStyle name="Tab_kopf" xfId="257"/>
    <cellStyle name="Table_center" xfId="1697"/>
    <cellStyle name="Testo avviso" xfId="258"/>
    <cellStyle name="Testo descrittivo" xfId="259"/>
    <cellStyle name="tête chapitre" xfId="692"/>
    <cellStyle name="Text upozorn?ní" xfId="519"/>
    <cellStyle name="Text upozornění" xfId="260"/>
    <cellStyle name="Title" xfId="261"/>
    <cellStyle name="Titolo" xfId="262"/>
    <cellStyle name="Titolo 1" xfId="263"/>
    <cellStyle name="Titolo 2" xfId="264"/>
    <cellStyle name="Titolo 3" xfId="265"/>
    <cellStyle name="Titolo 3 2" xfId="520"/>
    <cellStyle name="Titolo 3 2 2" xfId="521"/>
    <cellStyle name="Titolo 3 2 2 2" xfId="522"/>
    <cellStyle name="Titolo 3 2 2 2 2" xfId="1698"/>
    <cellStyle name="Titolo 3 2 2 2 2 2" xfId="1699"/>
    <cellStyle name="Titolo 3 2 2 2 3" xfId="1700"/>
    <cellStyle name="Titolo 3 2 2 3" xfId="1701"/>
    <cellStyle name="Titolo 3 2 2 3 2" xfId="1702"/>
    <cellStyle name="Titolo 3 2 2 4" xfId="1703"/>
    <cellStyle name="Titolo 3 2 3" xfId="523"/>
    <cellStyle name="Titolo 3 2 3 2" xfId="1704"/>
    <cellStyle name="Titolo 3 2 3 2 2" xfId="1705"/>
    <cellStyle name="Titolo 3 2 3 3" xfId="1706"/>
    <cellStyle name="Titolo 3 2 4" xfId="1707"/>
    <cellStyle name="Titolo 3 2 4 2" xfId="1708"/>
    <cellStyle name="Titolo 3 2 5" xfId="1709"/>
    <cellStyle name="Titolo 3 3" xfId="524"/>
    <cellStyle name="Titolo 3 3 2" xfId="525"/>
    <cellStyle name="Titolo 3 3 2 2" xfId="1710"/>
    <cellStyle name="Titolo 3 3 2 2 2" xfId="1711"/>
    <cellStyle name="Titolo 3 3 2 3" xfId="1712"/>
    <cellStyle name="Titolo 3 3 3" xfId="1713"/>
    <cellStyle name="Titolo 3 3 3 2" xfId="1714"/>
    <cellStyle name="Titolo 3 3 4" xfId="1715"/>
    <cellStyle name="Titolo 3 4" xfId="526"/>
    <cellStyle name="Titolo 3 4 2" xfId="1716"/>
    <cellStyle name="Titolo 3 4 2 2" xfId="1717"/>
    <cellStyle name="Titolo 3 4 3" xfId="1718"/>
    <cellStyle name="Titolo 3 5" xfId="1719"/>
    <cellStyle name="Titolo 3 5 2" xfId="1720"/>
    <cellStyle name="Titolo 3 6" xfId="1721"/>
    <cellStyle name="Titolo 3 6 2" xfId="1722"/>
    <cellStyle name="Titolo 3 7" xfId="1723"/>
    <cellStyle name="Titolo 4" xfId="266"/>
    <cellStyle name="titre" xfId="693"/>
    <cellStyle name="Total" xfId="267"/>
    <cellStyle name="Total 2" xfId="672"/>
    <cellStyle name="Total 3" xfId="1724"/>
    <cellStyle name="Total 4" xfId="1725"/>
    <cellStyle name="Totale" xfId="268"/>
    <cellStyle name="Überschrift" xfId="717" builtinId="15" customBuiltin="1"/>
    <cellStyle name="Überschrift 1" xfId="718" builtinId="16" customBuiltin="1"/>
    <cellStyle name="Überschrift 1 10" xfId="1726"/>
    <cellStyle name="Überschrift 1 11" xfId="1727"/>
    <cellStyle name="Überschrift 1 2" xfId="1728"/>
    <cellStyle name="Überschrift 1 3" xfId="1729"/>
    <cellStyle name="Überschrift 1 4" xfId="1730"/>
    <cellStyle name="Überschrift 1 5" xfId="1731"/>
    <cellStyle name="Überschrift 1 6" xfId="1732"/>
    <cellStyle name="Überschrift 1 7" xfId="1733"/>
    <cellStyle name="Überschrift 1 8" xfId="1734"/>
    <cellStyle name="Überschrift 1 9" xfId="1735"/>
    <cellStyle name="Überschrift 10" xfId="1736"/>
    <cellStyle name="Überschrift 2" xfId="719" builtinId="17" customBuiltin="1"/>
    <cellStyle name="Überschrift 2 10" xfId="1737"/>
    <cellStyle name="Überschrift 2 11" xfId="1738"/>
    <cellStyle name="Überschrift 2 2" xfId="1739"/>
    <cellStyle name="Überschrift 2 3" xfId="1740"/>
    <cellStyle name="Überschrift 2 4" xfId="1741"/>
    <cellStyle name="Überschrift 2 5" xfId="1742"/>
    <cellStyle name="Überschrift 2 6" xfId="1743"/>
    <cellStyle name="Überschrift 2 7" xfId="1744"/>
    <cellStyle name="Überschrift 2 8" xfId="1745"/>
    <cellStyle name="Überschrift 2 9" xfId="1746"/>
    <cellStyle name="Überschrift 3" xfId="720" builtinId="18" customBuiltin="1"/>
    <cellStyle name="Überschrift 3 10" xfId="1747"/>
    <cellStyle name="Überschrift 3 11" xfId="1748"/>
    <cellStyle name="Überschrift 3 2" xfId="1749"/>
    <cellStyle name="Überschrift 3 3" xfId="1750"/>
    <cellStyle name="Überschrift 3 4" xfId="1751"/>
    <cellStyle name="Überschrift 3 5" xfId="1752"/>
    <cellStyle name="Überschrift 3 6" xfId="1753"/>
    <cellStyle name="Überschrift 3 7" xfId="1754"/>
    <cellStyle name="Überschrift 3 8" xfId="1755"/>
    <cellStyle name="Überschrift 3 9" xfId="1756"/>
    <cellStyle name="Überschrift 4" xfId="721" builtinId="19" customBuiltin="1"/>
    <cellStyle name="Überschrift 4 10" xfId="1757"/>
    <cellStyle name="Überschrift 4 11" xfId="1758"/>
    <cellStyle name="Überschrift 4 2" xfId="1759"/>
    <cellStyle name="Überschrift 4 3" xfId="1760"/>
    <cellStyle name="Überschrift 4 4" xfId="1761"/>
    <cellStyle name="Überschrift 4 5" xfId="1762"/>
    <cellStyle name="Überschrift 4 6" xfId="1763"/>
    <cellStyle name="Überschrift 4 7" xfId="1764"/>
    <cellStyle name="Überschrift 4 8" xfId="1765"/>
    <cellStyle name="Überschrift 4 9" xfId="1766"/>
    <cellStyle name="Überschrift 5" xfId="1767"/>
    <cellStyle name="Überschrift 6" xfId="1768"/>
    <cellStyle name="Überschrift 7" xfId="1769"/>
    <cellStyle name="Überschrift 8" xfId="1770"/>
    <cellStyle name="Überschrift 9" xfId="1771"/>
    <cellStyle name="Überschrift F1" xfId="1772"/>
    <cellStyle name="Überschrift F2" xfId="1773"/>
    <cellStyle name="Überschrift F3" xfId="1774"/>
    <cellStyle name="Überschrift klein" xfId="1775"/>
    <cellStyle name="Überschrift klein 2" xfId="1776"/>
    <cellStyle name="Überschrift klein 3" xfId="1777"/>
    <cellStyle name="Überschrift klein_berechnungen_neu-variante" xfId="1778"/>
    <cellStyle name="Übersicht" xfId="1779"/>
    <cellStyle name="Ueberschrift Haupt" xfId="269"/>
    <cellStyle name="Ueberschrift Unterk" xfId="270"/>
    <cellStyle name="Undefiniert" xfId="1780"/>
    <cellStyle name="Valore non valido" xfId="271"/>
    <cellStyle name="Valore valido" xfId="272"/>
    <cellStyle name="Valuta (0)_Amm.to Cespiti esistenti" xfId="273"/>
    <cellStyle name="Verknüpfte Zelle" xfId="727" builtinId="24" customBuiltin="1"/>
    <cellStyle name="Verknüpfte Zelle 10" xfId="1781"/>
    <cellStyle name="Verknüpfte Zelle 11" xfId="1782"/>
    <cellStyle name="Verknüpfte Zelle 2" xfId="1783"/>
    <cellStyle name="Verknüpfte Zelle 3" xfId="1784"/>
    <cellStyle name="Verknüpfte Zelle 4" xfId="1785"/>
    <cellStyle name="Verknüpfte Zelle 5" xfId="1786"/>
    <cellStyle name="Verknüpfte Zelle 6" xfId="1787"/>
    <cellStyle name="Verknüpfte Zelle 7" xfId="1788"/>
    <cellStyle name="Verknüpfte Zelle 8" xfId="1789"/>
    <cellStyle name="Verknüpfte Zelle 9" xfId="1790"/>
    <cellStyle name="Vstup" xfId="274"/>
    <cellStyle name="Výpo?et" xfId="527"/>
    <cellStyle name="Výpočet" xfId="275"/>
    <cellStyle name="Výstup" xfId="276"/>
    <cellStyle name="Vysv?tlující text" xfId="528"/>
    <cellStyle name="Vysvětlující text" xfId="277"/>
    <cellStyle name="Währung 2" xfId="1791"/>
    <cellStyle name="Währung 2 2" xfId="1792"/>
    <cellStyle name="Währung 2 3" xfId="1793"/>
    <cellStyle name="Währung 3" xfId="1794"/>
    <cellStyle name="Warnender Text" xfId="729" builtinId="11" customBuiltin="1"/>
    <cellStyle name="Warnender Text 10" xfId="1795"/>
    <cellStyle name="Warnender Text 11" xfId="1796"/>
    <cellStyle name="Warnender Text 2" xfId="1797"/>
    <cellStyle name="Warnender Text 3" xfId="1798"/>
    <cellStyle name="Warnender Text 4" xfId="1799"/>
    <cellStyle name="Warnender Text 5" xfId="1800"/>
    <cellStyle name="Warnender Text 6" xfId="1801"/>
    <cellStyle name="Warnender Text 7" xfId="1802"/>
    <cellStyle name="Warnender Text 8" xfId="1803"/>
    <cellStyle name="Warnender Text 9" xfId="1804"/>
    <cellStyle name="Warning Text" xfId="278"/>
    <cellStyle name="Warning Text 2" xfId="1805"/>
    <cellStyle name="Warning Text 3" xfId="1806"/>
    <cellStyle name="Weiss" xfId="279"/>
    <cellStyle name="Zahl3" xfId="1807"/>
    <cellStyle name="Zahl4" xfId="1808"/>
    <cellStyle name="Zahl5" xfId="1809"/>
    <cellStyle name="Zahl6" xfId="1810"/>
    <cellStyle name="Zeile 1" xfId="1811"/>
    <cellStyle name="Zelle überprüfen" xfId="728" builtinId="23" customBuiltin="1"/>
    <cellStyle name="Zelle überprüfen 10" xfId="1812"/>
    <cellStyle name="Zelle überprüfen 11" xfId="1813"/>
    <cellStyle name="Zelle überprüfen 2" xfId="1814"/>
    <cellStyle name="Zelle überprüfen 3" xfId="1815"/>
    <cellStyle name="Zelle überprüfen 4" xfId="1816"/>
    <cellStyle name="Zelle überprüfen 5" xfId="1817"/>
    <cellStyle name="Zelle überprüfen 6" xfId="1818"/>
    <cellStyle name="Zelle überprüfen 7" xfId="1819"/>
    <cellStyle name="Zelle überprüfen 8" xfId="1820"/>
    <cellStyle name="Zelle überprüfen 9" xfId="1821"/>
    <cellStyle name="Zvýrazn?ní 1" xfId="529"/>
    <cellStyle name="Zvýrazn?ní 2" xfId="530"/>
    <cellStyle name="Zvýrazn?ní 3" xfId="531"/>
    <cellStyle name="Zvýrazn?ní 4" xfId="532"/>
    <cellStyle name="Zvýrazn?ní 5" xfId="533"/>
    <cellStyle name="Zvýrazn?ní 6" xfId="534"/>
    <cellStyle name="Zvýraznění 1" xfId="280"/>
    <cellStyle name="Zvýraznění 2" xfId="281"/>
    <cellStyle name="Zvýraznění 3" xfId="282"/>
    <cellStyle name="Zvýraznění 4" xfId="283"/>
    <cellStyle name="Zvýraznění 5" xfId="284"/>
    <cellStyle name="Zvýraznění 6" xfId="285"/>
  </cellStyles>
  <dxfs count="1">
    <dxf>
      <font>
        <color theme="0"/>
      </font>
    </dxf>
  </dxfs>
  <tableStyles count="0" defaultTableStyle="TableStyleMedium2" defaultPivotStyle="PivotStyleLight16"/>
  <colors>
    <mruColors>
      <color rgb="FFFF7C80"/>
      <color rgb="FFD5B8B5"/>
      <color rgb="FFE3B1A7"/>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atterl\AppData\Local\Microsoft\Windows\Temporary%20Internet%20Files\Content.Outlook\T6MCGQJR\StaPro%20und%20DBP\StaPro%20und%20DBP%20-%20April%202014\StaPro%202012-2017_DATAFILE_Entwurf%20-%20neue%20MF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TEN\WW8\Oesterreich\2005\Materalien2005\EK%20Tabelle%2010%20Okti%202005_.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ATEN\WW8\L&#228;nderdesks\&#214;sterreich\Stapro2005\EK%20Tabelle%2010%20Okti%202005_.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TEMP\STAPRO2005_DATAFILE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Pro"/>
      <sheetName val="Tab. DE"/>
      <sheetName val="NETLEND"/>
      <sheetName val="Budgetsaldo"/>
      <sheetName val="Bruttoverschuldung"/>
      <sheetName val="SA +"/>
      <sheetName val="SA -"/>
      <sheetName val="COFOG"/>
      <sheetName val="STAT-COFOG"/>
      <sheetName val="STAT-COFOG (alt)"/>
      <sheetName val="WB"/>
      <sheetName val="WB Abb. DE"/>
      <sheetName val="XM"/>
      <sheetName val="XM Abb. DE"/>
      <sheetName val="Zwischenspeicher"/>
      <sheetName val="SA"/>
      <sheetName val="Lf. Nachhaltigkeit"/>
    </sheetNames>
    <sheetDataSet>
      <sheetData sheetId="0">
        <row r="5">
          <cell r="L5">
            <v>276.15099900000001</v>
          </cell>
        </row>
      </sheetData>
      <sheetData sheetId="1"/>
      <sheetData sheetId="2">
        <row r="103">
          <cell r="S103">
            <v>-8.1259227324429446</v>
          </cell>
        </row>
      </sheetData>
      <sheetData sheetId="3"/>
      <sheetData sheetId="4"/>
      <sheetData sheetId="5">
        <row r="4">
          <cell r="J4">
            <v>309.90092400472315</v>
          </cell>
        </row>
      </sheetData>
      <sheetData sheetId="6">
        <row r="4">
          <cell r="J4">
            <v>309.90092400472315</v>
          </cell>
        </row>
      </sheetData>
      <sheetData sheetId="7">
        <row r="4">
          <cell r="A4" t="str">
            <v>01.</v>
          </cell>
          <cell r="B4" t="str">
            <v>ALLGEMEINE ÖFFENTLICHE VERWALTUNG</v>
          </cell>
          <cell r="M4">
            <v>18929.871993196779</v>
          </cell>
          <cell r="N4">
            <v>19517.942164728614</v>
          </cell>
          <cell r="O4">
            <v>19855.694867982889</v>
          </cell>
          <cell r="P4">
            <v>20854.072564965842</v>
          </cell>
        </row>
        <row r="5">
          <cell r="A5" t="str">
            <v>02.</v>
          </cell>
          <cell r="B5" t="str">
            <v>VERTEIDIGUNG</v>
          </cell>
          <cell r="M5">
            <v>2236.7848772965417</v>
          </cell>
          <cell r="N5">
            <v>2121.7436619291011</v>
          </cell>
          <cell r="O5">
            <v>2155.3253871591023</v>
          </cell>
          <cell r="P5">
            <v>2121.7205500060199</v>
          </cell>
        </row>
        <row r="6">
          <cell r="A6" t="str">
            <v>03.</v>
          </cell>
          <cell r="B6" t="str">
            <v>ÖFFENTLICHE ORDNUNG UND SICHERHEIT</v>
          </cell>
          <cell r="M6">
            <v>4299.2912399184188</v>
          </cell>
          <cell r="N6">
            <v>4335.0957201251576</v>
          </cell>
          <cell r="O6">
            <v>4418.4736440229181</v>
          </cell>
          <cell r="P6">
            <v>4565.9926257598709</v>
          </cell>
        </row>
        <row r="7">
          <cell r="A7" t="str">
            <v>04.</v>
          </cell>
          <cell r="B7" t="str">
            <v>WIRTSCHAFTLICHE ANGELEGENHEITEN</v>
          </cell>
          <cell r="M7">
            <v>14936.091466524083</v>
          </cell>
          <cell r="N7">
            <v>16348.970557413562</v>
          </cell>
          <cell r="O7">
            <v>15962.574316743863</v>
          </cell>
          <cell r="P7">
            <v>18011.712497670593</v>
          </cell>
        </row>
        <row r="8">
          <cell r="A8" t="str">
            <v>05.</v>
          </cell>
          <cell r="B8" t="str">
            <v>UMWELTSCHUTZ</v>
          </cell>
          <cell r="M8">
            <v>1504.3135274721385</v>
          </cell>
          <cell r="N8">
            <v>1691.994635367324</v>
          </cell>
          <cell r="O8">
            <v>1529.2686619328565</v>
          </cell>
          <cell r="P8">
            <v>1635.6894484123945</v>
          </cell>
        </row>
        <row r="9">
          <cell r="A9" t="str">
            <v>06.</v>
          </cell>
          <cell r="B9" t="str">
            <v>WOHNUNGSWESEN UND KOMMUNALE GEMEINSCHAFTSDIENSTE</v>
          </cell>
          <cell r="M9">
            <v>1822.0184071403378</v>
          </cell>
          <cell r="N9">
            <v>1800.4783467580398</v>
          </cell>
          <cell r="O9">
            <v>1775.9756602356993</v>
          </cell>
          <cell r="P9">
            <v>1732.0373087944097</v>
          </cell>
        </row>
        <row r="10">
          <cell r="A10" t="str">
            <v>07.</v>
          </cell>
          <cell r="B10" t="str">
            <v>GESUNDHEITSWESEN</v>
          </cell>
          <cell r="M10">
            <v>22730.401115038738</v>
          </cell>
          <cell r="N10">
            <v>23322.61316417421</v>
          </cell>
          <cell r="O10">
            <v>23278.117914691651</v>
          </cell>
          <cell r="P10">
            <v>24294.206238001669</v>
          </cell>
        </row>
        <row r="11">
          <cell r="A11" t="str">
            <v>08.</v>
          </cell>
          <cell r="B11" t="str">
            <v>FREIZEITGESTALTUNG, SPORT, KULTUR UND RELIGION</v>
          </cell>
          <cell r="M11">
            <v>2912.226452253492</v>
          </cell>
          <cell r="N11">
            <v>2906.4562502880844</v>
          </cell>
          <cell r="O11">
            <v>2960.7159582546651</v>
          </cell>
          <cell r="P11">
            <v>2974.9141145551207</v>
          </cell>
        </row>
        <row r="12">
          <cell r="A12" t="str">
            <v>09.</v>
          </cell>
          <cell r="B12" t="str">
            <v>BILDUNGSWESEN</v>
          </cell>
          <cell r="M12">
            <v>15853.742835120773</v>
          </cell>
          <cell r="N12">
            <v>16331.511285150709</v>
          </cell>
          <cell r="O12">
            <v>16697.5825005392</v>
          </cell>
          <cell r="P12">
            <v>17025.905682294146</v>
          </cell>
        </row>
        <row r="13">
          <cell r="A13" t="str">
            <v>10.</v>
          </cell>
          <cell r="B13" t="str">
            <v>SOZIALE SICHERUNG</v>
          </cell>
          <cell r="M13">
            <v>60108.186266060962</v>
          </cell>
          <cell r="N13">
            <v>62216.135924945054</v>
          </cell>
          <cell r="O13">
            <v>63191.144583356319</v>
          </cell>
          <cell r="P13">
            <v>65359.313766160529</v>
          </cell>
        </row>
      </sheetData>
      <sheetData sheetId="8"/>
      <sheetData sheetId="9">
        <row r="50">
          <cell r="C50">
            <v>21940.157984356883</v>
          </cell>
          <cell r="D50">
            <v>22730.40111503873</v>
          </cell>
          <cell r="E50">
            <v>23322.613164169241</v>
          </cell>
          <cell r="F50">
            <v>23322.43574960226</v>
          </cell>
        </row>
        <row r="57">
          <cell r="C57">
            <v>2845.6957687914382</v>
          </cell>
          <cell r="D57">
            <v>2912.2264522534924</v>
          </cell>
          <cell r="E57">
            <v>2906.4562502880844</v>
          </cell>
          <cell r="F57">
            <v>2962.3523049361334</v>
          </cell>
        </row>
        <row r="64">
          <cell r="C64">
            <v>15189.375868988669</v>
          </cell>
          <cell r="D64">
            <v>15853.742835120771</v>
          </cell>
          <cell r="E64">
            <v>16331.511285140885</v>
          </cell>
          <cell r="F64">
            <v>16726.809837950041</v>
          </cell>
        </row>
        <row r="73">
          <cell r="C73">
            <v>56542.072233500861</v>
          </cell>
          <cell r="D73">
            <v>60108.186266060962</v>
          </cell>
          <cell r="E73">
            <v>62216.135924945047</v>
          </cell>
          <cell r="F73">
            <v>63234.01181878701</v>
          </cell>
        </row>
      </sheetData>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
      <sheetName val="fr"/>
      <sheetName val="de"/>
    </sheetNames>
    <sheetDataSet>
      <sheetData sheetId="0">
        <row r="2">
          <cell r="A2" t="str">
            <v xml:space="preserve"> </v>
          </cell>
        </row>
        <row r="5">
          <cell r="A5" t="str">
            <v xml:space="preserve">KEY POINTS OF THE FORECAST  </v>
          </cell>
        </row>
        <row r="7">
          <cell r="Z7" t="str">
            <v xml:space="preserve"> Date : </v>
          </cell>
        </row>
        <row r="8">
          <cell r="N8">
            <v>2003</v>
          </cell>
          <cell r="S8">
            <v>2004</v>
          </cell>
          <cell r="X8">
            <v>2005</v>
          </cell>
          <cell r="AC8">
            <v>2006</v>
          </cell>
        </row>
        <row r="9">
          <cell r="N9" t="str">
            <v xml:space="preserve">Level </v>
          </cell>
        </row>
        <row r="10">
          <cell r="A10" t="str">
            <v xml:space="preserve"> Exchange rates, annual average                   </v>
          </cell>
        </row>
        <row r="11">
          <cell r="A11" t="str">
            <v xml:space="preserve"> 1. Effective (% change) </v>
          </cell>
        </row>
        <row r="12">
          <cell r="A12" t="str">
            <v xml:space="preserve"> 2. US dollar (1 USD = ) </v>
          </cell>
        </row>
        <row r="13">
          <cell r="A13" t="str">
            <v xml:space="preserve"> 3. euro (1 EUR = ) </v>
          </cell>
        </row>
        <row r="14">
          <cell r="A14" t="str">
            <v xml:space="preserve"> Interest rates, annual average                   </v>
          </cell>
        </row>
        <row r="15">
          <cell r="A15" t="str">
            <v xml:space="preserve"> 4. Short-term interest rate </v>
          </cell>
        </row>
        <row r="16">
          <cell r="A16" t="str">
            <v xml:space="preserve"> 5. Long-term interest rate </v>
          </cell>
        </row>
        <row r="17">
          <cell r="N17" t="str">
            <v xml:space="preserve">% change on previous year </v>
          </cell>
        </row>
        <row r="18">
          <cell r="A18" t="str">
            <v xml:space="preserve"> 6. Export markets total  </v>
          </cell>
        </row>
        <row r="19">
          <cell r="A19" t="str">
            <v xml:space="preserve"> 7. Import prices of goods  </v>
          </cell>
        </row>
        <row r="20">
          <cell r="A20" t="str">
            <v xml:space="preserve"> 8. Final demand </v>
          </cell>
        </row>
        <row r="21">
          <cell r="A21" t="str">
            <v xml:space="preserve"> 9. GDP </v>
          </cell>
        </row>
        <row r="22">
          <cell r="A22" t="str">
            <v xml:space="preserve">10. Output gap (relative to trend) </v>
          </cell>
        </row>
        <row r="23">
          <cell r="A23" t="str">
            <v xml:space="preserve">11. Employment (persons) </v>
          </cell>
        </row>
        <row r="24">
          <cell r="A24" t="str">
            <v xml:space="preserve">12. Unemployment rate (level) (Eurostat) </v>
          </cell>
        </row>
        <row r="25">
          <cell r="A25" t="str">
            <v xml:space="preserve">13. GDP per person employed </v>
          </cell>
        </row>
        <row r="26">
          <cell r="A26" t="str">
            <v xml:space="preserve">14. Compensation of employees per head </v>
          </cell>
        </row>
        <row r="27">
          <cell r="A27" t="str">
            <v xml:space="preserve">15. Unit labour costs       </v>
          </cell>
        </row>
        <row r="28">
          <cell r="A28" t="str">
            <v xml:space="preserve">16. Relative unit labour costs in common currency </v>
          </cell>
        </row>
        <row r="29">
          <cell r="A29" t="str">
            <v xml:space="preserve">17. HICP    </v>
          </cell>
        </row>
        <row r="30">
          <cell r="A30" t="str">
            <v xml:space="preserve">18. National CPI </v>
          </cell>
        </row>
        <row r="31">
          <cell r="N31" t="str">
            <v xml:space="preserve">Level as % of GDP </v>
          </cell>
        </row>
        <row r="32">
          <cell r="A32" t="str">
            <v xml:space="preserve">19. Current external balance </v>
          </cell>
        </row>
        <row r="33">
          <cell r="A33" t="str">
            <v xml:space="preserve">20. Private sector net lending          </v>
          </cell>
        </row>
        <row r="34">
          <cell r="A34" t="str">
            <v xml:space="preserve"> General government </v>
          </cell>
        </row>
        <row r="35">
          <cell r="A35" t="str">
            <v xml:space="preserve">21. Net lending </v>
          </cell>
        </row>
        <row r="36">
          <cell r="A36" t="str">
            <v xml:space="preserve">22. Cyclically-adjusted primary balance </v>
          </cell>
        </row>
        <row r="37">
          <cell r="A37" t="str">
            <v xml:space="preserve">23. Gross debt </v>
          </cell>
        </row>
        <row r="67">
          <cell r="A67" t="str">
            <v xml:space="preserve"> Table 1</v>
          </cell>
        </row>
        <row r="68">
          <cell r="A68" t="str">
            <v xml:space="preserve"> USE AND SUPPLY OF GOODS AND SERVICES  </v>
          </cell>
        </row>
        <row r="69">
          <cell r="A69" t="str">
            <v xml:space="preserve"> VOLUMES </v>
          </cell>
        </row>
        <row r="71">
          <cell r="A71" t="str">
            <v xml:space="preserve"> Country:</v>
          </cell>
        </row>
        <row r="72">
          <cell r="A72" t="str">
            <v xml:space="preserve"> Currency unit: </v>
          </cell>
        </row>
        <row r="73">
          <cell r="A73" t="str">
            <v xml:space="preserve"> ESA 95</v>
          </cell>
          <cell r="Z73" t="str">
            <v xml:space="preserve"> Date : </v>
          </cell>
        </row>
        <row r="74">
          <cell r="I74" t="str">
            <v xml:space="preserve">ESA 95 </v>
          </cell>
          <cell r="M74">
            <v>2003</v>
          </cell>
          <cell r="V74">
            <v>2004</v>
          </cell>
          <cell r="Z74">
            <v>2005</v>
          </cell>
          <cell r="AD74">
            <v>2006</v>
          </cell>
        </row>
        <row r="75">
          <cell r="I75" t="str">
            <v>code</v>
          </cell>
          <cell r="M75" t="str">
            <v xml:space="preserve">Level </v>
          </cell>
          <cell r="R75" t="str">
            <v xml:space="preserve">Percentage change </v>
          </cell>
        </row>
        <row r="76">
          <cell r="A76" t="str">
            <v xml:space="preserve"> 1. Private consumption expenditure  </v>
          </cell>
          <cell r="I76" t="str">
            <v>P3</v>
          </cell>
        </row>
        <row r="77">
          <cell r="A77" t="str">
            <v xml:space="preserve"> 2. Government consumption expenditure  </v>
          </cell>
          <cell r="I77" t="str">
            <v>P3</v>
          </cell>
        </row>
        <row r="78">
          <cell r="A78" t="str">
            <v xml:space="preserve"> 3. Gross fixed capital formation  </v>
          </cell>
          <cell r="I78" t="str">
            <v>P51</v>
          </cell>
        </row>
        <row r="79">
          <cell r="A79" t="str">
            <v xml:space="preserve"> 4. Final domestic demand (1+2+3) </v>
          </cell>
        </row>
        <row r="80">
          <cell r="A80" t="str">
            <v xml:space="preserve"> 5. Change in inventories + net acquisition of  </v>
          </cell>
        </row>
        <row r="81">
          <cell r="A81" t="str">
            <v xml:space="preserve">    valuables as % of GDP  </v>
          </cell>
          <cell r="I81" t="str">
            <v>P52+P53</v>
          </cell>
        </row>
        <row r="82">
          <cell r="A82" t="str">
            <v xml:space="preserve"> 6. Domestic demand (4+5)  </v>
          </cell>
        </row>
        <row r="83">
          <cell r="A83" t="str">
            <v xml:space="preserve"> 7. Exports of goods and services  </v>
          </cell>
          <cell r="I83" t="str">
            <v>P6</v>
          </cell>
        </row>
        <row r="84">
          <cell r="A84" t="str">
            <v xml:space="preserve"> 7a. - of which goods  </v>
          </cell>
          <cell r="I84" t="str">
            <v>P61</v>
          </cell>
        </row>
        <row r="85">
          <cell r="A85" t="str">
            <v xml:space="preserve"> 7b. - of which services </v>
          </cell>
          <cell r="I85" t="str">
            <v>P62</v>
          </cell>
        </row>
        <row r="86">
          <cell r="A86" t="str">
            <v xml:space="preserve"> 8. Final demand (6+7) </v>
          </cell>
        </row>
        <row r="87">
          <cell r="A87" t="str">
            <v xml:space="preserve"> 9. Imports of goods and services  </v>
          </cell>
          <cell r="I87" t="str">
            <v>P7</v>
          </cell>
        </row>
        <row r="88">
          <cell r="A88" t="str">
            <v xml:space="preserve"> 9a. - of which goods  </v>
          </cell>
          <cell r="I88" t="str">
            <v>P71</v>
          </cell>
        </row>
        <row r="89">
          <cell r="A89" t="str">
            <v xml:space="preserve"> 9b. - of which services </v>
          </cell>
          <cell r="I89" t="str">
            <v>P72</v>
          </cell>
        </row>
        <row r="90">
          <cell r="A90" t="str">
            <v xml:space="preserve">10. Gross domestic product at market prices (8-9)  </v>
          </cell>
          <cell r="I90" t="str">
            <v>B1*g</v>
          </cell>
        </row>
        <row r="91">
          <cell r="R91" t="str">
            <v xml:space="preserve">Contribution to change in GDP </v>
          </cell>
        </row>
        <row r="92">
          <cell r="A92" t="str">
            <v xml:space="preserve">11. Final domestic demand  </v>
          </cell>
        </row>
        <row r="93">
          <cell r="A93" t="str">
            <v xml:space="preserve">12. Change in inventories + net acq. of valuables </v>
          </cell>
          <cell r="I93" t="str">
            <v>P52+P53</v>
          </cell>
        </row>
        <row r="94">
          <cell r="A94" t="str">
            <v xml:space="preserve">13. External balance of trade in goods and services  </v>
          </cell>
          <cell r="I94" t="str">
            <v>B11</v>
          </cell>
        </row>
        <row r="95">
          <cell r="A95" t="str">
            <v xml:space="preserve"> </v>
          </cell>
        </row>
        <row r="132">
          <cell r="A132" t="str">
            <v xml:space="preserve"> Table 2</v>
          </cell>
        </row>
        <row r="133">
          <cell r="A133" t="str">
            <v xml:space="preserve"> QUARTERLY PROFILES </v>
          </cell>
        </row>
        <row r="135">
          <cell r="A135" t="str">
            <v xml:space="preserve"> Country: </v>
          </cell>
        </row>
        <row r="136">
          <cell r="A136" t="str">
            <v xml:space="preserve"> Currency unit: </v>
          </cell>
        </row>
        <row r="137">
          <cell r="A137" t="str">
            <v xml:space="preserve"> ESA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USE AND SUPPLY OF GOODS AND SERVICES, VOLUMES  </v>
          </cell>
        </row>
        <row r="141">
          <cell r="J141" t="str">
            <v xml:space="preserve">Percentage change from previous quarter </v>
          </cell>
        </row>
        <row r="142">
          <cell r="A142" t="str">
            <v xml:space="preserve"> 1. Private consumption expenditure  </v>
          </cell>
        </row>
        <row r="143">
          <cell r="A143" t="str">
            <v xml:space="preserve"> 2. Government consumption expenditure  </v>
          </cell>
        </row>
        <row r="144">
          <cell r="A144" t="str">
            <v xml:space="preserve"> 3. Gross fixed capital formation  </v>
          </cell>
        </row>
        <row r="145">
          <cell r="A145" t="str">
            <v xml:space="preserve"> 4. Final domestic demand </v>
          </cell>
        </row>
        <row r="146">
          <cell r="A146" t="str">
            <v xml:space="preserve"> 5. Change in inventories + net acquisition of  </v>
          </cell>
        </row>
        <row r="147">
          <cell r="A147" t="str">
            <v xml:space="preserve">    valuables as % of GDP  </v>
          </cell>
        </row>
        <row r="148">
          <cell r="A148" t="str">
            <v xml:space="preserve"> 6. Domestic demand </v>
          </cell>
        </row>
        <row r="149">
          <cell r="A149" t="str">
            <v xml:space="preserve"> 7. Exports of goods and services  </v>
          </cell>
        </row>
        <row r="150">
          <cell r="A150" t="str">
            <v xml:space="preserve"> 8. Final demand </v>
          </cell>
        </row>
        <row r="151">
          <cell r="A151" t="str">
            <v xml:space="preserve"> 9. Imports of goods and services  </v>
          </cell>
        </row>
        <row r="152">
          <cell r="A152" t="str">
            <v xml:space="preserve">10. Gross domestic product at market prices </v>
          </cell>
        </row>
        <row r="154">
          <cell r="J154" t="str">
            <v xml:space="preserve">HARMONISED INDEX OF CONSUMER PRICES  </v>
          </cell>
        </row>
        <row r="155">
          <cell r="J155" t="str">
            <v xml:space="preserve">Percentage change from four quarters earlier </v>
          </cell>
        </row>
        <row r="156">
          <cell r="A156" t="str">
            <v xml:space="preserve">11. HICP </v>
          </cell>
        </row>
        <row r="157">
          <cell r="A157" t="str">
            <v xml:space="preserve"> </v>
          </cell>
        </row>
        <row r="161">
          <cell r="A161" t="str">
            <v xml:space="preserve"> Table 3</v>
          </cell>
        </row>
        <row r="162">
          <cell r="A162" t="str">
            <v xml:space="preserve">FURTHER ANALYSIS OF FIXED INVESTMENT  </v>
          </cell>
        </row>
        <row r="163">
          <cell r="A163" t="str">
            <v xml:space="preserve"> VOLUMES </v>
          </cell>
        </row>
        <row r="165">
          <cell r="A165" t="str">
            <v xml:space="preserve"> Country: </v>
          </cell>
        </row>
        <row r="166">
          <cell r="A166" t="str">
            <v xml:space="preserve"> Currency unit:  </v>
          </cell>
        </row>
        <row r="167">
          <cell r="A167" t="str">
            <v xml:space="preserve"> ESA 95</v>
          </cell>
          <cell r="Z167" t="str">
            <v xml:space="preserve"> Date : </v>
          </cell>
        </row>
        <row r="168">
          <cell r="I168" t="str">
            <v xml:space="preserve">ESA 95 </v>
          </cell>
          <cell r="M168">
            <v>2003</v>
          </cell>
          <cell r="V168">
            <v>2004</v>
          </cell>
          <cell r="Z168">
            <v>2005</v>
          </cell>
          <cell r="AD168">
            <v>2006</v>
          </cell>
        </row>
        <row r="169">
          <cell r="I169" t="str">
            <v>code</v>
          </cell>
          <cell r="M169" t="str">
            <v xml:space="preserve">Level </v>
          </cell>
          <cell r="R169" t="str">
            <v xml:space="preserve">Percentage change </v>
          </cell>
        </row>
        <row r="170">
          <cell r="A170" t="str">
            <v xml:space="preserve"> By sector </v>
          </cell>
          <cell r="I170" t="str">
            <v xml:space="preserve"> </v>
          </cell>
        </row>
        <row r="171">
          <cell r="A171" t="str">
            <v xml:space="preserve"> 1. General government  </v>
          </cell>
          <cell r="I171" t="str">
            <v>S13</v>
          </cell>
        </row>
        <row r="172">
          <cell r="A172" t="str">
            <v xml:space="preserve"> 2. Other domestic sectors  </v>
          </cell>
          <cell r="I172" t="str">
            <v>S1-S13</v>
          </cell>
        </row>
        <row r="173">
          <cell r="A173" t="str">
            <v xml:space="preserve"> 2a. - of which, corporations </v>
          </cell>
          <cell r="I173" t="str">
            <v>S11+S12</v>
          </cell>
        </row>
        <row r="174">
          <cell r="A174" t="str">
            <v xml:space="preserve"> 2b. - of which, households and NPISHs </v>
          </cell>
          <cell r="I174" t="str">
            <v>S14+S15</v>
          </cell>
        </row>
        <row r="175">
          <cell r="A175" t="str">
            <v xml:space="preserve"> By type of asset </v>
          </cell>
          <cell r="I175" t="str">
            <v>Pi6</v>
          </cell>
        </row>
        <row r="176">
          <cell r="A176" t="str">
            <v xml:space="preserve"> 3. Construction </v>
          </cell>
          <cell r="I176" t="str">
            <v>Pi6(4+5)</v>
          </cell>
        </row>
        <row r="177">
          <cell r="A177" t="str">
            <v xml:space="preserve"> 3a. - of which, housing </v>
          </cell>
          <cell r="I177" t="str">
            <v>Pi6(4)</v>
          </cell>
        </row>
        <row r="178">
          <cell r="A178" t="str">
            <v xml:space="preserve"> 3b. - of which, other construction </v>
          </cell>
          <cell r="I178" t="str">
            <v>Pi6(5)</v>
          </cell>
        </row>
        <row r="179">
          <cell r="A179" t="str">
            <v xml:space="preserve"> 4. Equipment  </v>
          </cell>
          <cell r="I179" t="str">
            <v>Pi6(2+3)</v>
          </cell>
        </row>
        <row r="180">
          <cell r="A180" t="str">
            <v xml:space="preserve"> 5. Other </v>
          </cell>
          <cell r="I180" t="str">
            <v>Pi6(1+6)</v>
          </cell>
        </row>
        <row r="181">
          <cell r="A181" t="str">
            <v xml:space="preserve"> 6. Gross fixed capital formation </v>
          </cell>
          <cell r="I181" t="str">
            <v>P51</v>
          </cell>
        </row>
        <row r="182">
          <cell r="A182" t="str">
            <v xml:space="preserve">    (whole economy) ( = 1+2 = 3+4+5 ) </v>
          </cell>
        </row>
        <row r="183">
          <cell r="A183" t="str">
            <v xml:space="preserve"> By industry </v>
          </cell>
        </row>
        <row r="184">
          <cell r="A184" t="str">
            <v xml:space="preserve"> 7. Manufacturing </v>
          </cell>
          <cell r="I184" t="str">
            <v>A17(D)</v>
          </cell>
        </row>
        <row r="197">
          <cell r="A197" t="str">
            <v xml:space="preserve"> Table 4</v>
          </cell>
        </row>
        <row r="198">
          <cell r="A198" t="str">
            <v xml:space="preserve">USE AND SUPPLY OF GOODS AND SERVICES  </v>
          </cell>
        </row>
        <row r="199">
          <cell r="A199" t="str">
            <v xml:space="preserve">VALUES </v>
          </cell>
        </row>
        <row r="201">
          <cell r="A201" t="str">
            <v xml:space="preserve"> Country: </v>
          </cell>
        </row>
        <row r="202">
          <cell r="A202" t="str">
            <v xml:space="preserve"> Currency unit: </v>
          </cell>
        </row>
        <row r="203">
          <cell r="A203" t="str">
            <v xml:space="preserve"> ESA 95</v>
          </cell>
          <cell r="Z203" t="str">
            <v xml:space="preserve"> Date : </v>
          </cell>
        </row>
        <row r="204">
          <cell r="J204" t="str">
            <v xml:space="preserve">Value at current prices </v>
          </cell>
        </row>
        <row r="205">
          <cell r="J205">
            <v>2003</v>
          </cell>
          <cell r="P205">
            <v>2004</v>
          </cell>
          <cell r="V205">
            <v>2005</v>
          </cell>
          <cell r="AB205">
            <v>2006</v>
          </cell>
        </row>
        <row r="206">
          <cell r="G206" t="str">
            <v xml:space="preserve">ESA 95 </v>
          </cell>
          <cell r="M206" t="str">
            <v xml:space="preserve"> %</v>
          </cell>
          <cell r="S206" t="str">
            <v xml:space="preserve"> %</v>
          </cell>
          <cell r="Y206" t="str">
            <v xml:space="preserve"> %</v>
          </cell>
          <cell r="AE206" t="str">
            <v xml:space="preserve"> %</v>
          </cell>
        </row>
        <row r="207">
          <cell r="G207" t="str">
            <v>code</v>
          </cell>
          <cell r="J207" t="str">
            <v>Level</v>
          </cell>
          <cell r="M207" t="str">
            <v xml:space="preserve"> change</v>
          </cell>
          <cell r="P207" t="str">
            <v>Level</v>
          </cell>
          <cell r="S207" t="str">
            <v xml:space="preserve"> change</v>
          </cell>
          <cell r="V207" t="str">
            <v>Level</v>
          </cell>
          <cell r="Y207" t="str">
            <v xml:space="preserve"> change</v>
          </cell>
          <cell r="AB207" t="str">
            <v>Level</v>
          </cell>
          <cell r="AE207" t="str">
            <v xml:space="preserve"> change</v>
          </cell>
        </row>
        <row r="208">
          <cell r="A208" t="str">
            <v xml:space="preserve"> 1. Private consumption expenditure  </v>
          </cell>
          <cell r="G208" t="str">
            <v>P3</v>
          </cell>
        </row>
        <row r="209">
          <cell r="A209" t="str">
            <v xml:space="preserve"> 2. Government consumption expenditure  </v>
          </cell>
          <cell r="G209" t="str">
            <v>P3</v>
          </cell>
        </row>
        <row r="210">
          <cell r="A210" t="str">
            <v xml:space="preserve"> 3. Gross fixed capital formation  </v>
          </cell>
          <cell r="G210" t="str">
            <v>P51</v>
          </cell>
        </row>
        <row r="211">
          <cell r="A211" t="str">
            <v xml:space="preserve"> 4. Final domestic demand (1+2+3) </v>
          </cell>
        </row>
        <row r="212">
          <cell r="A212" t="str">
            <v xml:space="preserve"> 5. Change in inventories + net acquisition of  </v>
          </cell>
        </row>
        <row r="213">
          <cell r="A213" t="str">
            <v xml:space="preserve">    valuables as % of GDP  </v>
          </cell>
          <cell r="G213" t="str">
            <v>P52+P53</v>
          </cell>
        </row>
        <row r="214">
          <cell r="A214" t="str">
            <v xml:space="preserve"> 6. Domestic demand (4+5)  </v>
          </cell>
        </row>
        <row r="215">
          <cell r="A215" t="str">
            <v xml:space="preserve"> 7. Exports of goods and services  </v>
          </cell>
          <cell r="G215" t="str">
            <v>P6</v>
          </cell>
        </row>
        <row r="216">
          <cell r="A216" t="str">
            <v xml:space="preserve"> 7a. - of which, goods  </v>
          </cell>
          <cell r="G216" t="str">
            <v>P61</v>
          </cell>
        </row>
        <row r="217">
          <cell r="A217" t="str">
            <v xml:space="preserve"> 7b. - of which, services </v>
          </cell>
          <cell r="G217" t="str">
            <v>P62</v>
          </cell>
        </row>
        <row r="218">
          <cell r="A218" t="str">
            <v xml:space="preserve"> 8. Final demand (6+7) </v>
          </cell>
        </row>
        <row r="219">
          <cell r="A219" t="str">
            <v xml:space="preserve"> 9. Imports of goods and services  </v>
          </cell>
          <cell r="G219" t="str">
            <v>P7</v>
          </cell>
        </row>
        <row r="220">
          <cell r="A220" t="str">
            <v xml:space="preserve"> 9a. - of which goods  </v>
          </cell>
          <cell r="G220" t="str">
            <v>P71</v>
          </cell>
        </row>
        <row r="221">
          <cell r="A221" t="str">
            <v xml:space="preserve"> 9b. - of which services </v>
          </cell>
          <cell r="G221" t="str">
            <v>P72</v>
          </cell>
        </row>
        <row r="222">
          <cell r="A222" t="str">
            <v xml:space="preserve">10. GDP at market prices (8-9)  </v>
          </cell>
          <cell r="G222" t="str">
            <v>B1*g</v>
          </cell>
        </row>
        <row r="223">
          <cell r="A223" t="str">
            <v xml:space="preserve">11. - of which, external balance of g&amp;s  </v>
          </cell>
          <cell r="G223" t="str">
            <v>B11</v>
          </cell>
        </row>
        <row r="224">
          <cell r="A224" t="str">
            <v xml:space="preserve">11a. - of which goods  </v>
          </cell>
          <cell r="G224" t="str">
            <v xml:space="preserve"> </v>
          </cell>
        </row>
        <row r="225">
          <cell r="A225" t="str">
            <v xml:space="preserve">11b. - of which services </v>
          </cell>
          <cell r="G225" t="str">
            <v xml:space="preserve"> </v>
          </cell>
        </row>
        <row r="226">
          <cell r="A226" t="str">
            <v xml:space="preserve">12. Balance of primary income with the RoW </v>
          </cell>
          <cell r="G226" t="str">
            <v>B5</v>
          </cell>
        </row>
        <row r="227">
          <cell r="A227" t="str">
            <v xml:space="preserve">13. Gross National Income (10+12) </v>
          </cell>
          <cell r="G227" t="str">
            <v>B5*g</v>
          </cell>
        </row>
        <row r="228">
          <cell r="A228" t="str">
            <v xml:space="preserve"> </v>
          </cell>
        </row>
        <row r="229">
          <cell r="A229" t="str">
            <v xml:space="preserve">14. Compensation of employees  </v>
          </cell>
          <cell r="G229" t="str">
            <v>D1</v>
          </cell>
        </row>
        <row r="230">
          <cell r="A230" t="str">
            <v xml:space="preserve">15. Gross operating surplus and mixed income </v>
          </cell>
          <cell r="G230" t="str">
            <v>B2g+B3g</v>
          </cell>
        </row>
        <row r="231">
          <cell r="A231" t="str">
            <v xml:space="preserve">16. Gross value added at basic prices </v>
          </cell>
          <cell r="G231" t="str">
            <v>B1g</v>
          </cell>
        </row>
        <row r="232">
          <cell r="A232" t="str">
            <v xml:space="preserve">16a. - of which, labour costs, incl. of self-employed </v>
          </cell>
          <cell r="G232" t="str">
            <v xml:space="preserve"> </v>
          </cell>
        </row>
        <row r="233">
          <cell r="A233" t="str">
            <v xml:space="preserve">17. Taxes net of subsidies (18-19) </v>
          </cell>
          <cell r="G233" t="str">
            <v xml:space="preserve"> </v>
          </cell>
        </row>
        <row r="234">
          <cell r="A234" t="str">
            <v xml:space="preserve">18. - taxes on products </v>
          </cell>
          <cell r="G234" t="str">
            <v>D21</v>
          </cell>
        </row>
        <row r="235">
          <cell r="A235" t="str">
            <v xml:space="preserve">19. - subsidies on products  </v>
          </cell>
          <cell r="G235" t="str">
            <v>D31</v>
          </cell>
        </row>
        <row r="236">
          <cell r="A236" t="str">
            <v xml:space="preserve">20. GDP market prices (16+17)  </v>
          </cell>
          <cell r="G236" t="str">
            <v>B1*g</v>
          </cell>
        </row>
        <row r="237">
          <cell r="A237" t="str">
            <v xml:space="preserve"> </v>
          </cell>
        </row>
        <row r="262">
          <cell r="A262" t="str">
            <v xml:space="preserve"> Table 5</v>
          </cell>
        </row>
        <row r="263">
          <cell r="A263" t="str">
            <v xml:space="preserve"> COSTS AND PRICES </v>
          </cell>
        </row>
        <row r="265">
          <cell r="A265" t="str">
            <v xml:space="preserve"> Country: </v>
          </cell>
        </row>
        <row r="266">
          <cell r="A266" t="str">
            <v xml:space="preserve"> Currency unit: </v>
          </cell>
        </row>
        <row r="267">
          <cell r="A267" t="str">
            <v xml:space="preserve"> ESA 95</v>
          </cell>
          <cell r="Z267" t="str">
            <v xml:space="preserve"> Date : </v>
          </cell>
        </row>
        <row r="268">
          <cell r="N268">
            <v>2003</v>
          </cell>
          <cell r="S268">
            <v>2004</v>
          </cell>
          <cell r="X268">
            <v>2005</v>
          </cell>
          <cell r="AC268">
            <v>2006</v>
          </cell>
        </row>
        <row r="269">
          <cell r="N269" t="str">
            <v xml:space="preserve">% change in implicit price deflator </v>
          </cell>
        </row>
        <row r="270">
          <cell r="A270" t="str">
            <v xml:space="preserve"> 1. Private consumption expenditure  </v>
          </cell>
        </row>
        <row r="271">
          <cell r="A271" t="str">
            <v xml:space="preserve"> 2. Government consumption expenditure  </v>
          </cell>
        </row>
        <row r="272">
          <cell r="A272" t="str">
            <v xml:space="preserve"> 3. Gross fixed capital formation  </v>
          </cell>
        </row>
        <row r="273">
          <cell r="A273" t="str">
            <v xml:space="preserve"> 3a. - of which, construction </v>
          </cell>
        </row>
        <row r="274">
          <cell r="A274" t="str">
            <v xml:space="preserve"> 3b. - of which, equipment </v>
          </cell>
        </row>
        <row r="275">
          <cell r="A275" t="str">
            <v xml:space="preserve"> 4. Final domestic demand </v>
          </cell>
        </row>
        <row r="276">
          <cell r="A276" t="str">
            <v xml:space="preserve"> 5. Change in inventories </v>
          </cell>
        </row>
        <row r="277">
          <cell r="A277" t="str">
            <v xml:space="preserve"> 6. Domestic demand </v>
          </cell>
        </row>
        <row r="278">
          <cell r="A278" t="str">
            <v xml:space="preserve"> 7. Exports of goods and services  </v>
          </cell>
        </row>
        <row r="279">
          <cell r="A279" t="str">
            <v xml:space="preserve"> 7a. - of which, goods  </v>
          </cell>
        </row>
        <row r="280">
          <cell r="A280" t="str">
            <v xml:space="preserve"> 7b. - of which, services </v>
          </cell>
        </row>
        <row r="281">
          <cell r="A281" t="str">
            <v xml:space="preserve"> 8. Final demand </v>
          </cell>
        </row>
        <row r="282">
          <cell r="A282" t="str">
            <v xml:space="preserve"> 9. Imports of goods and services  </v>
          </cell>
        </row>
        <row r="283">
          <cell r="A283" t="str">
            <v xml:space="preserve"> 9a. - of which, goods  </v>
          </cell>
        </row>
        <row r="284">
          <cell r="A284" t="str">
            <v xml:space="preserve"> 9b. - of which, services </v>
          </cell>
        </row>
        <row r="285">
          <cell r="A285" t="str">
            <v xml:space="preserve">10. Gross domestic product at market prices </v>
          </cell>
        </row>
        <row r="286">
          <cell r="A286" t="str">
            <v xml:space="preserve">11. Terms of trade of goods and services </v>
          </cell>
        </row>
        <row r="287">
          <cell r="A287" t="str">
            <v xml:space="preserve">11a. - of which, terms of trade of goods </v>
          </cell>
        </row>
        <row r="288">
          <cell r="A288" t="str">
            <v xml:space="preserve">11b. - of which, terms of trade of services </v>
          </cell>
        </row>
        <row r="290">
          <cell r="N290" t="str">
            <v xml:space="preserve">% change </v>
          </cell>
        </row>
        <row r="291">
          <cell r="A291" t="str">
            <v xml:space="preserve">12. HICP </v>
          </cell>
        </row>
        <row r="292">
          <cell r="A292" t="str">
            <v xml:space="preserve">13. Consumer prices (national index) </v>
          </cell>
        </row>
        <row r="294">
          <cell r="N294" t="str">
            <v xml:space="preserve"> Contribution to % change in cost </v>
          </cell>
        </row>
        <row r="295">
          <cell r="N295" t="str">
            <v xml:space="preserve"> per unit of real GDP at market prices </v>
          </cell>
        </row>
        <row r="296">
          <cell r="A296" t="str">
            <v xml:space="preserve">14. Compensation of employees  </v>
          </cell>
        </row>
        <row r="297">
          <cell r="A297" t="str">
            <v xml:space="preserve">14a. - of which, gross wages and salaries </v>
          </cell>
        </row>
        <row r="298">
          <cell r="A298" t="str">
            <v xml:space="preserve">14b. - of which, employers' social contributions </v>
          </cell>
        </row>
        <row r="299">
          <cell r="A299" t="str">
            <v xml:space="preserve">15. Gross operating surplus / mixed income </v>
          </cell>
        </row>
        <row r="300">
          <cell r="A300" t="str">
            <v xml:space="preserve">16. Gross value added at basic prices </v>
          </cell>
        </row>
        <row r="301">
          <cell r="A301" t="str">
            <v xml:space="preserve">17. Taxes net of subsidies </v>
          </cell>
        </row>
        <row r="302">
          <cell r="A302" t="str">
            <v xml:space="preserve">18. Gross domestic product at market prices </v>
          </cell>
        </row>
        <row r="327">
          <cell r="A327" t="str">
            <v xml:space="preserve"> Table 6</v>
          </cell>
        </row>
        <row r="328">
          <cell r="A328" t="str">
            <v xml:space="preserve"> PRODUCTIVITY AND UNIT LABOUR COSTS </v>
          </cell>
        </row>
        <row r="330">
          <cell r="A330" t="str">
            <v xml:space="preserve"> Country: </v>
          </cell>
        </row>
        <row r="331">
          <cell r="A331" t="str">
            <v xml:space="preserve"> Currency unit:</v>
          </cell>
        </row>
        <row r="332">
          <cell r="A332" t="str">
            <v xml:space="preserve"> ESA 95</v>
          </cell>
          <cell r="Z332" t="str">
            <v xml:space="preserve"> Date : </v>
          </cell>
        </row>
        <row r="333">
          <cell r="J333">
            <v>2003</v>
          </cell>
          <cell r="P333">
            <v>2004</v>
          </cell>
          <cell r="V333">
            <v>2005</v>
          </cell>
          <cell r="AB333">
            <v>2006</v>
          </cell>
        </row>
        <row r="334">
          <cell r="G334" t="str">
            <v xml:space="preserve">ESA 95 </v>
          </cell>
          <cell r="N334" t="str">
            <v xml:space="preserve"> %</v>
          </cell>
          <cell r="T334" t="str">
            <v xml:space="preserve"> %</v>
          </cell>
          <cell r="Z334" t="str">
            <v xml:space="preserve"> %</v>
          </cell>
          <cell r="AF334" t="str">
            <v xml:space="preserve"> %</v>
          </cell>
        </row>
        <row r="335">
          <cell r="G335" t="str">
            <v>code</v>
          </cell>
          <cell r="J335" t="str">
            <v>Level</v>
          </cell>
          <cell r="M335" t="str">
            <v xml:space="preserve"> change</v>
          </cell>
          <cell r="P335" t="str">
            <v>Level</v>
          </cell>
          <cell r="S335" t="str">
            <v xml:space="preserve"> change</v>
          </cell>
          <cell r="V335" t="str">
            <v>Level</v>
          </cell>
          <cell r="Y335" t="str">
            <v xml:space="preserve"> change</v>
          </cell>
          <cell r="AB335" t="str">
            <v>Level</v>
          </cell>
          <cell r="AE335" t="str">
            <v xml:space="preserve"> change</v>
          </cell>
        </row>
        <row r="336">
          <cell r="J336" t="str">
            <v xml:space="preserve"> WHOLE ECONOMY </v>
          </cell>
        </row>
        <row r="337">
          <cell r="A337" t="str">
            <v xml:space="preserve"> 1. Gross value added at  1995 basic prices </v>
          </cell>
          <cell r="G337" t="str">
            <v>B1g</v>
          </cell>
        </row>
        <row r="338">
          <cell r="A338" t="str">
            <v xml:space="preserve"> 2. Employment ('000) </v>
          </cell>
        </row>
        <row r="339">
          <cell r="A339" t="str">
            <v xml:space="preserve"> 3. GVA per occupied person (1:2) </v>
          </cell>
        </row>
        <row r="340">
          <cell r="A340" t="str">
            <v xml:space="preserve"> 4. Compensation of employees per head </v>
          </cell>
        </row>
        <row r="341">
          <cell r="A341" t="str">
            <v xml:space="preserve"> 4a. - of which, wages and salaries per head </v>
          </cell>
        </row>
        <row r="342">
          <cell r="A342" t="str">
            <v xml:space="preserve"> 4b. - of which, employers' contributions per head </v>
          </cell>
        </row>
        <row r="343">
          <cell r="A343" t="str">
            <v xml:space="preserve"> 5. Unit labour costs (4:3) (1995=100) </v>
          </cell>
        </row>
        <row r="345">
          <cell r="J345" t="str">
            <v xml:space="preserve"> MANUFACTURING INDUSTRY </v>
          </cell>
        </row>
        <row r="346">
          <cell r="A346" t="str">
            <v xml:space="preserve"> 1. Gross value added at  1995 basic prices </v>
          </cell>
          <cell r="G346" t="str">
            <v>B1g</v>
          </cell>
        </row>
        <row r="347">
          <cell r="A347" t="str">
            <v xml:space="preserve"> 2. Employment ('000) </v>
          </cell>
        </row>
        <row r="348">
          <cell r="A348" t="str">
            <v xml:space="preserve"> 3. GVA per occupied person (1:2) </v>
          </cell>
        </row>
        <row r="349">
          <cell r="A349" t="str">
            <v xml:space="preserve"> 4. Compensation of employees/head </v>
          </cell>
        </row>
        <row r="350">
          <cell r="A350" t="str">
            <v xml:space="preserve"> 4a. - of which, wages and salaries per head </v>
          </cell>
        </row>
        <row r="351">
          <cell r="A351" t="str">
            <v xml:space="preserve"> 4b. - of which, employers' contributions per head </v>
          </cell>
        </row>
        <row r="352">
          <cell r="A352" t="str">
            <v xml:space="preserve"> 5. Unit labour costs (4:3) (1995=100) </v>
          </cell>
        </row>
        <row r="354">
          <cell r="J354" t="str">
            <v xml:space="preserve"> NON-MANUFACTURING  </v>
          </cell>
        </row>
        <row r="355">
          <cell r="A355" t="str">
            <v xml:space="preserve"> 1. Gross value added at  1995 basic prices </v>
          </cell>
          <cell r="G355" t="str">
            <v>B1g</v>
          </cell>
        </row>
        <row r="356">
          <cell r="A356" t="str">
            <v xml:space="preserve"> 2. Employment ('000) </v>
          </cell>
        </row>
        <row r="357">
          <cell r="A357" t="str">
            <v xml:space="preserve"> 3. GVA per occupied person (1:2) </v>
          </cell>
        </row>
        <row r="358">
          <cell r="A358" t="str">
            <v xml:space="preserve"> 4. Compensation of employees/head </v>
          </cell>
        </row>
        <row r="359">
          <cell r="A359" t="str">
            <v xml:space="preserve"> 4a. - of which, wages and salaries per head </v>
          </cell>
        </row>
        <row r="360">
          <cell r="A360" t="str">
            <v xml:space="preserve"> 4b. - of which, employers' contributions per head </v>
          </cell>
        </row>
        <row r="361">
          <cell r="A361" t="str">
            <v xml:space="preserve"> 5. Unit labour costs (4:3) (1995=100) </v>
          </cell>
        </row>
        <row r="362">
          <cell r="A362" t="str">
            <v xml:space="preserve"> </v>
          </cell>
        </row>
        <row r="366">
          <cell r="A366" t="str">
            <v xml:space="preserve"> Table 7</v>
          </cell>
        </row>
        <row r="367">
          <cell r="A367" t="str">
            <v xml:space="preserve">  EMPLOYMENT AND UNEMPLOYMENT  </v>
          </cell>
        </row>
        <row r="369">
          <cell r="A369" t="str">
            <v xml:space="preserve"> Country: </v>
          </cell>
        </row>
        <row r="370">
          <cell r="A370" t="str">
            <v xml:space="preserve"> Unit:  '000 persons</v>
          </cell>
          <cell r="Z370" t="str">
            <v xml:space="preserve"> Date : </v>
          </cell>
        </row>
        <row r="371">
          <cell r="J371">
            <v>2003</v>
          </cell>
          <cell r="P371">
            <v>2004</v>
          </cell>
          <cell r="V371">
            <v>2005</v>
          </cell>
          <cell r="AB371">
            <v>2006</v>
          </cell>
        </row>
        <row r="372">
          <cell r="M372" t="str">
            <v xml:space="preserve"> %</v>
          </cell>
          <cell r="S372" t="str">
            <v xml:space="preserve"> %</v>
          </cell>
          <cell r="Y372" t="str">
            <v xml:space="preserve"> %</v>
          </cell>
          <cell r="AE372" t="str">
            <v xml:space="preserve"> %</v>
          </cell>
        </row>
        <row r="373">
          <cell r="J373" t="str">
            <v>Level</v>
          </cell>
          <cell r="M373" t="str">
            <v xml:space="preserve"> change</v>
          </cell>
          <cell r="P373" t="str">
            <v>Level</v>
          </cell>
          <cell r="S373" t="str">
            <v xml:space="preserve"> change</v>
          </cell>
          <cell r="V373" t="str">
            <v>Level</v>
          </cell>
          <cell r="Y373" t="str">
            <v xml:space="preserve"> change</v>
          </cell>
          <cell r="AB373" t="str">
            <v>Level</v>
          </cell>
          <cell r="AE373" t="str">
            <v xml:space="preserve"> change</v>
          </cell>
        </row>
        <row r="374">
          <cell r="A374" t="str">
            <v xml:space="preserve"> 1. Total population  </v>
          </cell>
        </row>
        <row r="375">
          <cell r="A375" t="str">
            <v xml:space="preserve"> 2. Population of working age (15-64 years) </v>
          </cell>
        </row>
        <row r="376">
          <cell r="A376" t="str">
            <v xml:space="preserve"> 3. Total labour force  </v>
          </cell>
        </row>
        <row r="377">
          <cell r="A377" t="str">
            <v xml:space="preserve"> 4. Calculated activity rate (%) (3:2) </v>
          </cell>
        </row>
        <row r="378">
          <cell r="A378" t="str">
            <v xml:space="preserve"> 5. Civilian labour force </v>
          </cell>
        </row>
        <row r="379">
          <cell r="A379" t="str">
            <v xml:space="preserve"> 6. Total employment </v>
          </cell>
        </row>
        <row r="380">
          <cell r="A380" t="str">
            <v xml:space="preserve"> 6a. - of which, employees </v>
          </cell>
        </row>
        <row r="381">
          <cell r="A381" t="str">
            <v xml:space="preserve"> 6b. - of which, self-employed </v>
          </cell>
        </row>
        <row r="382">
          <cell r="A382" t="str">
            <v xml:space="preserve"> 7. Calculated employment rate (%) (6:2) </v>
          </cell>
        </row>
        <row r="383">
          <cell r="A383" t="str">
            <v xml:space="preserve"> 8. Unemployment (3-6) </v>
          </cell>
        </row>
        <row r="384">
          <cell r="A384" t="str">
            <v xml:space="preserve"> 9. Calculated unemployment rate (%) (8:5) </v>
          </cell>
        </row>
        <row r="386">
          <cell r="A386" t="str">
            <v xml:space="preserve">Structural Indicators definitions </v>
          </cell>
        </row>
        <row r="387">
          <cell r="A387" t="str">
            <v xml:space="preserve">10. Unemployment rate, Eurostat definition (%) </v>
          </cell>
        </row>
        <row r="388">
          <cell r="A388" t="str">
            <v xml:space="preserve">11. Activity rate (%) </v>
          </cell>
        </row>
        <row r="389">
          <cell r="A389" t="str">
            <v xml:space="preserve">12. Employment rate (%) </v>
          </cell>
        </row>
        <row r="392">
          <cell r="A392" t="str">
            <v xml:space="preserve"> Table 8</v>
          </cell>
        </row>
        <row r="393">
          <cell r="A393" t="str">
            <v xml:space="preserve">INCOME AND EXPENDITURE OF HOUSEHOLDS AND NON-PROFIT INSTITUTIONS </v>
          </cell>
        </row>
        <row r="394">
          <cell r="A394" t="str">
            <v xml:space="preserve">SERVING HOUSEHOLDS (S14+S15) </v>
          </cell>
        </row>
        <row r="396">
          <cell r="A396" t="str">
            <v xml:space="preserve"> Country:  </v>
          </cell>
        </row>
        <row r="397">
          <cell r="A397" t="str">
            <v xml:space="preserve"> Currency unit:  </v>
          </cell>
        </row>
        <row r="398">
          <cell r="A398" t="str">
            <v xml:space="preserve"> ESA 95</v>
          </cell>
          <cell r="Z398" t="str">
            <v xml:space="preserve"> Date : </v>
          </cell>
          <cell r="AD398">
            <v>38089</v>
          </cell>
        </row>
        <row r="399">
          <cell r="J399">
            <v>2003</v>
          </cell>
          <cell r="P399">
            <v>2004</v>
          </cell>
          <cell r="V399">
            <v>2005</v>
          </cell>
          <cell r="AB399">
            <v>2006</v>
          </cell>
        </row>
        <row r="400">
          <cell r="E400" t="str">
            <v xml:space="preserve">ESA 95 </v>
          </cell>
          <cell r="M400" t="str">
            <v xml:space="preserve"> %</v>
          </cell>
          <cell r="S400" t="str">
            <v xml:space="preserve"> %</v>
          </cell>
          <cell r="Y400" t="str">
            <v xml:space="preserve"> %</v>
          </cell>
          <cell r="AE400" t="str">
            <v xml:space="preserve"> %</v>
          </cell>
        </row>
        <row r="401">
          <cell r="E401" t="str">
            <v>code</v>
          </cell>
          <cell r="J401" t="str">
            <v>Level</v>
          </cell>
          <cell r="M401" t="str">
            <v xml:space="preserve"> change</v>
          </cell>
          <cell r="P401" t="str">
            <v>Level</v>
          </cell>
          <cell r="S401" t="str">
            <v xml:space="preserve"> change</v>
          </cell>
          <cell r="V401" t="str">
            <v>Level</v>
          </cell>
          <cell r="Y401" t="str">
            <v xml:space="preserve"> change</v>
          </cell>
          <cell r="AB401" t="str">
            <v>Level</v>
          </cell>
          <cell r="AE401" t="str">
            <v xml:space="preserve"> change</v>
          </cell>
        </row>
        <row r="402">
          <cell r="A402" t="str">
            <v xml:space="preserve"> 1. Compensation of employees </v>
          </cell>
          <cell r="E402" t="str">
            <v>D1</v>
          </cell>
        </row>
        <row r="403">
          <cell r="A403" t="str">
            <v xml:space="preserve"> 1a. - of which, gross wages and salaries  </v>
          </cell>
          <cell r="E403" t="str">
            <v>D11</v>
          </cell>
        </row>
        <row r="404">
          <cell r="A404" t="str">
            <v xml:space="preserve"> 2. Non-labour income, net  </v>
          </cell>
          <cell r="E404" t="str">
            <v>B2g+B3g+D4</v>
          </cell>
        </row>
        <row r="405">
          <cell r="A405" t="str">
            <v xml:space="preserve"> 3. Current transfers received  </v>
          </cell>
          <cell r="E405" t="str">
            <v>D62+D7</v>
          </cell>
        </row>
        <row r="406">
          <cell r="A406" t="str">
            <v xml:space="preserve"> 4. Current taxes on income and wealth </v>
          </cell>
          <cell r="E406" t="str">
            <v>D5</v>
          </cell>
        </row>
        <row r="407">
          <cell r="A407" t="str">
            <v xml:space="preserve"> 5. Current transfers paid  </v>
          </cell>
          <cell r="E407" t="str">
            <v>D61+D7</v>
          </cell>
        </row>
        <row r="408">
          <cell r="A408" t="str">
            <v xml:space="preserve"> 6. Gross disposable income (1+2+3-4-5)  </v>
          </cell>
          <cell r="E408" t="str">
            <v>B6g</v>
          </cell>
        </row>
        <row r="409">
          <cell r="A409" t="str">
            <v xml:space="preserve"> 7. Change in net equity in pension funds res. </v>
          </cell>
          <cell r="E409" t="str">
            <v>D8</v>
          </cell>
        </row>
        <row r="410">
          <cell r="A410" t="str">
            <v xml:space="preserve"> 8. Adjusted gross disposable income (6+7)  </v>
          </cell>
          <cell r="E410" t="str">
            <v xml:space="preserve"> </v>
          </cell>
        </row>
        <row r="411">
          <cell r="A411" t="str">
            <v xml:space="preserve"> 9. Real adjusted gross disposable income  </v>
          </cell>
          <cell r="E411" t="str">
            <v xml:space="preserve"> </v>
          </cell>
        </row>
        <row r="412">
          <cell r="A412" t="str">
            <v xml:space="preserve">10. Final consumption expenditure  </v>
          </cell>
          <cell r="E412" t="str">
            <v>P3</v>
          </cell>
        </row>
        <row r="413">
          <cell r="A413" t="str">
            <v xml:space="preserve">11. Gross saving (8-10) </v>
          </cell>
          <cell r="E413" t="str">
            <v>B8g</v>
          </cell>
        </row>
        <row r="414">
          <cell r="A414" t="str">
            <v xml:space="preserve">12. Saving rate (%) (11:8)  </v>
          </cell>
          <cell r="E414" t="str">
            <v xml:space="preserve"> </v>
          </cell>
        </row>
        <row r="415">
          <cell r="A415" t="str">
            <v xml:space="preserve">13. Gross capital formation </v>
          </cell>
          <cell r="E415" t="str">
            <v>P5</v>
          </cell>
        </row>
        <row r="416">
          <cell r="A416" t="str">
            <v xml:space="preserve">14. Other capital expenditure, net </v>
          </cell>
          <cell r="E416" t="str">
            <v>D9+K2</v>
          </cell>
        </row>
        <row r="417">
          <cell r="A417" t="str">
            <v xml:space="preserve">15. Net lending (+) or net borrowing (-)  </v>
          </cell>
          <cell r="E417" t="str">
            <v>B9</v>
          </cell>
        </row>
        <row r="418">
          <cell r="A418" t="str">
            <v xml:space="preserve">      (11-13-14)  </v>
          </cell>
          <cell r="E418" t="str">
            <v xml:space="preserve"> </v>
          </cell>
        </row>
        <row r="419">
          <cell r="A419" t="str">
            <v xml:space="preserve">15a. p.m. 15 as % of GDP  </v>
          </cell>
        </row>
        <row r="424">
          <cell r="A424" t="str">
            <v xml:space="preserve"> Table 9</v>
          </cell>
        </row>
        <row r="425">
          <cell r="A425" t="str">
            <v xml:space="preserve">INCOME AND EXPENDITURE OF CORPORATIONS (S11+ S12)  </v>
          </cell>
        </row>
        <row r="427">
          <cell r="A427" t="str">
            <v xml:space="preserve"> Country:</v>
          </cell>
        </row>
        <row r="428">
          <cell r="A428" t="str">
            <v xml:space="preserve"> Currency unit:  </v>
          </cell>
        </row>
        <row r="429">
          <cell r="A429" t="str">
            <v xml:space="preserve"> ESA 95</v>
          </cell>
          <cell r="Z429" t="str">
            <v xml:space="preserve"> Date : </v>
          </cell>
        </row>
        <row r="430">
          <cell r="J430">
            <v>2003</v>
          </cell>
          <cell r="P430">
            <v>2004</v>
          </cell>
          <cell r="V430">
            <v>2005</v>
          </cell>
          <cell r="AB430">
            <v>2006</v>
          </cell>
        </row>
        <row r="431">
          <cell r="E431" t="str">
            <v xml:space="preserve">ESA 95 </v>
          </cell>
          <cell r="M431" t="str">
            <v xml:space="preserve"> %</v>
          </cell>
          <cell r="S431" t="str">
            <v xml:space="preserve"> %</v>
          </cell>
          <cell r="Y431" t="str">
            <v xml:space="preserve"> %</v>
          </cell>
          <cell r="AE431" t="str">
            <v xml:space="preserve"> %</v>
          </cell>
        </row>
        <row r="432">
          <cell r="E432" t="str">
            <v>code</v>
          </cell>
          <cell r="J432" t="str">
            <v>Level</v>
          </cell>
          <cell r="M432" t="str">
            <v xml:space="preserve"> change</v>
          </cell>
          <cell r="P432" t="str">
            <v>Level</v>
          </cell>
          <cell r="S432" t="str">
            <v xml:space="preserve"> change</v>
          </cell>
          <cell r="V432" t="str">
            <v>Level</v>
          </cell>
          <cell r="Y432" t="str">
            <v xml:space="preserve"> change</v>
          </cell>
          <cell r="AB432" t="str">
            <v>Level</v>
          </cell>
          <cell r="AE432" t="str">
            <v xml:space="preserve"> change</v>
          </cell>
        </row>
        <row r="433">
          <cell r="A433" t="str">
            <v xml:space="preserve"> 1. Gross value added at basic prices  </v>
          </cell>
          <cell r="E433" t="str">
            <v>B1g</v>
          </cell>
        </row>
        <row r="434">
          <cell r="A434" t="str">
            <v xml:space="preserve"> 2. Other subsidies on production </v>
          </cell>
          <cell r="E434" t="str">
            <v>D39</v>
          </cell>
        </row>
        <row r="435">
          <cell r="A435" t="str">
            <v xml:space="preserve"> 3. Other taxes on products </v>
          </cell>
          <cell r="E435" t="str">
            <v>D29</v>
          </cell>
        </row>
        <row r="436">
          <cell r="A436" t="str">
            <v xml:space="preserve"> 4. Compensation of employees  </v>
          </cell>
          <cell r="E436" t="str">
            <v>D1</v>
          </cell>
        </row>
        <row r="437">
          <cell r="A437" t="str">
            <v xml:space="preserve"> 5. Gross operating surplus (1+2-3-4)  </v>
          </cell>
          <cell r="E437" t="str">
            <v>B2g</v>
          </cell>
        </row>
        <row r="438">
          <cell r="A438" t="str">
            <v xml:space="preserve"> 6. Property income, net  </v>
          </cell>
          <cell r="E438" t="str">
            <v>D4</v>
          </cell>
        </row>
        <row r="439">
          <cell r="A439" t="str">
            <v xml:space="preserve"> 7. Current transfers, net receipts </v>
          </cell>
          <cell r="E439" t="str">
            <v>D61-D62+D7</v>
          </cell>
        </row>
        <row r="440">
          <cell r="A440" t="str">
            <v xml:space="preserve"> 8. Current taxes on income and wealth  </v>
          </cell>
          <cell r="E440" t="str">
            <v>D5</v>
          </cell>
        </row>
        <row r="441">
          <cell r="A441" t="str">
            <v xml:space="preserve"> 9. Change in net equity in pension funds res. </v>
          </cell>
          <cell r="E441" t="str">
            <v>D8</v>
          </cell>
        </row>
        <row r="442">
          <cell r="A442" t="str">
            <v xml:space="preserve">10. Gross saving (5+6+7-8-9)  </v>
          </cell>
          <cell r="E442" t="str">
            <v>B8g</v>
          </cell>
        </row>
        <row r="443">
          <cell r="A443" t="str">
            <v xml:space="preserve">10a. p.m. 10 as % of GDP  </v>
          </cell>
        </row>
        <row r="444">
          <cell r="A444" t="str">
            <v xml:space="preserve">11. Gross capital formation </v>
          </cell>
          <cell r="E444" t="str">
            <v>P5</v>
          </cell>
        </row>
        <row r="445">
          <cell r="A445" t="str">
            <v xml:space="preserve">12. Other capital expenditure, net </v>
          </cell>
          <cell r="E445" t="str">
            <v>D9+K2</v>
          </cell>
        </row>
        <row r="446">
          <cell r="A446" t="str">
            <v xml:space="preserve">13. Net lending (+) or net borrowing (-)  </v>
          </cell>
          <cell r="E446" t="str">
            <v>B9</v>
          </cell>
        </row>
        <row r="447">
          <cell r="A447" t="str">
            <v xml:space="preserve">      (10-11-12)  </v>
          </cell>
        </row>
        <row r="448">
          <cell r="A448" t="str">
            <v xml:space="preserve">13a. p.m. 13 as % of GDP  </v>
          </cell>
        </row>
        <row r="457">
          <cell r="A457" t="str">
            <v xml:space="preserve"> Table 10</v>
          </cell>
        </row>
        <row r="458">
          <cell r="A458" t="str">
            <v xml:space="preserve">RESOURCES AND EXPENDITURE OF GENERAL GOVERNMENT (S13) </v>
          </cell>
        </row>
        <row r="460">
          <cell r="A460" t="str">
            <v xml:space="preserve"> Country: </v>
          </cell>
        </row>
        <row r="461">
          <cell r="A461" t="str">
            <v xml:space="preserve"> Currency unit:  </v>
          </cell>
        </row>
        <row r="462">
          <cell r="A462" t="str">
            <v xml:space="preserve"> ESA 95</v>
          </cell>
          <cell r="Z462" t="str">
            <v xml:space="preserve"> Date : </v>
          </cell>
        </row>
        <row r="463">
          <cell r="J463">
            <v>2003</v>
          </cell>
          <cell r="P463">
            <v>2004</v>
          </cell>
          <cell r="V463">
            <v>2005</v>
          </cell>
          <cell r="AB463">
            <v>2006</v>
          </cell>
        </row>
        <row r="464">
          <cell r="G464" t="str">
            <v xml:space="preserve">ESA 95 </v>
          </cell>
          <cell r="M464" t="str">
            <v xml:space="preserve"> %</v>
          </cell>
          <cell r="S464" t="str">
            <v xml:space="preserve"> %</v>
          </cell>
          <cell r="Y464" t="str">
            <v xml:space="preserve"> %</v>
          </cell>
          <cell r="AE464" t="str">
            <v xml:space="preserve"> %</v>
          </cell>
        </row>
        <row r="465">
          <cell r="G465" t="str">
            <v>code</v>
          </cell>
          <cell r="J465" t="str">
            <v>Level</v>
          </cell>
          <cell r="M465" t="str">
            <v xml:space="preserve"> change</v>
          </cell>
          <cell r="P465" t="str">
            <v>Level</v>
          </cell>
          <cell r="S465" t="str">
            <v xml:space="preserve"> change</v>
          </cell>
          <cell r="V465" t="str">
            <v>Level</v>
          </cell>
          <cell r="Y465" t="str">
            <v xml:space="preserve"> change</v>
          </cell>
          <cell r="AB465" t="str">
            <v>Level</v>
          </cell>
          <cell r="AE465" t="str">
            <v xml:space="preserve"> change</v>
          </cell>
        </row>
        <row r="466">
          <cell r="A466" t="str">
            <v xml:space="preserve"> 1. Taxes on production and imports </v>
          </cell>
          <cell r="G466" t="str">
            <v>D2</v>
          </cell>
        </row>
        <row r="467">
          <cell r="A467" t="str">
            <v xml:space="preserve"> 2. Current taxes on income and wealth, etc. </v>
          </cell>
          <cell r="G467" t="str">
            <v>D5</v>
          </cell>
        </row>
        <row r="468">
          <cell r="A468" t="str">
            <v xml:space="preserve"> 3. Social contributions  </v>
          </cell>
          <cell r="G468" t="str">
            <v>D61</v>
          </cell>
        </row>
        <row r="469">
          <cell r="A469" t="str">
            <v xml:space="preserve"> 3a. - of which, actual social contributions </v>
          </cell>
          <cell r="G469" t="str">
            <v>D611</v>
          </cell>
        </row>
        <row r="470">
          <cell r="A470" t="str">
            <v xml:space="preserve"> 4. Other current resources </v>
          </cell>
          <cell r="G470" t="str">
            <v xml:space="preserve"> </v>
          </cell>
        </row>
        <row r="471">
          <cell r="A471" t="str">
            <v xml:space="preserve"> 5. Total current resources (1+2+3+4) </v>
          </cell>
          <cell r="G471" t="str">
            <v xml:space="preserve"> </v>
          </cell>
        </row>
        <row r="472">
          <cell r="A472" t="str">
            <v xml:space="preserve"> 6. Collective consumption expenditure </v>
          </cell>
          <cell r="G472" t="str">
            <v>P32</v>
          </cell>
        </row>
        <row r="473">
          <cell r="A473" t="str">
            <v xml:space="preserve"> 7. Social transfers in kind </v>
          </cell>
          <cell r="G473" t="str">
            <v>D63=P31</v>
          </cell>
        </row>
        <row r="474">
          <cell r="A474" t="str">
            <v xml:space="preserve"> 8. Government final consumption expenditure (6+7) </v>
          </cell>
          <cell r="G474" t="str">
            <v>P3</v>
          </cell>
        </row>
        <row r="475">
          <cell r="A475" t="str">
            <v xml:space="preserve"> 8a. - of which, compensation of employees </v>
          </cell>
          <cell r="G475" t="str">
            <v>D1</v>
          </cell>
        </row>
        <row r="476">
          <cell r="A476" t="str">
            <v xml:space="preserve"> 9. Social transfers other than in kind </v>
          </cell>
          <cell r="G476" t="str">
            <v>D62</v>
          </cell>
        </row>
        <row r="477">
          <cell r="A477" t="str">
            <v xml:space="preserve">10. Interest </v>
          </cell>
          <cell r="G477" t="str">
            <v>D41</v>
          </cell>
        </row>
        <row r="478">
          <cell r="A478" t="str">
            <v xml:space="preserve">11. Subsidies </v>
          </cell>
          <cell r="G478" t="str">
            <v>D3</v>
          </cell>
        </row>
        <row r="479">
          <cell r="A479" t="str">
            <v xml:space="preserve">12. Other current expenditure </v>
          </cell>
          <cell r="G479" t="str">
            <v xml:space="preserve"> </v>
          </cell>
        </row>
        <row r="480">
          <cell r="A480" t="str">
            <v xml:space="preserve">13. Total current expenditure (8+9+10+11+12) </v>
          </cell>
          <cell r="G480" t="str">
            <v xml:space="preserve"> </v>
          </cell>
        </row>
        <row r="481">
          <cell r="A481" t="str">
            <v xml:space="preserve">14. Capital transfers, received </v>
          </cell>
          <cell r="G481" t="str">
            <v>D9</v>
          </cell>
        </row>
        <row r="482">
          <cell r="A482" t="str">
            <v xml:space="preserve">15. Gross fixed capital formation </v>
          </cell>
          <cell r="G482" t="str">
            <v>P51</v>
          </cell>
        </row>
        <row r="483">
          <cell r="A483" t="str">
            <v xml:space="preserve">16. Other capital expenditure, net </v>
          </cell>
          <cell r="G483" t="str">
            <v xml:space="preserve"> </v>
          </cell>
        </row>
        <row r="485">
          <cell r="G485" t="str">
            <v xml:space="preserve"> </v>
          </cell>
          <cell r="M485" t="str">
            <v>% of</v>
          </cell>
          <cell r="S485" t="str">
            <v>% of</v>
          </cell>
          <cell r="Y485" t="str">
            <v>% of</v>
          </cell>
          <cell r="AE485" t="str">
            <v>% of</v>
          </cell>
        </row>
        <row r="486">
          <cell r="G486" t="str">
            <v xml:space="preserve"> </v>
          </cell>
          <cell r="M486" t="str">
            <v>GDP</v>
          </cell>
          <cell r="S486" t="str">
            <v>GDP</v>
          </cell>
          <cell r="Y486" t="str">
            <v>GDP</v>
          </cell>
          <cell r="AE486" t="str">
            <v>GDP</v>
          </cell>
        </row>
        <row r="487">
          <cell r="A487" t="str">
            <v xml:space="preserve">17. Gross saving (5-13)  </v>
          </cell>
          <cell r="G487" t="str">
            <v>B8g</v>
          </cell>
        </row>
        <row r="488">
          <cell r="A488" t="str">
            <v xml:space="preserve">18. Net lending(+)/net borrowing(-) (17+14-15-16) </v>
          </cell>
          <cell r="G488" t="str">
            <v>B9</v>
          </cell>
        </row>
        <row r="489">
          <cell r="A489" t="str">
            <v xml:space="preserve">18a. - primary balance  </v>
          </cell>
          <cell r="G489" t="str">
            <v xml:space="preserve"> </v>
          </cell>
        </row>
        <row r="490">
          <cell r="A490" t="str">
            <v xml:space="preserve">19. General government consolidated gross debt  </v>
          </cell>
          <cell r="G490" t="str">
            <v xml:space="preserve"> </v>
          </cell>
        </row>
        <row r="492">
          <cell r="A492" t="str">
            <v xml:space="preserve">20. Total government revenue, harmonised def. </v>
          </cell>
          <cell r="G492" t="str">
            <v>TR*</v>
          </cell>
        </row>
        <row r="493">
          <cell r="A493" t="str">
            <v xml:space="preserve">21. Total government expenditure, harmonised def. </v>
          </cell>
          <cell r="G493" t="str">
            <v>TE*</v>
          </cell>
        </row>
        <row r="494">
          <cell r="A494" t="str">
            <v xml:space="preserve">22. Net lending(+)/net borrowing(-), EDP def. </v>
          </cell>
          <cell r="G494" t="str">
            <v>EDP B9</v>
          </cell>
        </row>
        <row r="496">
          <cell r="A496" t="str">
            <v xml:space="preserve">23. Tax burden </v>
          </cell>
          <cell r="G496" t="str">
            <v xml:space="preserve"> </v>
          </cell>
        </row>
        <row r="522">
          <cell r="A522" t="str">
            <v xml:space="preserve"> Table 11</v>
          </cell>
        </row>
        <row r="523">
          <cell r="A523" t="str">
            <v>EXTERNAL TRANSACTIONS ACCOUNT OF THE NATION (S2)</v>
          </cell>
          <cell r="B523" t="str">
            <v>EXTERNAL TRANSACTIONS ACCOUNT OF THE NATION (S2)</v>
          </cell>
          <cell r="C523" t="str">
            <v>EXTERNAL TRANSACTIONS ACCOUNT OF THE NATION (S2)</v>
          </cell>
          <cell r="D523" t="str">
            <v>EXTERNAL TRANSACTIONS ACCOUNT OF THE NATION (S2)</v>
          </cell>
          <cell r="E523" t="str">
            <v>EXTERNAL TRANSACTIONS ACCOUNT OF THE NATION (S2)</v>
          </cell>
          <cell r="F523" t="str">
            <v>EXTERNAL TRANSACTIONS ACCOUNT OF THE NATION (S2)</v>
          </cell>
          <cell r="G523" t="str">
            <v>EXTERNAL TRANSACTIONS ACCOUNT OF THE NATION (S2)</v>
          </cell>
          <cell r="H523" t="str">
            <v>EXTERNAL TRANSACTIONS ACCOUNT OF THE NATION (S2)</v>
          </cell>
          <cell r="I523" t="str">
            <v>EXTERNAL TRANSACTIONS ACCOUNT OF THE NATION (S2)</v>
          </cell>
          <cell r="J523" t="str">
            <v>EXTERNAL TRANSACTIONS ACCOUNT OF THE NATION (S2)</v>
          </cell>
          <cell r="K523" t="str">
            <v>EXTERNAL TRANSACTIONS ACCOUNT OF THE NATION (S2)</v>
          </cell>
          <cell r="L523" t="str">
            <v>EXTERNAL TRANSACTIONS ACCOUNT OF THE NATION (S2)</v>
          </cell>
          <cell r="M523" t="str">
            <v>EXTERNAL TRANSACTIONS ACCOUNT OF THE NATION (S2)</v>
          </cell>
          <cell r="N523" t="str">
            <v>EXTERNAL TRANSACTIONS ACCOUNT OF THE NATION (S2)</v>
          </cell>
          <cell r="O523" t="str">
            <v>EXTERNAL TRANSACTIONS ACCOUNT OF THE NATION (S2)</v>
          </cell>
          <cell r="P523" t="str">
            <v>EXTERNAL TRANSACTIONS ACCOUNT OF THE NATION (S2)</v>
          </cell>
          <cell r="Q523" t="str">
            <v>EXTERNAL TRANSACTIONS ACCOUNT OF THE NATION (S2)</v>
          </cell>
          <cell r="R523" t="str">
            <v>EXTERNAL TRANSACTIONS ACCOUNT OF THE NATION (S2)</v>
          </cell>
          <cell r="S523" t="str">
            <v>EXTERNAL TRANSACTIONS ACCOUNT OF THE NATION (S2)</v>
          </cell>
          <cell r="T523" t="str">
            <v>EXTERNAL TRANSACTIONS ACCOUNT OF THE NATION (S2)</v>
          </cell>
          <cell r="U523" t="str">
            <v>EXTERNAL TRANSACTIONS ACCOUNT OF THE NATION (S2)</v>
          </cell>
          <cell r="V523" t="str">
            <v>EXTERNAL TRANSACTIONS ACCOUNT OF THE NATION (S2)</v>
          </cell>
          <cell r="W523" t="str">
            <v>EXTERNAL TRANSACTIONS ACCOUNT OF THE NATION (S2)</v>
          </cell>
          <cell r="X523" t="str">
            <v>EXTERNAL TRANSACTIONS ACCOUNT OF THE NATION (S2)</v>
          </cell>
          <cell r="Y523" t="str">
            <v>EXTERNAL TRANSACTIONS ACCOUNT OF THE NATION (S2)</v>
          </cell>
          <cell r="Z523" t="str">
            <v>EXTERNAL TRANSACTIONS ACCOUNT OF THE NATION (S2)</v>
          </cell>
          <cell r="AA523" t="str">
            <v>EXTERNAL TRANSACTIONS ACCOUNT OF THE NATION (S2)</v>
          </cell>
          <cell r="AB523" t="str">
            <v>EXTERNAL TRANSACTIONS ACCOUNT OF THE NATION (S2)</v>
          </cell>
          <cell r="AC523" t="str">
            <v>EXTERNAL TRANSACTIONS ACCOUNT OF THE NATION (S2)</v>
          </cell>
          <cell r="AD523" t="str">
            <v>EXTERNAL TRANSACTIONS ACCOUNT OF THE NATION (S2)</v>
          </cell>
          <cell r="AE523" t="str">
            <v>EXTERNAL TRANSACTIONS ACCOUNT OF THE NATION (S2)</v>
          </cell>
          <cell r="AF523" t="str">
            <v>EXTERNAL TRANSACTIONS ACCOUNT OF THE NATION (S2)</v>
          </cell>
          <cell r="AG523" t="str">
            <v>EXTERNAL TRANSACTIONS ACCOUNT OF THE NATION (S2)</v>
          </cell>
        </row>
        <row r="525">
          <cell r="A525" t="str">
            <v xml:space="preserve"> Country:  </v>
          </cell>
        </row>
        <row r="526">
          <cell r="A526" t="str">
            <v xml:space="preserve"> Currency unit:</v>
          </cell>
          <cell r="Z526" t="str">
            <v xml:space="preserve"> Date : </v>
          </cell>
        </row>
        <row r="527">
          <cell r="J527">
            <v>2003</v>
          </cell>
          <cell r="P527">
            <v>2004</v>
          </cell>
          <cell r="V527">
            <v>2005</v>
          </cell>
          <cell r="AB527">
            <v>2006</v>
          </cell>
        </row>
        <row r="528">
          <cell r="G528" t="str">
            <v xml:space="preserve">ESA 95 </v>
          </cell>
          <cell r="M528" t="str">
            <v xml:space="preserve"> %</v>
          </cell>
          <cell r="S528" t="str">
            <v xml:space="preserve"> %</v>
          </cell>
          <cell r="Y528" t="str">
            <v xml:space="preserve"> %</v>
          </cell>
          <cell r="AE528" t="str">
            <v xml:space="preserve"> %</v>
          </cell>
        </row>
        <row r="529">
          <cell r="G529" t="str">
            <v>code</v>
          </cell>
          <cell r="J529" t="str">
            <v>Level</v>
          </cell>
          <cell r="M529" t="str">
            <v xml:space="preserve"> change</v>
          </cell>
          <cell r="P529" t="str">
            <v>Level</v>
          </cell>
          <cell r="S529" t="str">
            <v xml:space="preserve"> change</v>
          </cell>
          <cell r="V529" t="str">
            <v>Level</v>
          </cell>
          <cell r="Y529" t="str">
            <v xml:space="preserve"> change</v>
          </cell>
          <cell r="AB529" t="str">
            <v>Level</v>
          </cell>
          <cell r="AE529" t="str">
            <v xml:space="preserve"> change</v>
          </cell>
        </row>
        <row r="530">
          <cell r="A530" t="str">
            <v xml:space="preserve"> 1. Exports of goods (fob)  </v>
          </cell>
          <cell r="G530" t="str">
            <v>P61</v>
          </cell>
        </row>
        <row r="531">
          <cell r="A531" t="str">
            <v xml:space="preserve"> 2. Imports of goods (fob)  </v>
          </cell>
          <cell r="G531" t="str">
            <v>P71</v>
          </cell>
        </row>
        <row r="532">
          <cell r="A532" t="str">
            <v xml:space="preserve"> 3. Trade balance (goods, fob/fob) (1-2)  </v>
          </cell>
        </row>
        <row r="533">
          <cell r="A533" t="str">
            <v xml:space="preserve"> 3a. p.m.  3 as % of GDP  </v>
          </cell>
        </row>
        <row r="534">
          <cell r="A534" t="str">
            <v xml:space="preserve"> 4. Exports of services  </v>
          </cell>
          <cell r="G534" t="str">
            <v>P62</v>
          </cell>
        </row>
        <row r="535">
          <cell r="A535" t="str">
            <v xml:space="preserve"> 4a. - of which, tourism  </v>
          </cell>
        </row>
        <row r="536">
          <cell r="A536" t="str">
            <v xml:space="preserve"> 5. Imports of services  </v>
          </cell>
          <cell r="G536" t="str">
            <v>P72</v>
          </cell>
        </row>
        <row r="537">
          <cell r="A537" t="str">
            <v xml:space="preserve"> 5a. - of which, tourism   </v>
          </cell>
        </row>
        <row r="538">
          <cell r="A538" t="str">
            <v xml:space="preserve"> 6. Services balance (4-5)  </v>
          </cell>
        </row>
        <row r="539">
          <cell r="A539" t="str">
            <v xml:space="preserve"> 6a. p.m.  6 as % of GDP  </v>
          </cell>
        </row>
        <row r="540">
          <cell r="A540" t="str">
            <v xml:space="preserve"> 7. External balance of goods &amp; services (3+6) </v>
          </cell>
          <cell r="G540" t="str">
            <v>B11</v>
          </cell>
        </row>
        <row r="541">
          <cell r="A541" t="str">
            <v xml:space="preserve"> 7a. p.m.  7 as % of GDP  </v>
          </cell>
        </row>
        <row r="542">
          <cell r="A542" t="str">
            <v xml:space="preserve"> 8. Balance of primary incomes and current transfers </v>
          </cell>
        </row>
        <row r="543">
          <cell r="A543" t="str">
            <v xml:space="preserve"> 8a. - of which, balance of primary income </v>
          </cell>
          <cell r="G543" t="str">
            <v>B5g</v>
          </cell>
        </row>
        <row r="544">
          <cell r="A544" t="str">
            <v xml:space="preserve"> 8b. - of which, net current transfers  </v>
          </cell>
        </row>
        <row r="545">
          <cell r="A545" t="str">
            <v xml:space="preserve"> 8c. p.m.  8 as % of GDP  </v>
          </cell>
        </row>
        <row r="546">
          <cell r="A546" t="str">
            <v xml:space="preserve"> 9. Current external balance (7+8)  </v>
          </cell>
          <cell r="G546" t="str">
            <v>B12</v>
          </cell>
        </row>
        <row r="547">
          <cell r="A547" t="str">
            <v xml:space="preserve"> 9a. p.m. 9 as % of GDP  </v>
          </cell>
        </row>
        <row r="548">
          <cell r="A548" t="str">
            <v xml:space="preserve">10. Net capital transactions </v>
          </cell>
        </row>
        <row r="549">
          <cell r="A549" t="str">
            <v xml:space="preserve">11. Net lending(+)/net borrowing(-) (9+10) </v>
          </cell>
          <cell r="G549" t="str">
            <v>B9</v>
          </cell>
        </row>
        <row r="550">
          <cell r="A550" t="str">
            <v xml:space="preserve">11a. p.m. 11 as % of GDP </v>
          </cell>
        </row>
        <row r="555">
          <cell r="A555" t="str">
            <v xml:space="preserve"> Table 12</v>
          </cell>
        </row>
        <row r="556">
          <cell r="A556" t="str">
            <v xml:space="preserve">TRADE IN GOODS BY REGION (CUSTOMS BASIS) </v>
          </cell>
        </row>
        <row r="559">
          <cell r="A559" t="str">
            <v xml:space="preserve"> Country: </v>
          </cell>
        </row>
        <row r="560">
          <cell r="A560" t="str">
            <v xml:space="preserve"> Currency unit:</v>
          </cell>
          <cell r="Z560" t="str">
            <v xml:space="preserve"> Date : </v>
          </cell>
        </row>
        <row r="561">
          <cell r="G561">
            <v>2003</v>
          </cell>
          <cell r="P561">
            <v>2004</v>
          </cell>
          <cell r="V561">
            <v>2005</v>
          </cell>
          <cell r="AB561">
            <v>2006</v>
          </cell>
        </row>
        <row r="562">
          <cell r="G562" t="str">
            <v>%</v>
          </cell>
          <cell r="M562" t="str">
            <v xml:space="preserve"> %</v>
          </cell>
          <cell r="S562" t="str">
            <v xml:space="preserve"> %</v>
          </cell>
          <cell r="Y562" t="str">
            <v xml:space="preserve"> %</v>
          </cell>
          <cell r="AE562" t="str">
            <v xml:space="preserve"> %</v>
          </cell>
        </row>
        <row r="563">
          <cell r="G563" t="str">
            <v>trade</v>
          </cell>
          <cell r="J563" t="str">
            <v>Level</v>
          </cell>
          <cell r="M563" t="str">
            <v xml:space="preserve"> change</v>
          </cell>
          <cell r="P563" t="str">
            <v>Level</v>
          </cell>
          <cell r="S563" t="str">
            <v xml:space="preserve"> change</v>
          </cell>
          <cell r="V563" t="str">
            <v>Level</v>
          </cell>
          <cell r="Y563" t="str">
            <v xml:space="preserve"> change</v>
          </cell>
          <cell r="AB563" t="str">
            <v>Level</v>
          </cell>
          <cell r="AE563" t="str">
            <v xml:space="preserve"> change</v>
          </cell>
        </row>
        <row r="564">
          <cell r="A564" t="str">
            <v xml:space="preserve"> Exports of goods (fob)  </v>
          </cell>
        </row>
        <row r="565">
          <cell r="A565" t="str">
            <v xml:space="preserve">  1. Intra-EU  </v>
          </cell>
        </row>
        <row r="566">
          <cell r="A566" t="str">
            <v xml:space="preserve">  2. Extra-EU  </v>
          </cell>
        </row>
        <row r="567">
          <cell r="A567" t="str">
            <v xml:space="preserve">  3. Total exports (1+2)  </v>
          </cell>
        </row>
        <row r="568">
          <cell r="A568" t="str">
            <v xml:space="preserve"> Imports of goods (cif)  </v>
          </cell>
        </row>
        <row r="569">
          <cell r="A569" t="str">
            <v xml:space="preserve">  4. Intra-EU  </v>
          </cell>
        </row>
        <row r="570">
          <cell r="A570" t="str">
            <v xml:space="preserve">  5. Extra-EU  </v>
          </cell>
        </row>
        <row r="571">
          <cell r="A571" t="str">
            <v xml:space="preserve">  6. Total imports  (4+5)  </v>
          </cell>
        </row>
        <row r="572">
          <cell r="A572" t="str">
            <v xml:space="preserve">  7. Trade balance (fob/cif) (3-6)  </v>
          </cell>
        </row>
      </sheetData>
      <sheetData sheetId="1">
        <row r="5">
          <cell r="A5" t="str">
            <v xml:space="preserve">PRINCIPAUX ELEMENTS INFLUENCANT LA PREVISION  </v>
          </cell>
        </row>
        <row r="7">
          <cell r="Z7" t="str">
            <v xml:space="preserve"> Date : </v>
          </cell>
        </row>
        <row r="8">
          <cell r="N8">
            <v>2003</v>
          </cell>
          <cell r="S8">
            <v>2004</v>
          </cell>
          <cell r="X8">
            <v>2005</v>
          </cell>
          <cell r="AC8">
            <v>2006</v>
          </cell>
        </row>
        <row r="9">
          <cell r="N9" t="str">
            <v xml:space="preserve">Niveau </v>
          </cell>
        </row>
        <row r="10">
          <cell r="A10" t="str">
            <v xml:space="preserve">Taux de change, moyenne annuelle </v>
          </cell>
        </row>
        <row r="11">
          <cell r="A11" t="str">
            <v xml:space="preserve"> 1. Effectif (variation en %) </v>
          </cell>
        </row>
        <row r="12">
          <cell r="A12" t="str">
            <v xml:space="preserve"> 2. US dollar (1 USD = ) </v>
          </cell>
        </row>
        <row r="13">
          <cell r="A13" t="str">
            <v xml:space="preserve"> 3. euro (1 EUR = ) </v>
          </cell>
        </row>
        <row r="14">
          <cell r="A14" t="str">
            <v xml:space="preserve">Taux d'intérêt, moyenne annuelle </v>
          </cell>
        </row>
        <row r="15">
          <cell r="A15" t="str">
            <v xml:space="preserve"> 4. Taux du marché monétaire </v>
          </cell>
        </row>
        <row r="16">
          <cell r="A16" t="str">
            <v xml:space="preserve"> 5. Taux à long-terme </v>
          </cell>
        </row>
        <row r="17">
          <cell r="N17" t="str">
            <v xml:space="preserve">variation annuelle en % </v>
          </cell>
        </row>
        <row r="18">
          <cell r="A18" t="str">
            <v xml:space="preserve"> 6. Marchés à l'exportation, total </v>
          </cell>
        </row>
        <row r="19">
          <cell r="A19" t="str">
            <v xml:space="preserve"> 7. Prix à l'importation des biens </v>
          </cell>
        </row>
        <row r="20">
          <cell r="A20" t="str">
            <v xml:space="preserve"> 8. Demande finale </v>
          </cell>
        </row>
        <row r="21">
          <cell r="A21" t="str">
            <v xml:space="preserve"> 9. PIB </v>
          </cell>
        </row>
        <row r="22">
          <cell r="A22" t="str">
            <v xml:space="preserve">10. Ecart tendanciel de production  </v>
          </cell>
        </row>
        <row r="23">
          <cell r="A23" t="str">
            <v xml:space="preserve">11. Emploi </v>
          </cell>
        </row>
        <row r="24">
          <cell r="A24" t="str">
            <v xml:space="preserve">12. Taux de chômage (niveau) (Eurostat) </v>
          </cell>
        </row>
        <row r="25">
          <cell r="A25" t="str">
            <v xml:space="preserve">13. PIB par personne occupée </v>
          </cell>
        </row>
        <row r="26">
          <cell r="A26" t="str">
            <v xml:space="preserve">14. Rémunération des salariés par tête  </v>
          </cell>
        </row>
        <row r="27">
          <cell r="A27" t="str">
            <v xml:space="preserve">15. Coûts salariaux unitaires  </v>
          </cell>
        </row>
        <row r="28">
          <cell r="A28" t="str">
            <v xml:space="preserve">16. Coûts salariaux unitaires relatifs en monnaie commune </v>
          </cell>
        </row>
        <row r="29">
          <cell r="A29" t="str">
            <v xml:space="preserve">17. IPCH </v>
          </cell>
        </row>
        <row r="30">
          <cell r="A30" t="str">
            <v xml:space="preserve">18. IPC national </v>
          </cell>
        </row>
        <row r="31">
          <cell r="N31" t="str">
            <v xml:space="preserve">niveau en % du PIB </v>
          </cell>
        </row>
        <row r="32">
          <cell r="A32" t="str">
            <v xml:space="preserve">19. Solde des opérations courantes </v>
          </cell>
        </row>
        <row r="33">
          <cell r="A33" t="str">
            <v xml:space="preserve">20. Capacité de financement du secteur privé   </v>
          </cell>
        </row>
        <row r="34">
          <cell r="A34" t="str">
            <v xml:space="preserve"> Administration publiques </v>
          </cell>
        </row>
        <row r="35">
          <cell r="A35" t="str">
            <v xml:space="preserve">21. Capacité de financement </v>
          </cell>
        </row>
        <row r="36">
          <cell r="A36" t="str">
            <v xml:space="preserve">22. Balance primaire corrigée des variations cycliques </v>
          </cell>
        </row>
        <row r="37">
          <cell r="A37" t="str">
            <v xml:space="preserve">23. Dette brute </v>
          </cell>
        </row>
        <row r="67">
          <cell r="A67" t="str">
            <v xml:space="preserve"> Tableau 1</v>
          </cell>
        </row>
        <row r="68">
          <cell r="A68" t="str">
            <v xml:space="preserve"> EMPLOIS ET RESSOURCES DE BIENS ET SERVICES  </v>
          </cell>
        </row>
        <row r="69">
          <cell r="A69" t="str">
            <v xml:space="preserve"> VOLUMES </v>
          </cell>
        </row>
        <row r="71">
          <cell r="A71" t="str">
            <v xml:space="preserve"> Pays: </v>
          </cell>
        </row>
        <row r="72">
          <cell r="A72" t="str">
            <v xml:space="preserve"> Unité monétaire:  </v>
          </cell>
        </row>
        <row r="73">
          <cell r="A73" t="str">
            <v>SEC 95</v>
          </cell>
          <cell r="Z73" t="str">
            <v xml:space="preserve"> Date : </v>
          </cell>
        </row>
        <row r="74">
          <cell r="I74" t="str">
            <v>code</v>
          </cell>
          <cell r="M74">
            <v>2003</v>
          </cell>
          <cell r="V74">
            <v>2004</v>
          </cell>
          <cell r="Z74">
            <v>2005</v>
          </cell>
          <cell r="AD74">
            <v>2006</v>
          </cell>
        </row>
        <row r="75">
          <cell r="I75" t="str">
            <v xml:space="preserve">SEC 95 </v>
          </cell>
          <cell r="M75" t="str">
            <v xml:space="preserve">Niveau </v>
          </cell>
          <cell r="R75" t="str">
            <v xml:space="preserve">Variation en pourcentage </v>
          </cell>
        </row>
        <row r="76">
          <cell r="A76" t="str">
            <v xml:space="preserve"> 1. Dépenses de consommation privée </v>
          </cell>
          <cell r="I76" t="str">
            <v>P3</v>
          </cell>
        </row>
        <row r="77">
          <cell r="A77" t="str">
            <v xml:space="preserve"> 2. Dépenses de consommation publique  </v>
          </cell>
          <cell r="I77" t="str">
            <v>P3</v>
          </cell>
        </row>
        <row r="78">
          <cell r="A78" t="str">
            <v xml:space="preserve"> 3. Formation brute de capital fixe  </v>
          </cell>
          <cell r="I78" t="str">
            <v>P51</v>
          </cell>
        </row>
        <row r="79">
          <cell r="A79" t="str">
            <v xml:space="preserve"> 4. Demande intérieure finale (1+2+3) </v>
          </cell>
        </row>
        <row r="80">
          <cell r="A80" t="str">
            <v xml:space="preserve"> 5. Variations de stocks + acquisitions nettes  </v>
          </cell>
        </row>
        <row r="81">
          <cell r="A81" t="str">
            <v xml:space="preserve">    d'objets de valeur en % du PIB  </v>
          </cell>
          <cell r="I81" t="str">
            <v>P52+P53</v>
          </cell>
        </row>
        <row r="82">
          <cell r="A82" t="str">
            <v xml:space="preserve"> 6. Demande intérieure (4+5)  </v>
          </cell>
        </row>
        <row r="83">
          <cell r="A83" t="str">
            <v xml:space="preserve"> 7. Exportations de biens et services  </v>
          </cell>
          <cell r="I83" t="str">
            <v>P6</v>
          </cell>
        </row>
        <row r="84">
          <cell r="A84" t="str">
            <v xml:space="preserve"> 7a. - dont biens  </v>
          </cell>
          <cell r="I84" t="str">
            <v>P61</v>
          </cell>
        </row>
        <row r="85">
          <cell r="A85" t="str">
            <v xml:space="preserve"> 7b. - dont services </v>
          </cell>
          <cell r="I85" t="str">
            <v>P62</v>
          </cell>
        </row>
        <row r="86">
          <cell r="A86" t="str">
            <v xml:space="preserve"> 8. Demande finale (6+7) </v>
          </cell>
        </row>
        <row r="87">
          <cell r="A87" t="str">
            <v xml:space="preserve"> 9. Importations de biens et services  </v>
          </cell>
          <cell r="I87" t="str">
            <v>P7</v>
          </cell>
        </row>
        <row r="88">
          <cell r="A88" t="str">
            <v xml:space="preserve"> 9a. - dont biens  </v>
          </cell>
          <cell r="I88" t="str">
            <v>P71</v>
          </cell>
        </row>
        <row r="89">
          <cell r="A89" t="str">
            <v xml:space="preserve"> 9b. - dont services </v>
          </cell>
          <cell r="I89" t="str">
            <v>P72</v>
          </cell>
        </row>
        <row r="90">
          <cell r="A90" t="str">
            <v xml:space="preserve">10. Produit intérieur brut aux prix du marché (8-9) </v>
          </cell>
          <cell r="I90" t="str">
            <v>B1*g</v>
          </cell>
        </row>
        <row r="91">
          <cell r="R91" t="str">
            <v xml:space="preserve">Contribution à la variation du PIB </v>
          </cell>
        </row>
        <row r="92">
          <cell r="A92" t="str">
            <v xml:space="preserve">11. Demande intérieure finale </v>
          </cell>
          <cell r="M92">
            <v>219.4</v>
          </cell>
          <cell r="R92">
            <v>3.1</v>
          </cell>
          <cell r="V92">
            <v>1.4</v>
          </cell>
          <cell r="Z92">
            <v>1.1000000000000001</v>
          </cell>
          <cell r="AD92">
            <v>2.2000000000000002</v>
          </cell>
        </row>
        <row r="93">
          <cell r="A93" t="str">
            <v xml:space="preserve">12. Var. de stocks + acq. nettes d'objets de valeur </v>
          </cell>
          <cell r="I93" t="str">
            <v>P52+P53</v>
          </cell>
          <cell r="M93">
            <v>0.2</v>
          </cell>
          <cell r="R93">
            <v>0.5</v>
          </cell>
          <cell r="V93">
            <v>-1</v>
          </cell>
          <cell r="Z93">
            <v>0.2</v>
          </cell>
          <cell r="AD93">
            <v>0.1</v>
          </cell>
        </row>
        <row r="94">
          <cell r="A94" t="str">
            <v xml:space="preserve">13. Solde des exportations et importations de b&amp;s. </v>
          </cell>
          <cell r="I94" t="str">
            <v>B11</v>
          </cell>
          <cell r="M94">
            <v>12.5</v>
          </cell>
          <cell r="R94">
            <v>0.5</v>
          </cell>
          <cell r="V94">
            <v>0.6</v>
          </cell>
          <cell r="Z94">
            <v>-0.3</v>
          </cell>
          <cell r="AD94">
            <v>0.6</v>
          </cell>
        </row>
        <row r="95">
          <cell r="A95" t="str">
            <v xml:space="preserve"> </v>
          </cell>
        </row>
        <row r="132">
          <cell r="A132" t="str">
            <v xml:space="preserve"> Tableau 2</v>
          </cell>
        </row>
        <row r="133">
          <cell r="A133" t="str">
            <v xml:space="preserve"> PROFILS TRIMESTRIELS </v>
          </cell>
        </row>
        <row r="135">
          <cell r="A135" t="str">
            <v xml:space="preserve"> Pays: </v>
          </cell>
        </row>
        <row r="136">
          <cell r="A136" t="str">
            <v xml:space="preserve"> Unité monétaire: </v>
          </cell>
        </row>
        <row r="137">
          <cell r="A137" t="str">
            <v>SEC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EMPLOIS ET RESSOURCES DE BIENS ET SERVICES, VOLUMES  </v>
          </cell>
        </row>
        <row r="141">
          <cell r="J141" t="str">
            <v xml:space="preserve">Variation en pourcentage par rapport au trimestre précédent </v>
          </cell>
        </row>
        <row r="142">
          <cell r="A142" t="str">
            <v xml:space="preserve"> 1. Dépenses de consommation privée </v>
          </cell>
        </row>
        <row r="143">
          <cell r="A143" t="str">
            <v xml:space="preserve"> 2. Dépenses de consommation publique  </v>
          </cell>
        </row>
        <row r="144">
          <cell r="A144" t="str">
            <v xml:space="preserve"> 3. Formation brute de capital fixe  </v>
          </cell>
        </row>
        <row r="145">
          <cell r="A145" t="str">
            <v xml:space="preserve"> 4. Demande intérieure finale  </v>
          </cell>
        </row>
        <row r="146">
          <cell r="A146" t="str">
            <v xml:space="preserve"> 5. Variations de stocks + acquisitions nettes  </v>
          </cell>
        </row>
        <row r="147">
          <cell r="A147" t="str">
            <v xml:space="preserve">    d'objets de valeur en % du PIB  </v>
          </cell>
        </row>
        <row r="148">
          <cell r="A148" t="str">
            <v xml:space="preserve"> 6. Demande intérieure </v>
          </cell>
        </row>
        <row r="149">
          <cell r="A149" t="str">
            <v xml:space="preserve"> 7. Exportations de biens et services  </v>
          </cell>
        </row>
        <row r="150">
          <cell r="A150" t="str">
            <v xml:space="preserve"> 8. Demande finale </v>
          </cell>
        </row>
        <row r="151">
          <cell r="A151" t="str">
            <v xml:space="preserve"> 9. Importations de biens et services  </v>
          </cell>
        </row>
        <row r="152">
          <cell r="A152" t="str">
            <v xml:space="preserve">10. Produit intérieur brut aux prix du marché </v>
          </cell>
        </row>
        <row r="154">
          <cell r="J154" t="str">
            <v xml:space="preserve"> INDICE DES PRIX A LA CONSOMMATION HARMONISE </v>
          </cell>
        </row>
        <row r="155">
          <cell r="J155" t="str">
            <v xml:space="preserve">Var. en % par rapport au trimestre correspondant de l'année précédente </v>
          </cell>
        </row>
        <row r="156">
          <cell r="A156" t="str">
            <v xml:space="preserve">11. IPCH </v>
          </cell>
        </row>
        <row r="157">
          <cell r="A157" t="str">
            <v xml:space="preserve"> </v>
          </cell>
        </row>
        <row r="161">
          <cell r="A161" t="str">
            <v>Tableau 3</v>
          </cell>
        </row>
        <row r="162">
          <cell r="A162" t="str">
            <v xml:space="preserve">ANALYSE SUPPLEMENTAIRE DE L'INVESTISSEMENT  </v>
          </cell>
        </row>
        <row r="163">
          <cell r="A163" t="str">
            <v xml:space="preserve"> VOLUMES </v>
          </cell>
        </row>
        <row r="165">
          <cell r="A165" t="str">
            <v xml:space="preserve"> Pays: </v>
          </cell>
        </row>
        <row r="166">
          <cell r="A166" t="str">
            <v xml:space="preserve"> Unité monétaire:  </v>
          </cell>
        </row>
        <row r="167">
          <cell r="A167" t="str">
            <v>SEC 95</v>
          </cell>
          <cell r="Z167" t="str">
            <v xml:space="preserve"> Date : </v>
          </cell>
        </row>
        <row r="168">
          <cell r="I168" t="str">
            <v>code</v>
          </cell>
          <cell r="M168">
            <v>2003</v>
          </cell>
          <cell r="V168">
            <v>2004</v>
          </cell>
          <cell r="Z168">
            <v>2005</v>
          </cell>
          <cell r="AD168">
            <v>2006</v>
          </cell>
        </row>
        <row r="169">
          <cell r="I169" t="str">
            <v xml:space="preserve">SEC 95 </v>
          </cell>
          <cell r="M169" t="str">
            <v xml:space="preserve">Niveau </v>
          </cell>
          <cell r="R169" t="str">
            <v xml:space="preserve">Variation en pourcentage  </v>
          </cell>
        </row>
        <row r="170">
          <cell r="A170" t="str">
            <v xml:space="preserve"> Par secteur </v>
          </cell>
          <cell r="I170" t="str">
            <v xml:space="preserve"> </v>
          </cell>
        </row>
        <row r="171">
          <cell r="A171" t="str">
            <v xml:space="preserve"> 1. Administrations publiques  </v>
          </cell>
          <cell r="I171" t="str">
            <v>S13</v>
          </cell>
        </row>
        <row r="172">
          <cell r="A172" t="str">
            <v xml:space="preserve"> 2. Autres secteurs intérieurs  </v>
          </cell>
          <cell r="I172" t="str">
            <v>S1-S13</v>
          </cell>
        </row>
        <row r="173">
          <cell r="A173" t="str">
            <v xml:space="preserve"> 2a. - dont entreprises </v>
          </cell>
          <cell r="I173" t="str">
            <v>S11+S12</v>
          </cell>
        </row>
        <row r="174">
          <cell r="A174" t="str">
            <v xml:space="preserve"> 2b. - dont ménages et ISBLSM </v>
          </cell>
          <cell r="I174" t="str">
            <v>S14+S15</v>
          </cell>
        </row>
        <row r="175">
          <cell r="A175" t="str">
            <v xml:space="preserve"> Par produit </v>
          </cell>
          <cell r="I175" t="str">
            <v>Pi6</v>
          </cell>
        </row>
        <row r="176">
          <cell r="A176" t="str">
            <v xml:space="preserve"> 3. Construction </v>
          </cell>
          <cell r="I176" t="str">
            <v>Pi6(4+5)</v>
          </cell>
        </row>
        <row r="177">
          <cell r="A177" t="str">
            <v xml:space="preserve"> 3a. - dont logement </v>
          </cell>
          <cell r="I177" t="str">
            <v>Pi6(4)</v>
          </cell>
        </row>
        <row r="178">
          <cell r="A178" t="str">
            <v xml:space="preserve"> 3b. - dont autre construction </v>
          </cell>
          <cell r="I178" t="str">
            <v>Pi6(5)</v>
          </cell>
        </row>
        <row r="179">
          <cell r="A179" t="str">
            <v xml:space="preserve"> 4. Equipement </v>
          </cell>
          <cell r="I179" t="str">
            <v>Pi6(2+3)</v>
          </cell>
        </row>
        <row r="180">
          <cell r="A180" t="str">
            <v xml:space="preserve"> 5. Autre </v>
          </cell>
          <cell r="I180" t="str">
            <v>Pi6(1+6)</v>
          </cell>
        </row>
        <row r="181">
          <cell r="A181" t="str">
            <v xml:space="preserve"> 6. Formation brute de capital fixe  </v>
          </cell>
          <cell r="I181" t="str">
            <v>P51</v>
          </cell>
        </row>
        <row r="182">
          <cell r="A182" t="str">
            <v xml:space="preserve">    (économie totale) ( = 1+2 = 3+4+5 ) </v>
          </cell>
        </row>
        <row r="183">
          <cell r="A183" t="str">
            <v xml:space="preserve"> Par industrie </v>
          </cell>
        </row>
        <row r="184">
          <cell r="A184" t="str">
            <v xml:space="preserve"> 7. Manufactures </v>
          </cell>
          <cell r="I184" t="str">
            <v>A17(D)</v>
          </cell>
        </row>
        <row r="197">
          <cell r="A197" t="str">
            <v>Tableau 4</v>
          </cell>
        </row>
        <row r="198">
          <cell r="A198" t="str">
            <v xml:space="preserve">EMPLOIS ET RESSOURCES DE BIENS ET SERVICES  </v>
          </cell>
        </row>
        <row r="199">
          <cell r="A199" t="str">
            <v xml:space="preserve">VALEURS </v>
          </cell>
        </row>
        <row r="201">
          <cell r="A201" t="str">
            <v xml:space="preserve"> Pays:</v>
          </cell>
        </row>
        <row r="202">
          <cell r="A202" t="str">
            <v xml:space="preserve"> Unité monétaire:  </v>
          </cell>
        </row>
        <row r="203">
          <cell r="A203" t="str">
            <v>SEC 95</v>
          </cell>
          <cell r="Z203" t="str">
            <v xml:space="preserve"> Date : </v>
          </cell>
        </row>
        <row r="204">
          <cell r="J204" t="str">
            <v xml:space="preserve">Valeurs aux prix courants </v>
          </cell>
        </row>
        <row r="205">
          <cell r="J205">
            <v>2003</v>
          </cell>
          <cell r="P205">
            <v>2004</v>
          </cell>
          <cell r="V205">
            <v>2005</v>
          </cell>
          <cell r="AB205">
            <v>2006</v>
          </cell>
        </row>
        <row r="206">
          <cell r="G206" t="str">
            <v>code</v>
          </cell>
          <cell r="M206" t="str">
            <v>var.</v>
          </cell>
          <cell r="S206" t="str">
            <v>var.</v>
          </cell>
          <cell r="Y206" t="str">
            <v>var.</v>
          </cell>
          <cell r="AE206" t="str">
            <v>var.</v>
          </cell>
        </row>
        <row r="207">
          <cell r="G207" t="str">
            <v xml:space="preserve">SEC 95 </v>
          </cell>
          <cell r="J207" t="str">
            <v xml:space="preserve"> Niveau</v>
          </cell>
          <cell r="M207" t="str">
            <v>en %</v>
          </cell>
          <cell r="P207" t="str">
            <v xml:space="preserve"> Niveau</v>
          </cell>
          <cell r="S207" t="str">
            <v>en %</v>
          </cell>
          <cell r="V207" t="str">
            <v xml:space="preserve"> Niveau</v>
          </cell>
          <cell r="Y207" t="str">
            <v>en %</v>
          </cell>
          <cell r="AB207" t="str">
            <v xml:space="preserve"> Niveau</v>
          </cell>
          <cell r="AE207" t="str">
            <v>en %</v>
          </cell>
        </row>
        <row r="208">
          <cell r="A208" t="str">
            <v xml:space="preserve"> 1. Dépenses de consommation privée </v>
          </cell>
          <cell r="G208" t="str">
            <v>P3</v>
          </cell>
        </row>
        <row r="209">
          <cell r="A209" t="str">
            <v xml:space="preserve"> 2. Dépenses de consommation publique  </v>
          </cell>
          <cell r="G209" t="str">
            <v>P3</v>
          </cell>
        </row>
        <row r="210">
          <cell r="A210" t="str">
            <v xml:space="preserve"> 3. Formation brute de capital fixe  </v>
          </cell>
          <cell r="G210" t="str">
            <v>P51</v>
          </cell>
        </row>
        <row r="211">
          <cell r="A211" t="str">
            <v xml:space="preserve"> 4. Demande intérieure finale (1+2+3) </v>
          </cell>
        </row>
        <row r="212">
          <cell r="A212" t="str">
            <v xml:space="preserve"> 5. Variations de stocks + acquisitions nettes  </v>
          </cell>
        </row>
        <row r="213">
          <cell r="A213" t="str">
            <v xml:space="preserve">    d'objets de valeur en % du PIB  </v>
          </cell>
          <cell r="G213" t="str">
            <v>P52+P53</v>
          </cell>
        </row>
        <row r="214">
          <cell r="A214" t="str">
            <v xml:space="preserve"> 6. Demande intérieure (4+5)  </v>
          </cell>
        </row>
        <row r="215">
          <cell r="A215" t="str">
            <v xml:space="preserve"> 7. Exportations de biens et services  </v>
          </cell>
          <cell r="G215" t="str">
            <v>P6</v>
          </cell>
        </row>
        <row r="216">
          <cell r="A216" t="str">
            <v xml:space="preserve"> 7a. - dont biens  </v>
          </cell>
          <cell r="G216" t="str">
            <v>P61</v>
          </cell>
        </row>
        <row r="217">
          <cell r="A217" t="str">
            <v xml:space="preserve"> 7b. - dont services </v>
          </cell>
          <cell r="G217" t="str">
            <v>P62</v>
          </cell>
        </row>
        <row r="218">
          <cell r="A218" t="str">
            <v xml:space="preserve"> 8. Demande finale (6+7) </v>
          </cell>
        </row>
        <row r="219">
          <cell r="A219" t="str">
            <v xml:space="preserve"> 9. Importations de biens et services  </v>
          </cell>
          <cell r="G219" t="str">
            <v>P7</v>
          </cell>
        </row>
        <row r="220">
          <cell r="A220" t="str">
            <v xml:space="preserve"> 9a. - dont biens  </v>
          </cell>
          <cell r="G220" t="str">
            <v>P71</v>
          </cell>
        </row>
        <row r="221">
          <cell r="A221" t="str">
            <v xml:space="preserve"> 9b. - dont services </v>
          </cell>
          <cell r="G221" t="str">
            <v>P72</v>
          </cell>
        </row>
        <row r="222">
          <cell r="A222" t="str">
            <v xml:space="preserve">10. PIB aux prix du marché (8-9)  </v>
          </cell>
          <cell r="G222" t="str">
            <v>B1*g</v>
          </cell>
        </row>
        <row r="223">
          <cell r="A223" t="str">
            <v xml:space="preserve">11. - dont solde des exportations et import. de b&amp;s </v>
          </cell>
          <cell r="G223" t="str">
            <v>B11</v>
          </cell>
        </row>
        <row r="224">
          <cell r="A224" t="str">
            <v xml:space="preserve">11a. - dont biens </v>
          </cell>
          <cell r="G224" t="str">
            <v xml:space="preserve"> </v>
          </cell>
        </row>
        <row r="225">
          <cell r="A225" t="str">
            <v xml:space="preserve">11b. - dont services </v>
          </cell>
          <cell r="G225" t="str">
            <v xml:space="preserve"> </v>
          </cell>
        </row>
        <row r="226">
          <cell r="A226" t="str">
            <v xml:space="preserve">12. Solde des revenus primaires </v>
          </cell>
          <cell r="G226" t="str">
            <v>B5</v>
          </cell>
        </row>
        <row r="227">
          <cell r="A227" t="str">
            <v xml:space="preserve">13. PNB aux prix du marché (10+12) </v>
          </cell>
          <cell r="G227" t="str">
            <v>B5*g</v>
          </cell>
        </row>
        <row r="228">
          <cell r="A228" t="str">
            <v xml:space="preserve"> </v>
          </cell>
        </row>
        <row r="229">
          <cell r="A229" t="str">
            <v xml:space="preserve">14. Rémunération des salariés  </v>
          </cell>
          <cell r="G229" t="str">
            <v>D1</v>
          </cell>
        </row>
        <row r="230">
          <cell r="A230" t="str">
            <v xml:space="preserve">15. Excédent brut d'exploitation / revenu mixte  </v>
          </cell>
          <cell r="G230" t="str">
            <v>B2g+B3g</v>
          </cell>
        </row>
        <row r="231">
          <cell r="A231" t="str">
            <v xml:space="preserve">16. Valeur ajoutée brute aux prix de base </v>
          </cell>
          <cell r="G231" t="str">
            <v>B1g</v>
          </cell>
        </row>
        <row r="232">
          <cell r="A232" t="str">
            <v xml:space="preserve">16a. - dont coûts du travail, trav. indépendants incl. </v>
          </cell>
          <cell r="G232" t="str">
            <v xml:space="preserve"> </v>
          </cell>
        </row>
        <row r="233">
          <cell r="A233" t="str">
            <v xml:space="preserve">17. Impôts nets des subventions (18-19) </v>
          </cell>
          <cell r="G233" t="str">
            <v xml:space="preserve"> </v>
          </cell>
        </row>
        <row r="234">
          <cell r="A234" t="str">
            <v xml:space="preserve">18. - impôts sur les produits </v>
          </cell>
          <cell r="G234" t="str">
            <v>D21</v>
          </cell>
        </row>
        <row r="235">
          <cell r="A235" t="str">
            <v xml:space="preserve">19. - subventions sur les produits </v>
          </cell>
          <cell r="G235" t="str">
            <v>D31</v>
          </cell>
        </row>
        <row r="236">
          <cell r="A236" t="str">
            <v xml:space="preserve">20. PIB aux prix du marché (16+17)  </v>
          </cell>
          <cell r="G236" t="str">
            <v>B1*g</v>
          </cell>
        </row>
        <row r="237">
          <cell r="A237" t="str">
            <v xml:space="preserve"> </v>
          </cell>
        </row>
        <row r="262">
          <cell r="A262" t="str">
            <v>Tableau 5</v>
          </cell>
        </row>
        <row r="263">
          <cell r="A263" t="str">
            <v xml:space="preserve">COUTS ET PRIX </v>
          </cell>
        </row>
        <row r="265">
          <cell r="A265" t="str">
            <v xml:space="preserve"> Pays:</v>
          </cell>
        </row>
        <row r="266">
          <cell r="A266" t="str">
            <v xml:space="preserve"> Unité monétaire:</v>
          </cell>
        </row>
        <row r="267">
          <cell r="A267" t="str">
            <v>SEC 95</v>
          </cell>
          <cell r="Z267" t="str">
            <v xml:space="preserve"> Date : </v>
          </cell>
        </row>
        <row r="268">
          <cell r="N268">
            <v>2003</v>
          </cell>
          <cell r="S268">
            <v>2004</v>
          </cell>
          <cell r="X268">
            <v>2005</v>
          </cell>
          <cell r="AC268">
            <v>2006</v>
          </cell>
        </row>
        <row r="269">
          <cell r="N269" t="str">
            <v xml:space="preserve">Variation en % de l'indice implicite des prix </v>
          </cell>
        </row>
        <row r="270">
          <cell r="A270" t="str">
            <v xml:space="preserve"> 1. Dépenses de consommation privée </v>
          </cell>
        </row>
        <row r="271">
          <cell r="A271" t="str">
            <v xml:space="preserve"> 2. Dépenses de consommation publique  </v>
          </cell>
        </row>
        <row r="272">
          <cell r="A272" t="str">
            <v xml:space="preserve"> 3. Formation brute de capital fixe  </v>
          </cell>
        </row>
        <row r="273">
          <cell r="A273" t="str">
            <v xml:space="preserve"> 3a. - dont construction  </v>
          </cell>
        </row>
        <row r="274">
          <cell r="A274" t="str">
            <v xml:space="preserve"> 3b. - dont  équipement </v>
          </cell>
        </row>
        <row r="275">
          <cell r="A275" t="str">
            <v xml:space="preserve"> 4. Demande intérieure finale </v>
          </cell>
        </row>
        <row r="276">
          <cell r="A276" t="str">
            <v xml:space="preserve"> 5. Variations de stocks </v>
          </cell>
        </row>
        <row r="277">
          <cell r="A277" t="str">
            <v xml:space="preserve"> 6. Demande intérieure </v>
          </cell>
        </row>
        <row r="278">
          <cell r="A278" t="str">
            <v xml:space="preserve"> 7. Exportations de biens et services  </v>
          </cell>
        </row>
        <row r="279">
          <cell r="A279" t="str">
            <v xml:space="preserve"> 7a. - dont biens  </v>
          </cell>
        </row>
        <row r="280">
          <cell r="A280" t="str">
            <v xml:space="preserve"> 7b. - dont services </v>
          </cell>
        </row>
        <row r="281">
          <cell r="A281" t="str">
            <v xml:space="preserve"> 8. Demande finale </v>
          </cell>
        </row>
        <row r="282">
          <cell r="A282" t="str">
            <v xml:space="preserve"> 9. Importations de biens et services  </v>
          </cell>
        </row>
        <row r="283">
          <cell r="A283" t="str">
            <v xml:space="preserve"> 9a. - dont biens  </v>
          </cell>
        </row>
        <row r="284">
          <cell r="A284" t="str">
            <v xml:space="preserve"> 9b. - dont services </v>
          </cell>
        </row>
        <row r="285">
          <cell r="A285" t="str">
            <v xml:space="preserve">10. Produit intérieur brut aux prix du marché </v>
          </cell>
        </row>
        <row r="286">
          <cell r="A286" t="str">
            <v xml:space="preserve">11. Solde des exportations et importations de biens et services </v>
          </cell>
        </row>
        <row r="287">
          <cell r="A287" t="str">
            <v xml:space="preserve">11a. - dont solde des exportations et importations de biens </v>
          </cell>
        </row>
        <row r="288">
          <cell r="A288" t="str">
            <v xml:space="preserve">11b. - dont solde des exportations et importations de services </v>
          </cell>
        </row>
        <row r="290">
          <cell r="N290" t="str">
            <v xml:space="preserve">variation en % </v>
          </cell>
        </row>
        <row r="291">
          <cell r="A291" t="str">
            <v xml:space="preserve">12. IPCH </v>
          </cell>
        </row>
        <row r="292">
          <cell r="A292" t="str">
            <v xml:space="preserve">13. Prix à la consommation (indice national) </v>
          </cell>
        </row>
        <row r="294">
          <cell r="N294" t="str">
            <v xml:space="preserve">Contribution à la variation en % </v>
          </cell>
        </row>
        <row r="295">
          <cell r="N295" t="str">
            <v xml:space="preserve">des coûts par unité du PIB réel </v>
          </cell>
        </row>
        <row r="296">
          <cell r="A296" t="str">
            <v xml:space="preserve">14. Rémunération des salariés  </v>
          </cell>
        </row>
        <row r="297">
          <cell r="A297" t="str">
            <v xml:space="preserve">14a. - dont salaires et traitements bruts </v>
          </cell>
        </row>
        <row r="298">
          <cell r="A298" t="str">
            <v xml:space="preserve">14b. - dont contributions sociales des employeurs </v>
          </cell>
        </row>
        <row r="299">
          <cell r="A299" t="str">
            <v xml:space="preserve">15. Excédent brut d'exploitation / revenu mixte  </v>
          </cell>
        </row>
        <row r="300">
          <cell r="A300" t="str">
            <v xml:space="preserve">16. Valeur ajoutée brute aux prix de base  </v>
          </cell>
        </row>
        <row r="301">
          <cell r="A301" t="str">
            <v xml:space="preserve">17. Impôts nets des subventions </v>
          </cell>
        </row>
        <row r="302">
          <cell r="A302" t="str">
            <v xml:space="preserve">18. Produit intérieur brut aux prix du marché </v>
          </cell>
        </row>
        <row r="327">
          <cell r="A327" t="str">
            <v>Tableau 6</v>
          </cell>
        </row>
        <row r="328">
          <cell r="A328" t="str">
            <v xml:space="preserve"> PRODUCTIVITE ET COUTS SALARIAUX UNITAIRES </v>
          </cell>
        </row>
        <row r="330">
          <cell r="A330" t="str">
            <v xml:space="preserve"> Pays:  </v>
          </cell>
        </row>
        <row r="331">
          <cell r="A331" t="str">
            <v xml:space="preserve"> Unité monétaire: </v>
          </cell>
        </row>
        <row r="332">
          <cell r="A332" t="str">
            <v>SEC 95</v>
          </cell>
          <cell r="Z332" t="str">
            <v xml:space="preserve"> Date : </v>
          </cell>
        </row>
        <row r="333">
          <cell r="J333">
            <v>2003</v>
          </cell>
          <cell r="P333">
            <v>2004</v>
          </cell>
          <cell r="V333">
            <v>2005</v>
          </cell>
          <cell r="AB333">
            <v>2006</v>
          </cell>
        </row>
        <row r="334">
          <cell r="G334" t="str">
            <v>code</v>
          </cell>
          <cell r="N334" t="str">
            <v>var.</v>
          </cell>
          <cell r="T334" t="str">
            <v>var.</v>
          </cell>
          <cell r="Z334" t="str">
            <v>var.</v>
          </cell>
          <cell r="AF334" t="str">
            <v>var.</v>
          </cell>
        </row>
        <row r="335">
          <cell r="G335" t="str">
            <v xml:space="preserve">SEC 95 </v>
          </cell>
          <cell r="J335" t="str">
            <v xml:space="preserve"> Niveau</v>
          </cell>
          <cell r="M335" t="str">
            <v>en %</v>
          </cell>
          <cell r="P335" t="str">
            <v xml:space="preserve"> Niveau</v>
          </cell>
          <cell r="S335" t="str">
            <v>en %</v>
          </cell>
          <cell r="V335" t="str">
            <v xml:space="preserve"> Niveau</v>
          </cell>
          <cell r="Y335" t="str">
            <v>en %</v>
          </cell>
          <cell r="AB335" t="str">
            <v xml:space="preserve"> Niveau</v>
          </cell>
          <cell r="AE335" t="str">
            <v>en %</v>
          </cell>
        </row>
        <row r="336">
          <cell r="J336" t="str">
            <v xml:space="preserve"> ENSEMBLE DE L'ECONOMIE </v>
          </cell>
        </row>
        <row r="337">
          <cell r="A337" t="str">
            <v xml:space="preserve"> 1. Valeur ajoutée brute aux prix de base 1995 </v>
          </cell>
          <cell r="G337" t="str">
            <v>B1g</v>
          </cell>
        </row>
        <row r="338">
          <cell r="A338" t="str">
            <v xml:space="preserve"> 2. Emploi total ('000) </v>
          </cell>
        </row>
        <row r="339">
          <cell r="A339" t="str">
            <v xml:space="preserve"> 3. VAB par personne occupée (1:2) </v>
          </cell>
        </row>
        <row r="340">
          <cell r="A340" t="str">
            <v xml:space="preserve"> 4. Rémunération des salariés par tête </v>
          </cell>
        </row>
        <row r="341">
          <cell r="A341" t="str">
            <v xml:space="preserve"> 4a. - dont salaires et traitements par tête </v>
          </cell>
        </row>
        <row r="342">
          <cell r="A342" t="str">
            <v xml:space="preserve"> 4b. - dont contributions des employeurs par tête </v>
          </cell>
        </row>
        <row r="343">
          <cell r="A343" t="str">
            <v xml:space="preserve"> 5. Coûts salariaux unitaires (4:3) (1995=100) </v>
          </cell>
        </row>
        <row r="345">
          <cell r="J345" t="str">
            <v xml:space="preserve"> INDUSTRIE MANUFACTURIERE </v>
          </cell>
        </row>
        <row r="346">
          <cell r="A346" t="str">
            <v xml:space="preserve"> 1. Valeur ajoutée brute aux prix de base 1995 </v>
          </cell>
          <cell r="G346" t="str">
            <v>B1g</v>
          </cell>
        </row>
        <row r="347">
          <cell r="A347" t="str">
            <v xml:space="preserve"> 2. Emploi total ('000)  </v>
          </cell>
        </row>
        <row r="348">
          <cell r="A348" t="str">
            <v xml:space="preserve"> 3. VAB par personne occupée (1:2) </v>
          </cell>
        </row>
        <row r="349">
          <cell r="A349" t="str">
            <v xml:space="preserve"> 4. Rémunération des salariés par tête </v>
          </cell>
        </row>
        <row r="350">
          <cell r="A350" t="str">
            <v xml:space="preserve"> 4a. - dont salaires et traitements par tête </v>
          </cell>
        </row>
        <row r="351">
          <cell r="A351" t="str">
            <v xml:space="preserve"> 4b. - dont contributions des employeurs par tête </v>
          </cell>
        </row>
        <row r="352">
          <cell r="A352" t="str">
            <v xml:space="preserve"> 5. Coûts salariaux unitaires (4:3) (1995=100) </v>
          </cell>
        </row>
        <row r="354">
          <cell r="J354" t="str">
            <v xml:space="preserve"> RESTE DE L'ECONOMIE </v>
          </cell>
        </row>
        <row r="355">
          <cell r="A355" t="str">
            <v xml:space="preserve"> 1. Valeur ajoutée brute aux prix de base 1995 </v>
          </cell>
          <cell r="G355" t="str">
            <v>B1g</v>
          </cell>
        </row>
        <row r="356">
          <cell r="A356" t="str">
            <v xml:space="preserve"> 2. Emploi total ('000) </v>
          </cell>
        </row>
        <row r="357">
          <cell r="A357" t="str">
            <v xml:space="preserve"> 3. VAB par personne occupée (1:2) </v>
          </cell>
        </row>
        <row r="358">
          <cell r="A358" t="str">
            <v xml:space="preserve"> 4. Rémunération des salariés par tête </v>
          </cell>
        </row>
        <row r="359">
          <cell r="A359" t="str">
            <v xml:space="preserve"> 4a. - dont salaires et traitements par tête </v>
          </cell>
        </row>
        <row r="360">
          <cell r="A360" t="str">
            <v xml:space="preserve"> 4b. - dont contributions des employeurs par tête </v>
          </cell>
        </row>
        <row r="361">
          <cell r="A361" t="str">
            <v xml:space="preserve"> 5. Coûts salariaux unitaires (4:3) (1995=100) </v>
          </cell>
        </row>
        <row r="362">
          <cell r="A362" t="str">
            <v xml:space="preserve"> </v>
          </cell>
        </row>
        <row r="366">
          <cell r="A366" t="str">
            <v>Tableau 7</v>
          </cell>
        </row>
        <row r="367">
          <cell r="A367" t="str">
            <v xml:space="preserve">  EMPLOI ET CHOMAGE  </v>
          </cell>
        </row>
        <row r="369">
          <cell r="A369" t="str">
            <v xml:space="preserve"> Pays: </v>
          </cell>
        </row>
        <row r="370">
          <cell r="A370" t="str">
            <v xml:space="preserve"> Unité:  '000 personnes</v>
          </cell>
          <cell r="Z370" t="str">
            <v xml:space="preserve"> Date : </v>
          </cell>
        </row>
        <row r="371">
          <cell r="J371">
            <v>2003</v>
          </cell>
          <cell r="P371">
            <v>2004</v>
          </cell>
          <cell r="V371">
            <v>2005</v>
          </cell>
          <cell r="AB371">
            <v>2006</v>
          </cell>
        </row>
        <row r="372">
          <cell r="M372" t="str">
            <v>var.</v>
          </cell>
          <cell r="S372" t="str">
            <v>var.</v>
          </cell>
          <cell r="Y372" t="str">
            <v>var.</v>
          </cell>
          <cell r="AE372" t="str">
            <v>var.</v>
          </cell>
        </row>
        <row r="373">
          <cell r="J373" t="str">
            <v xml:space="preserve"> Niveau</v>
          </cell>
          <cell r="M373" t="str">
            <v>en %</v>
          </cell>
          <cell r="P373" t="str">
            <v xml:space="preserve"> Niveau</v>
          </cell>
          <cell r="S373" t="str">
            <v>en %</v>
          </cell>
          <cell r="V373" t="str">
            <v xml:space="preserve"> Niveau</v>
          </cell>
          <cell r="Y373" t="str">
            <v>en %</v>
          </cell>
          <cell r="AB373" t="str">
            <v xml:space="preserve"> Niveau</v>
          </cell>
          <cell r="AE373" t="str">
            <v>en %</v>
          </cell>
        </row>
        <row r="374">
          <cell r="A374" t="str">
            <v xml:space="preserve"> 1. Population totale  </v>
          </cell>
        </row>
        <row r="375">
          <cell r="A375" t="str">
            <v xml:space="preserve"> 2. Population en âge de travailler (15-64 ans) </v>
          </cell>
        </row>
        <row r="376">
          <cell r="A376" t="str">
            <v xml:space="preserve"> 3. Population active totale  </v>
          </cell>
        </row>
        <row r="377">
          <cell r="A377" t="str">
            <v xml:space="preserve"> 4. Taux d'activité calculé (%) (3:2) </v>
          </cell>
        </row>
        <row r="378">
          <cell r="A378" t="str">
            <v xml:space="preserve"> 5. Population active civile </v>
          </cell>
        </row>
        <row r="379">
          <cell r="A379" t="str">
            <v xml:space="preserve"> 6. Emploi total </v>
          </cell>
        </row>
        <row r="380">
          <cell r="A380" t="str">
            <v xml:space="preserve"> 6a. - dont employés </v>
          </cell>
        </row>
        <row r="381">
          <cell r="A381" t="str">
            <v xml:space="preserve"> 6b. - dont travailleurs indépendants </v>
          </cell>
        </row>
        <row r="382">
          <cell r="A382" t="str">
            <v xml:space="preserve"> 7. Taux d'emploi calculé (%) (6:2) </v>
          </cell>
        </row>
        <row r="383">
          <cell r="A383" t="str">
            <v xml:space="preserve"> 8. Chômeurs (3-6) </v>
          </cell>
        </row>
        <row r="384">
          <cell r="A384" t="str">
            <v xml:space="preserve"> 9. Taux de chômage calculé (%) (8:5) </v>
          </cell>
        </row>
        <row r="386">
          <cell r="A386" t="str">
            <v xml:space="preserve">Définitions : Indicateurs Structurels </v>
          </cell>
        </row>
        <row r="387">
          <cell r="A387" t="str">
            <v xml:space="preserve">10. Taux de chômage, définition Eurostat (%) </v>
          </cell>
        </row>
        <row r="388">
          <cell r="A388" t="str">
            <v xml:space="preserve">11. Taux d'activité (%) </v>
          </cell>
        </row>
        <row r="389">
          <cell r="A389" t="str">
            <v xml:space="preserve">12. Taux d'emploi (%)  </v>
          </cell>
        </row>
        <row r="392">
          <cell r="A392" t="str">
            <v>Tableau 8</v>
          </cell>
        </row>
        <row r="393">
          <cell r="A393" t="str">
            <v xml:space="preserve">RESSOURCES ET DEPENSES DES MENAGES ET DES INSTITUTIONS </v>
          </cell>
        </row>
        <row r="394">
          <cell r="A394" t="str">
            <v xml:space="preserve">SANS BUT LUCRATIF AU SERVICE DES MENAGES (S14+S15) </v>
          </cell>
        </row>
        <row r="396">
          <cell r="A396" t="str">
            <v xml:space="preserve"> Pays:</v>
          </cell>
        </row>
        <row r="397">
          <cell r="A397" t="str">
            <v xml:space="preserve"> Unité monétaire:  </v>
          </cell>
        </row>
        <row r="398">
          <cell r="A398" t="str">
            <v>SEC 95</v>
          </cell>
          <cell r="Z398" t="str">
            <v xml:space="preserve"> Date : </v>
          </cell>
          <cell r="AD398">
            <v>38089</v>
          </cell>
        </row>
        <row r="399">
          <cell r="J399">
            <v>2003</v>
          </cell>
          <cell r="P399">
            <v>2004</v>
          </cell>
          <cell r="V399">
            <v>2005</v>
          </cell>
          <cell r="AB399">
            <v>2006</v>
          </cell>
        </row>
        <row r="400">
          <cell r="E400" t="str">
            <v>code</v>
          </cell>
          <cell r="M400" t="str">
            <v>var.</v>
          </cell>
          <cell r="S400" t="str">
            <v>var.</v>
          </cell>
          <cell r="Y400" t="str">
            <v>var.</v>
          </cell>
          <cell r="AE400" t="str">
            <v>var.</v>
          </cell>
        </row>
        <row r="401">
          <cell r="E401" t="str">
            <v xml:space="preserve">SEC 95 </v>
          </cell>
          <cell r="J401" t="str">
            <v xml:space="preserve"> Niveau</v>
          </cell>
          <cell r="M401" t="str">
            <v>en %</v>
          </cell>
          <cell r="P401" t="str">
            <v xml:space="preserve"> Niveau</v>
          </cell>
          <cell r="S401" t="str">
            <v>en %</v>
          </cell>
          <cell r="V401" t="str">
            <v xml:space="preserve"> Niveau</v>
          </cell>
          <cell r="Y401" t="str">
            <v>en %</v>
          </cell>
          <cell r="AB401" t="str">
            <v xml:space="preserve"> Niveau</v>
          </cell>
          <cell r="AE401" t="str">
            <v>en %</v>
          </cell>
        </row>
        <row r="402">
          <cell r="A402" t="str">
            <v xml:space="preserve"> 1. Rémunération des salariés </v>
          </cell>
          <cell r="E402" t="str">
            <v>D1</v>
          </cell>
        </row>
        <row r="403">
          <cell r="A403" t="str">
            <v xml:space="preserve"> 1a. - dont salaires et traitements bruts  </v>
          </cell>
          <cell r="E403" t="str">
            <v>D11</v>
          </cell>
        </row>
        <row r="404">
          <cell r="A404" t="str">
            <v xml:space="preserve"> 2. Revenus non-salariaux, nets  </v>
          </cell>
          <cell r="E404" t="str">
            <v>B2g+B3g+D4</v>
          </cell>
        </row>
        <row r="405">
          <cell r="A405" t="str">
            <v xml:space="preserve"> 3. Transferts courants reçus  </v>
          </cell>
          <cell r="E405" t="str">
            <v>D62+D7</v>
          </cell>
        </row>
        <row r="406">
          <cell r="A406" t="str">
            <v xml:space="preserve"> 4. Impôts cour. sur le revenu et le patrimoine </v>
          </cell>
          <cell r="E406" t="str">
            <v>D5</v>
          </cell>
        </row>
        <row r="407">
          <cell r="A407" t="str">
            <v xml:space="preserve"> 5. Transferts courants versés  </v>
          </cell>
          <cell r="E407" t="str">
            <v>D61+D7</v>
          </cell>
        </row>
        <row r="408">
          <cell r="A408" t="str">
            <v xml:space="preserve"> 6. Revenu disponible brut (1+2+3-4-5)  </v>
          </cell>
          <cell r="E408" t="str">
            <v>B6g</v>
          </cell>
        </row>
        <row r="409">
          <cell r="A409" t="str">
            <v xml:space="preserve"> 7. Variation des droits sur les fonds de pens. </v>
          </cell>
          <cell r="E409" t="str">
            <v>D8</v>
          </cell>
        </row>
        <row r="410">
          <cell r="A410" t="str">
            <v xml:space="preserve"> 8. Revenu disponible brut ajusté (6+7)  </v>
          </cell>
          <cell r="E410" t="str">
            <v xml:space="preserve"> </v>
          </cell>
        </row>
        <row r="411">
          <cell r="A411" t="str">
            <v xml:space="preserve"> 9. Revenu disponible brut ajusté réel </v>
          </cell>
          <cell r="E411" t="str">
            <v xml:space="preserve"> </v>
          </cell>
        </row>
        <row r="412">
          <cell r="A412" t="str">
            <v xml:space="preserve">10. Dépenses de consommation finale </v>
          </cell>
          <cell r="E412" t="str">
            <v>P3</v>
          </cell>
        </row>
        <row r="413">
          <cell r="A413" t="str">
            <v xml:space="preserve">11. Epargne brute (8-10)  </v>
          </cell>
          <cell r="E413" t="str">
            <v>B8g</v>
          </cell>
        </row>
        <row r="414">
          <cell r="A414" t="str">
            <v xml:space="preserve">12. Taux d'épargne (%) (11:8)  </v>
          </cell>
          <cell r="E414" t="str">
            <v xml:space="preserve"> </v>
          </cell>
        </row>
        <row r="415">
          <cell r="A415" t="str">
            <v xml:space="preserve">13. Formation brute de capital  </v>
          </cell>
          <cell r="E415" t="str">
            <v>P5</v>
          </cell>
        </row>
        <row r="416">
          <cell r="A416" t="str">
            <v xml:space="preserve">14. Autres dépenses en capital, nettes </v>
          </cell>
          <cell r="E416" t="str">
            <v>D9+K2</v>
          </cell>
        </row>
        <row r="417">
          <cell r="A417" t="str">
            <v xml:space="preserve">15. Capacité (+) ou besoin (-) de financement </v>
          </cell>
          <cell r="E417" t="str">
            <v>B9</v>
          </cell>
        </row>
        <row r="418">
          <cell r="A418" t="str">
            <v xml:space="preserve">      (11-13-14)  </v>
          </cell>
          <cell r="E418" t="str">
            <v xml:space="preserve"> </v>
          </cell>
        </row>
        <row r="419">
          <cell r="A419" t="str">
            <v xml:space="preserve">15a. p.m. 15 en % du PIB  </v>
          </cell>
        </row>
        <row r="424">
          <cell r="A424" t="str">
            <v>Tableau 9</v>
          </cell>
        </row>
        <row r="425">
          <cell r="A425" t="str">
            <v xml:space="preserve">REVENUS ET DEPENSES DES ENTREPRISES (S11+S12)  </v>
          </cell>
        </row>
        <row r="427">
          <cell r="A427" t="str">
            <v xml:space="preserve"> Pays:</v>
          </cell>
        </row>
        <row r="428">
          <cell r="A428" t="str">
            <v xml:space="preserve"> Unité monétaire:</v>
          </cell>
        </row>
        <row r="429">
          <cell r="A429" t="str">
            <v>SEC 95</v>
          </cell>
          <cell r="Z429" t="str">
            <v xml:space="preserve"> Date : </v>
          </cell>
        </row>
        <row r="430">
          <cell r="J430">
            <v>2003</v>
          </cell>
          <cell r="P430">
            <v>2004</v>
          </cell>
          <cell r="V430">
            <v>2005</v>
          </cell>
          <cell r="AB430">
            <v>2006</v>
          </cell>
        </row>
        <row r="431">
          <cell r="E431" t="str">
            <v>code</v>
          </cell>
          <cell r="M431" t="str">
            <v>var.</v>
          </cell>
          <cell r="S431" t="str">
            <v>var.</v>
          </cell>
          <cell r="Y431" t="str">
            <v>var.</v>
          </cell>
          <cell r="AE431" t="str">
            <v>var.</v>
          </cell>
        </row>
        <row r="432">
          <cell r="E432" t="str">
            <v xml:space="preserve">SEC 95 </v>
          </cell>
          <cell r="J432" t="str">
            <v xml:space="preserve"> Niveau</v>
          </cell>
          <cell r="M432" t="str">
            <v>en %</v>
          </cell>
          <cell r="P432" t="str">
            <v xml:space="preserve"> Niveau</v>
          </cell>
          <cell r="S432" t="str">
            <v>en %</v>
          </cell>
          <cell r="V432" t="str">
            <v xml:space="preserve"> Niveau</v>
          </cell>
          <cell r="Y432" t="str">
            <v>en %</v>
          </cell>
          <cell r="AB432" t="str">
            <v xml:space="preserve"> Niveau</v>
          </cell>
          <cell r="AE432" t="str">
            <v>en %</v>
          </cell>
        </row>
        <row r="433">
          <cell r="A433" t="str">
            <v xml:space="preserve"> 1. Valeur ajoutée brute aux prix de base  </v>
          </cell>
          <cell r="E433" t="str">
            <v>B1g</v>
          </cell>
        </row>
        <row r="434">
          <cell r="A434" t="str">
            <v xml:space="preserve"> 2. Autres subventions sur la production </v>
          </cell>
          <cell r="E434" t="str">
            <v>D39</v>
          </cell>
        </row>
        <row r="435">
          <cell r="A435" t="str">
            <v xml:space="preserve"> 3. Autres impôts sur la production </v>
          </cell>
          <cell r="E435" t="str">
            <v>D29</v>
          </cell>
        </row>
        <row r="436">
          <cell r="A436" t="str">
            <v xml:space="preserve"> 4. Rémunération des salariés  </v>
          </cell>
          <cell r="E436" t="str">
            <v>D1</v>
          </cell>
        </row>
        <row r="437">
          <cell r="A437" t="str">
            <v xml:space="preserve"> 5. Excédent brut d'exploitation (1+2-3-4)  </v>
          </cell>
          <cell r="E437" t="str">
            <v>B2g</v>
          </cell>
        </row>
        <row r="438">
          <cell r="A438" t="str">
            <v xml:space="preserve"> 6. Revenus nets de la propriété  </v>
          </cell>
          <cell r="E438" t="str">
            <v>D4</v>
          </cell>
        </row>
        <row r="439">
          <cell r="A439" t="str">
            <v xml:space="preserve"> 7. Transferts courants (nets)  </v>
          </cell>
          <cell r="E439" t="str">
            <v>D61-D62+D7</v>
          </cell>
        </row>
        <row r="440">
          <cell r="A440" t="str">
            <v xml:space="preserve"> 8. Impôts cour. sur le revenu et le patrimoine </v>
          </cell>
          <cell r="E440" t="str">
            <v>D5</v>
          </cell>
        </row>
        <row r="441">
          <cell r="A441" t="str">
            <v xml:space="preserve"> 9. Variation des droits sur les fonds de pens. </v>
          </cell>
          <cell r="E441" t="str">
            <v>D8</v>
          </cell>
        </row>
        <row r="442">
          <cell r="A442" t="str">
            <v xml:space="preserve">10. Epargne brute (5+6+7-8-9) </v>
          </cell>
          <cell r="E442" t="str">
            <v>B8g</v>
          </cell>
        </row>
        <row r="443">
          <cell r="A443" t="str">
            <v xml:space="preserve">10a. p.m. 10 en % du PIB  </v>
          </cell>
        </row>
        <row r="444">
          <cell r="A444" t="str">
            <v xml:space="preserve">11. Formation brute de capital </v>
          </cell>
          <cell r="E444" t="str">
            <v>P5</v>
          </cell>
        </row>
        <row r="445">
          <cell r="A445" t="str">
            <v xml:space="preserve">12. Autres dépenses en capital, nettes </v>
          </cell>
          <cell r="E445" t="str">
            <v>D9+K2</v>
          </cell>
        </row>
        <row r="446">
          <cell r="A446" t="str">
            <v xml:space="preserve">13. Capacité (+) ou besoin (-) de financement  </v>
          </cell>
          <cell r="E446" t="str">
            <v>B9</v>
          </cell>
        </row>
        <row r="447">
          <cell r="A447" t="str">
            <v xml:space="preserve">      (10-11-12)  </v>
          </cell>
        </row>
        <row r="448">
          <cell r="A448" t="str">
            <v xml:space="preserve">13a. p.m. 13 en % du PIB  </v>
          </cell>
        </row>
        <row r="457">
          <cell r="A457" t="str">
            <v>Tableau 10</v>
          </cell>
        </row>
        <row r="458">
          <cell r="A458" t="str">
            <v xml:space="preserve">REVENUS ET DEPENSES DE L'ENSEMBLE DES ADMINISTRATIONS PUBLIQUES (S13) </v>
          </cell>
        </row>
        <row r="460">
          <cell r="A460" t="str">
            <v xml:space="preserve"> Pays: </v>
          </cell>
        </row>
        <row r="461">
          <cell r="A461" t="str">
            <v xml:space="preserve"> Unité monétaire: </v>
          </cell>
        </row>
        <row r="462">
          <cell r="A462" t="str">
            <v>SEC 95</v>
          </cell>
          <cell r="Z462" t="str">
            <v xml:space="preserve"> Date : </v>
          </cell>
        </row>
        <row r="463">
          <cell r="J463">
            <v>2003</v>
          </cell>
          <cell r="P463">
            <v>2004</v>
          </cell>
          <cell r="V463">
            <v>2005</v>
          </cell>
          <cell r="AB463">
            <v>2006</v>
          </cell>
        </row>
        <row r="464">
          <cell r="G464" t="str">
            <v>code</v>
          </cell>
          <cell r="M464" t="str">
            <v>var.</v>
          </cell>
          <cell r="S464" t="str">
            <v>var.</v>
          </cell>
          <cell r="Y464" t="str">
            <v>var.</v>
          </cell>
          <cell r="AE464" t="str">
            <v>var.</v>
          </cell>
        </row>
        <row r="465">
          <cell r="G465" t="str">
            <v xml:space="preserve">SEC 95 </v>
          </cell>
          <cell r="J465" t="str">
            <v xml:space="preserve"> Niveau</v>
          </cell>
          <cell r="M465" t="str">
            <v>en %</v>
          </cell>
          <cell r="P465" t="str">
            <v xml:space="preserve"> Niveau</v>
          </cell>
          <cell r="S465" t="str">
            <v>en %</v>
          </cell>
          <cell r="V465" t="str">
            <v xml:space="preserve"> Niveau</v>
          </cell>
          <cell r="Y465" t="str">
            <v>en %</v>
          </cell>
          <cell r="AB465" t="str">
            <v xml:space="preserve"> Niveau</v>
          </cell>
          <cell r="AE465" t="str">
            <v>en %</v>
          </cell>
        </row>
        <row r="466">
          <cell r="A466" t="str">
            <v xml:space="preserve"> 1. Impôts sur la production et les importations  </v>
          </cell>
          <cell r="G466" t="str">
            <v>D2</v>
          </cell>
        </row>
        <row r="467">
          <cell r="A467" t="str">
            <v xml:space="preserve"> 2. Impôts courants sur le revenu, le patrimoine, etc. </v>
          </cell>
          <cell r="G467" t="str">
            <v>D5</v>
          </cell>
        </row>
        <row r="468">
          <cell r="A468" t="str">
            <v xml:space="preserve"> 3. Cotisations sociales </v>
          </cell>
          <cell r="G468" t="str">
            <v>D61</v>
          </cell>
        </row>
        <row r="469">
          <cell r="A469" t="str">
            <v xml:space="preserve"> 3a. - dont cotisations sociales effectives </v>
          </cell>
          <cell r="G469" t="str">
            <v>D611</v>
          </cell>
        </row>
        <row r="470">
          <cell r="A470" t="str">
            <v xml:space="preserve"> 4. Autres ressources courantes </v>
          </cell>
          <cell r="G470" t="str">
            <v xml:space="preserve"> </v>
          </cell>
        </row>
        <row r="471">
          <cell r="A471" t="str">
            <v xml:space="preserve"> 5. Ressources courantes totales </v>
          </cell>
          <cell r="G471" t="str">
            <v xml:space="preserve"> </v>
          </cell>
        </row>
        <row r="472">
          <cell r="A472" t="str">
            <v xml:space="preserve"> 6. Dépenses de consommation collective </v>
          </cell>
          <cell r="G472" t="str">
            <v>P32</v>
          </cell>
        </row>
        <row r="473">
          <cell r="A473" t="str">
            <v xml:space="preserve"> 7. Transferts sociaux en nature </v>
          </cell>
          <cell r="G473" t="str">
            <v>D63=P31</v>
          </cell>
        </row>
        <row r="474">
          <cell r="A474" t="str">
            <v xml:space="preserve"> 8. Dépenses de consommation publique finale (6+7) </v>
          </cell>
          <cell r="G474" t="str">
            <v>P3</v>
          </cell>
        </row>
        <row r="475">
          <cell r="A475" t="str">
            <v xml:space="preserve"> 8a. - dont, rémunération des salariés </v>
          </cell>
          <cell r="G475" t="str">
            <v>D1</v>
          </cell>
        </row>
        <row r="476">
          <cell r="A476" t="str">
            <v xml:space="preserve"> 9. Autres transferts sociaux </v>
          </cell>
          <cell r="G476" t="str">
            <v>D62</v>
          </cell>
        </row>
        <row r="477">
          <cell r="A477" t="str">
            <v xml:space="preserve">10. Intérêts </v>
          </cell>
          <cell r="G477" t="str">
            <v>D41</v>
          </cell>
        </row>
        <row r="478">
          <cell r="A478" t="str">
            <v xml:space="preserve">11. Subventions </v>
          </cell>
          <cell r="G478" t="str">
            <v>D3</v>
          </cell>
        </row>
        <row r="479">
          <cell r="A479" t="str">
            <v xml:space="preserve">12. Autres dépenses courantes </v>
          </cell>
          <cell r="G479" t="str">
            <v xml:space="preserve"> </v>
          </cell>
        </row>
        <row r="480">
          <cell r="A480" t="str">
            <v xml:space="preserve">13. Dépenses courantes totales (8+9+10+11+12) </v>
          </cell>
          <cell r="G480" t="str">
            <v xml:space="preserve"> </v>
          </cell>
        </row>
        <row r="481">
          <cell r="A481" t="str">
            <v xml:space="preserve">14. Transferts en capital à recevoir </v>
          </cell>
          <cell r="G481" t="str">
            <v>D9</v>
          </cell>
        </row>
        <row r="482">
          <cell r="A482" t="str">
            <v xml:space="preserve">15. Formation brute de capital fixe </v>
          </cell>
          <cell r="G482" t="str">
            <v>P51</v>
          </cell>
        </row>
        <row r="483">
          <cell r="A483" t="str">
            <v xml:space="preserve">16. Autres dépenses en capital, nettes </v>
          </cell>
          <cell r="G483" t="str">
            <v xml:space="preserve"> </v>
          </cell>
        </row>
        <row r="485">
          <cell r="G485" t="str">
            <v xml:space="preserve"> </v>
          </cell>
          <cell r="M485" t="str">
            <v xml:space="preserve"> en %</v>
          </cell>
          <cell r="S485" t="str">
            <v xml:space="preserve"> en %</v>
          </cell>
          <cell r="Y485" t="str">
            <v xml:space="preserve"> en %</v>
          </cell>
          <cell r="AE485" t="str">
            <v xml:space="preserve"> en %</v>
          </cell>
        </row>
        <row r="486">
          <cell r="G486" t="str">
            <v xml:space="preserve"> </v>
          </cell>
          <cell r="M486" t="str">
            <v xml:space="preserve"> du PIB</v>
          </cell>
          <cell r="S486" t="str">
            <v xml:space="preserve"> du PIB</v>
          </cell>
          <cell r="Y486" t="str">
            <v xml:space="preserve"> du PIB</v>
          </cell>
          <cell r="AE486" t="str">
            <v xml:space="preserve"> du PIB</v>
          </cell>
        </row>
        <row r="487">
          <cell r="A487" t="str">
            <v xml:space="preserve">17. Epargne brute (5-13) </v>
          </cell>
          <cell r="G487" t="str">
            <v>B8g</v>
          </cell>
        </row>
        <row r="488">
          <cell r="A488" t="str">
            <v xml:space="preserve">18. Capacité (+) ou besoin (-) de fin. (17+14-15-16)  </v>
          </cell>
          <cell r="G488" t="str">
            <v>B9</v>
          </cell>
        </row>
        <row r="489">
          <cell r="A489" t="str">
            <v xml:space="preserve">18a. - balance primaire  </v>
          </cell>
          <cell r="G489" t="str">
            <v xml:space="preserve"> </v>
          </cell>
        </row>
        <row r="490">
          <cell r="A490" t="str">
            <v xml:space="preserve">19. Dette brute consolidée des adm. publiques </v>
          </cell>
          <cell r="G490" t="str">
            <v xml:space="preserve"> </v>
          </cell>
        </row>
        <row r="492">
          <cell r="A492" t="str">
            <v xml:space="preserve">20. Total des recettes, définition harmonisée </v>
          </cell>
          <cell r="G492" t="str">
            <v>TR*</v>
          </cell>
        </row>
        <row r="493">
          <cell r="A493" t="str">
            <v xml:space="preserve">21. Dépenses publ. totales, définition harmonisée </v>
          </cell>
          <cell r="G493" t="str">
            <v>TE*</v>
          </cell>
        </row>
        <row r="494">
          <cell r="A494" t="str">
            <v xml:space="preserve">22. Capacité (+) ou besoin (-) de fin., def. PDE </v>
          </cell>
          <cell r="G494" t="str">
            <v>EDP B9</v>
          </cell>
        </row>
        <row r="496">
          <cell r="A496" t="str">
            <v xml:space="preserve">23. Taux de prélèvements obligatoires </v>
          </cell>
          <cell r="G496" t="str">
            <v xml:space="preserve"> </v>
          </cell>
        </row>
        <row r="522">
          <cell r="A522" t="str">
            <v>Tableau 11</v>
          </cell>
        </row>
        <row r="523">
          <cell r="A523" t="str">
            <v>COMPTE DES OPERATIONS COURANTES DE LA NATION (S2)</v>
          </cell>
          <cell r="B523" t="str">
            <v>COMPTE DES OPERATIONS COURANTES DE LA NATION (S2)</v>
          </cell>
          <cell r="C523" t="str">
            <v>COMPTE DES OPERATIONS COURANTES DE LA NATION (S2)</v>
          </cell>
          <cell r="D523" t="str">
            <v>COMPTE DES OPERATIONS COURANTES DE LA NATION (S2)</v>
          </cell>
          <cell r="E523" t="str">
            <v>COMPTE DES OPERATIONS COURANTES DE LA NATION (S2)</v>
          </cell>
          <cell r="F523" t="str">
            <v>COMPTE DES OPERATIONS COURANTES DE LA NATION (S2)</v>
          </cell>
          <cell r="G523" t="str">
            <v>COMPTE DES OPERATIONS COURANTES DE LA NATION (S2)</v>
          </cell>
          <cell r="H523" t="str">
            <v>COMPTE DES OPERATIONS COURANTES DE LA NATION (S2)</v>
          </cell>
          <cell r="I523" t="str">
            <v>COMPTE DES OPERATIONS COURANTES DE LA NATION (S2)</v>
          </cell>
          <cell r="J523" t="str">
            <v>COMPTE DES OPERATIONS COURANTES DE LA NATION (S2)</v>
          </cell>
          <cell r="K523" t="str">
            <v>COMPTE DES OPERATIONS COURANTES DE LA NATION (S2)</v>
          </cell>
          <cell r="L523" t="str">
            <v>COMPTE DES OPERATIONS COURANTES DE LA NATION (S2)</v>
          </cell>
          <cell r="M523" t="str">
            <v>COMPTE DES OPERATIONS COURANTES DE LA NATION (S2)</v>
          </cell>
          <cell r="N523" t="str">
            <v>COMPTE DES OPERATIONS COURANTES DE LA NATION (S2)</v>
          </cell>
          <cell r="O523" t="str">
            <v>COMPTE DES OPERATIONS COURANTES DE LA NATION (S2)</v>
          </cell>
          <cell r="P523" t="str">
            <v>COMPTE DES OPERATIONS COURANTES DE LA NATION (S2)</v>
          </cell>
          <cell r="Q523" t="str">
            <v>COMPTE DES OPERATIONS COURANTES DE LA NATION (S2)</v>
          </cell>
          <cell r="R523" t="str">
            <v>COMPTE DES OPERATIONS COURANTES DE LA NATION (S2)</v>
          </cell>
          <cell r="S523" t="str">
            <v>COMPTE DES OPERATIONS COURANTES DE LA NATION (S2)</v>
          </cell>
          <cell r="T523" t="str">
            <v>COMPTE DES OPERATIONS COURANTES DE LA NATION (S2)</v>
          </cell>
          <cell r="U523" t="str">
            <v>COMPTE DES OPERATIONS COURANTES DE LA NATION (S2)</v>
          </cell>
          <cell r="V523" t="str">
            <v>COMPTE DES OPERATIONS COURANTES DE LA NATION (S2)</v>
          </cell>
          <cell r="W523" t="str">
            <v>COMPTE DES OPERATIONS COURANTES DE LA NATION (S2)</v>
          </cell>
          <cell r="X523" t="str">
            <v>COMPTE DES OPERATIONS COURANTES DE LA NATION (S2)</v>
          </cell>
          <cell r="Y523" t="str">
            <v>COMPTE DES OPERATIONS COURANTES DE LA NATION (S2)</v>
          </cell>
          <cell r="Z523" t="str">
            <v>COMPTE DES OPERATIONS COURANTES DE LA NATION (S2)</v>
          </cell>
          <cell r="AA523" t="str">
            <v>COMPTE DES OPERATIONS COURANTES DE LA NATION (S2)</v>
          </cell>
          <cell r="AB523" t="str">
            <v>COMPTE DES OPERATIONS COURANTES DE LA NATION (S2)</v>
          </cell>
          <cell r="AC523" t="str">
            <v>COMPTE DES OPERATIONS COURANTES DE LA NATION (S2)</v>
          </cell>
          <cell r="AD523" t="str">
            <v>COMPTE DES OPERATIONS COURANTES DE LA NATION (S2)</v>
          </cell>
          <cell r="AE523" t="str">
            <v>COMPTE DES OPERATIONS COURANTES DE LA NATION (S2)</v>
          </cell>
          <cell r="AF523" t="str">
            <v>COMPTE DES OPERATIONS COURANTES DE LA NATION (S2)</v>
          </cell>
          <cell r="AG523" t="str">
            <v>COMPTE DES OPERATIONS COURANTES DE LA NATION (S2)</v>
          </cell>
        </row>
        <row r="525">
          <cell r="A525" t="str">
            <v xml:space="preserve"> Pays: </v>
          </cell>
        </row>
        <row r="526">
          <cell r="A526" t="str">
            <v xml:space="preserve"> Unité monétaire:  </v>
          </cell>
          <cell r="Z526" t="str">
            <v xml:space="preserve"> Date : </v>
          </cell>
        </row>
        <row r="527">
          <cell r="J527">
            <v>2003</v>
          </cell>
          <cell r="P527">
            <v>2004</v>
          </cell>
          <cell r="V527">
            <v>2005</v>
          </cell>
          <cell r="AB527">
            <v>2006</v>
          </cell>
        </row>
        <row r="528">
          <cell r="G528" t="str">
            <v>code</v>
          </cell>
          <cell r="M528" t="str">
            <v>var.</v>
          </cell>
          <cell r="S528" t="str">
            <v>var.</v>
          </cell>
          <cell r="Y528" t="str">
            <v>var.</v>
          </cell>
          <cell r="AE528" t="str">
            <v>var.</v>
          </cell>
        </row>
        <row r="529">
          <cell r="G529" t="str">
            <v xml:space="preserve">SEC 95 </v>
          </cell>
          <cell r="J529" t="str">
            <v xml:space="preserve"> Niveau</v>
          </cell>
          <cell r="M529" t="str">
            <v>en %</v>
          </cell>
          <cell r="P529" t="str">
            <v xml:space="preserve"> Niveau</v>
          </cell>
          <cell r="S529" t="str">
            <v>en %</v>
          </cell>
          <cell r="V529" t="str">
            <v xml:space="preserve"> Niveau</v>
          </cell>
          <cell r="Y529" t="str">
            <v>en %</v>
          </cell>
          <cell r="AB529" t="str">
            <v xml:space="preserve"> Niveau</v>
          </cell>
          <cell r="AE529" t="str">
            <v>en %</v>
          </cell>
        </row>
        <row r="530">
          <cell r="A530" t="str">
            <v xml:space="preserve"> 1. Exportations de biens (fob)  </v>
          </cell>
          <cell r="G530" t="str">
            <v>P61</v>
          </cell>
        </row>
        <row r="531">
          <cell r="A531" t="str">
            <v xml:space="preserve"> 2. Importations de biens (fob)  </v>
          </cell>
          <cell r="G531" t="str">
            <v>P71</v>
          </cell>
        </row>
        <row r="532">
          <cell r="A532" t="str">
            <v xml:space="preserve"> 3. Balance commerciale (biens, fob/fob) (1-2)  </v>
          </cell>
        </row>
        <row r="533">
          <cell r="A533" t="str">
            <v xml:space="preserve"> 3a. p.m.  3 en % du PIB  </v>
          </cell>
        </row>
        <row r="534">
          <cell r="A534" t="str">
            <v xml:space="preserve"> 4. Exportations de services  </v>
          </cell>
          <cell r="G534" t="str">
            <v>P62</v>
          </cell>
        </row>
        <row r="535">
          <cell r="A535" t="str">
            <v xml:space="preserve"> 4a. - dont tourisme  </v>
          </cell>
        </row>
        <row r="536">
          <cell r="A536" t="str">
            <v xml:space="preserve"> 5. Importations de services </v>
          </cell>
          <cell r="G536" t="str">
            <v>P72</v>
          </cell>
        </row>
        <row r="537">
          <cell r="A537" t="str">
            <v xml:space="preserve"> 5a. - dont tourisme  </v>
          </cell>
        </row>
        <row r="538">
          <cell r="A538" t="str">
            <v xml:space="preserve"> 6. Balance des services (4-5)  </v>
          </cell>
        </row>
        <row r="539">
          <cell r="A539" t="str">
            <v xml:space="preserve"> 6a. p.m.  6 en % du PIB  </v>
          </cell>
        </row>
        <row r="540">
          <cell r="A540" t="str">
            <v xml:space="preserve"> 7. Balance des biens et services (3+6) </v>
          </cell>
          <cell r="G540" t="str">
            <v>B11</v>
          </cell>
        </row>
        <row r="541">
          <cell r="A541" t="str">
            <v xml:space="preserve"> 7a. p.m.  7 en % du PIB  </v>
          </cell>
        </row>
        <row r="542">
          <cell r="A542" t="str">
            <v xml:space="preserve"> 8. Solde des revenus prim. et des transferts courants </v>
          </cell>
        </row>
        <row r="543">
          <cell r="A543" t="str">
            <v xml:space="preserve"> 8a. - dont balance du revenu primaire </v>
          </cell>
          <cell r="G543" t="str">
            <v>B5g</v>
          </cell>
        </row>
        <row r="544">
          <cell r="A544" t="str">
            <v xml:space="preserve"> 8b. - dont transferts courants nets </v>
          </cell>
        </row>
        <row r="545">
          <cell r="A545" t="str">
            <v xml:space="preserve"> 8c. p.m.  8 en % du PIB  </v>
          </cell>
        </row>
        <row r="546">
          <cell r="A546" t="str">
            <v xml:space="preserve"> 9. Solde des opérations courantes (7+8)  </v>
          </cell>
          <cell r="G546" t="str">
            <v>B12</v>
          </cell>
        </row>
        <row r="547">
          <cell r="A547" t="str">
            <v xml:space="preserve"> 9a. p.m. 9 en % du PIB  </v>
          </cell>
        </row>
        <row r="548">
          <cell r="A548" t="str">
            <v xml:space="preserve">10. Transactions nettes en capital </v>
          </cell>
        </row>
        <row r="549">
          <cell r="A549" t="str">
            <v xml:space="preserve">11. Capacité (+) ou besoin (-) de fin. (9+10)  </v>
          </cell>
          <cell r="G549" t="str">
            <v>B9</v>
          </cell>
        </row>
        <row r="550">
          <cell r="A550" t="str">
            <v xml:space="preserve">11a. p.m. 11 en % du PIB </v>
          </cell>
        </row>
        <row r="555">
          <cell r="A555" t="str">
            <v>Tableau 12</v>
          </cell>
        </row>
        <row r="556">
          <cell r="A556" t="str">
            <v xml:space="preserve">COMMERCE DE MARCHANDISES PAR REGION (STATISTIQUES DOUANIERES) </v>
          </cell>
        </row>
        <row r="559">
          <cell r="A559" t="str">
            <v xml:space="preserve"> Pays:  </v>
          </cell>
        </row>
        <row r="560">
          <cell r="A560" t="str">
            <v xml:space="preserve"> Unité monétaire:  </v>
          </cell>
          <cell r="Z560" t="str">
            <v xml:space="preserve"> Date : </v>
          </cell>
          <cell r="AD560">
            <v>38089</v>
          </cell>
        </row>
        <row r="561">
          <cell r="G561">
            <v>2003</v>
          </cell>
          <cell r="P561">
            <v>2004</v>
          </cell>
          <cell r="V561">
            <v>2005</v>
          </cell>
          <cell r="AB561">
            <v>2006</v>
          </cell>
        </row>
        <row r="562">
          <cell r="G562" t="str">
            <v>%</v>
          </cell>
          <cell r="M562" t="str">
            <v>var.</v>
          </cell>
          <cell r="S562" t="str">
            <v>var.</v>
          </cell>
          <cell r="Y562" t="str">
            <v>var.</v>
          </cell>
          <cell r="AE562" t="str">
            <v>var.</v>
          </cell>
        </row>
        <row r="563">
          <cell r="G563" t="str">
            <v>com.</v>
          </cell>
          <cell r="J563" t="str">
            <v xml:space="preserve"> Niveau</v>
          </cell>
          <cell r="M563" t="str">
            <v>en %</v>
          </cell>
          <cell r="P563" t="str">
            <v xml:space="preserve"> Niveau</v>
          </cell>
          <cell r="S563" t="str">
            <v>en %</v>
          </cell>
          <cell r="V563" t="str">
            <v xml:space="preserve"> Niveau</v>
          </cell>
          <cell r="Y563" t="str">
            <v>en %</v>
          </cell>
          <cell r="AB563" t="str">
            <v xml:space="preserve"> Niveau</v>
          </cell>
          <cell r="AE563" t="str">
            <v>en %</v>
          </cell>
        </row>
        <row r="564">
          <cell r="A564" t="str">
            <v xml:space="preserve"> Exportations de biens (fob)  </v>
          </cell>
        </row>
        <row r="565">
          <cell r="A565" t="str">
            <v xml:space="preserve"> 1. Intra-EU  </v>
          </cell>
        </row>
        <row r="566">
          <cell r="A566" t="str">
            <v xml:space="preserve"> 2. Extra-EU  </v>
          </cell>
        </row>
        <row r="567">
          <cell r="A567" t="str">
            <v xml:space="preserve"> 3. Total des exportations (1+2)  </v>
          </cell>
        </row>
        <row r="568">
          <cell r="A568" t="str">
            <v xml:space="preserve"> Importation de biens (cif)  </v>
          </cell>
        </row>
        <row r="569">
          <cell r="A569" t="str">
            <v xml:space="preserve"> 4. Intra-EU  </v>
          </cell>
        </row>
        <row r="570">
          <cell r="A570" t="str">
            <v xml:space="preserve"> 5. Extra-EU  </v>
          </cell>
        </row>
        <row r="571">
          <cell r="A571" t="str">
            <v xml:space="preserve"> 6. Total des importations (4+5)  </v>
          </cell>
        </row>
        <row r="572">
          <cell r="A572" t="str">
            <v xml:space="preserve"> 7. Balance commerciale (fob/cif) (3-6)  </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
      <sheetName val="fr"/>
      <sheetName val="de"/>
    </sheetNames>
    <sheetDataSet>
      <sheetData sheetId="0">
        <row r="2">
          <cell r="A2" t="str">
            <v xml:space="preserve"> </v>
          </cell>
        </row>
        <row r="5">
          <cell r="A5" t="str">
            <v xml:space="preserve">KEY POINTS OF THE FORECAST  </v>
          </cell>
        </row>
        <row r="7">
          <cell r="Z7" t="str">
            <v xml:space="preserve"> Date : </v>
          </cell>
        </row>
        <row r="8">
          <cell r="N8">
            <v>2003</v>
          </cell>
          <cell r="S8">
            <v>2004</v>
          </cell>
          <cell r="X8">
            <v>2005</v>
          </cell>
          <cell r="AC8">
            <v>2006</v>
          </cell>
        </row>
        <row r="9">
          <cell r="N9" t="str">
            <v xml:space="preserve">Level </v>
          </cell>
        </row>
        <row r="10">
          <cell r="A10" t="str">
            <v xml:space="preserve"> Exchange rates, annual average                   </v>
          </cell>
        </row>
        <row r="11">
          <cell r="A11" t="str">
            <v xml:space="preserve"> 1. Effective (% change) </v>
          </cell>
        </row>
        <row r="12">
          <cell r="A12" t="str">
            <v xml:space="preserve"> 2. US dollar (1 USD = ) </v>
          </cell>
        </row>
        <row r="13">
          <cell r="A13" t="str">
            <v xml:space="preserve"> 3. euro (1 EUR = ) </v>
          </cell>
        </row>
        <row r="14">
          <cell r="A14" t="str">
            <v xml:space="preserve"> Interest rates, annual average                   </v>
          </cell>
        </row>
        <row r="15">
          <cell r="A15" t="str">
            <v xml:space="preserve"> 4. Short-term interest rate </v>
          </cell>
        </row>
        <row r="16">
          <cell r="A16" t="str">
            <v xml:space="preserve"> 5. Long-term interest rate </v>
          </cell>
        </row>
        <row r="17">
          <cell r="N17" t="str">
            <v xml:space="preserve">% change on previous year </v>
          </cell>
        </row>
        <row r="18">
          <cell r="A18" t="str">
            <v xml:space="preserve"> 6. Export markets total  </v>
          </cell>
        </row>
        <row r="19">
          <cell r="A19" t="str">
            <v xml:space="preserve"> 7. Import prices of goods  </v>
          </cell>
        </row>
        <row r="20">
          <cell r="A20" t="str">
            <v xml:space="preserve"> 8. Final demand </v>
          </cell>
        </row>
        <row r="21">
          <cell r="A21" t="str">
            <v xml:space="preserve"> 9. GDP </v>
          </cell>
        </row>
        <row r="22">
          <cell r="A22" t="str">
            <v xml:space="preserve">10. Output gap (relative to trend) </v>
          </cell>
        </row>
        <row r="23">
          <cell r="A23" t="str">
            <v xml:space="preserve">11. Employment (persons) </v>
          </cell>
        </row>
        <row r="24">
          <cell r="A24" t="str">
            <v xml:space="preserve">12. Unemployment rate (level) (Eurostat) </v>
          </cell>
        </row>
        <row r="25">
          <cell r="A25" t="str">
            <v xml:space="preserve">13. GDP per person employed </v>
          </cell>
        </row>
        <row r="26">
          <cell r="A26" t="str">
            <v xml:space="preserve">14. Compensation of employees per head </v>
          </cell>
        </row>
        <row r="27">
          <cell r="A27" t="str">
            <v xml:space="preserve">15. Unit labour costs       </v>
          </cell>
        </row>
        <row r="28">
          <cell r="A28" t="str">
            <v xml:space="preserve">16. Relative unit labour costs in common currency </v>
          </cell>
        </row>
        <row r="29">
          <cell r="A29" t="str">
            <v xml:space="preserve">17. HICP    </v>
          </cell>
        </row>
        <row r="30">
          <cell r="A30" t="str">
            <v xml:space="preserve">18. National CPI </v>
          </cell>
        </row>
        <row r="31">
          <cell r="N31" t="str">
            <v xml:space="preserve">Level as % of GDP </v>
          </cell>
        </row>
        <row r="32">
          <cell r="A32" t="str">
            <v xml:space="preserve">19. Current external balance </v>
          </cell>
        </row>
        <row r="33">
          <cell r="A33" t="str">
            <v xml:space="preserve">20. Private sector net lending          </v>
          </cell>
        </row>
        <row r="34">
          <cell r="A34" t="str">
            <v xml:space="preserve"> General government </v>
          </cell>
        </row>
        <row r="35">
          <cell r="A35" t="str">
            <v xml:space="preserve">21. Net lending </v>
          </cell>
        </row>
        <row r="36">
          <cell r="A36" t="str">
            <v xml:space="preserve">22. Cyclically-adjusted primary balance </v>
          </cell>
        </row>
        <row r="37">
          <cell r="A37" t="str">
            <v xml:space="preserve">23. Gross debt </v>
          </cell>
        </row>
        <row r="67">
          <cell r="A67" t="str">
            <v xml:space="preserve"> Table 1</v>
          </cell>
        </row>
        <row r="68">
          <cell r="A68" t="str">
            <v xml:space="preserve"> USE AND SUPPLY OF GOODS AND SERVICES  </v>
          </cell>
        </row>
        <row r="69">
          <cell r="A69" t="str">
            <v xml:space="preserve"> VOLUMES </v>
          </cell>
        </row>
        <row r="71">
          <cell r="A71" t="str">
            <v xml:space="preserve"> Country:</v>
          </cell>
        </row>
        <row r="72">
          <cell r="A72" t="str">
            <v xml:space="preserve"> Currency unit: </v>
          </cell>
        </row>
        <row r="73">
          <cell r="A73" t="str">
            <v xml:space="preserve"> ESA 95</v>
          </cell>
          <cell r="Z73" t="str">
            <v xml:space="preserve"> Date : </v>
          </cell>
        </row>
        <row r="74">
          <cell r="I74" t="str">
            <v xml:space="preserve">ESA 95 </v>
          </cell>
          <cell r="M74">
            <v>2003</v>
          </cell>
          <cell r="V74">
            <v>2004</v>
          </cell>
          <cell r="Z74">
            <v>2005</v>
          </cell>
          <cell r="AD74">
            <v>2006</v>
          </cell>
        </row>
        <row r="75">
          <cell r="I75" t="str">
            <v>code</v>
          </cell>
          <cell r="M75" t="str">
            <v xml:space="preserve">Level </v>
          </cell>
          <cell r="R75" t="str">
            <v xml:space="preserve">Percentage change </v>
          </cell>
        </row>
        <row r="76">
          <cell r="A76" t="str">
            <v xml:space="preserve"> 1. Private consumption expenditure  </v>
          </cell>
          <cell r="I76" t="str">
            <v>P3</v>
          </cell>
        </row>
        <row r="77">
          <cell r="A77" t="str">
            <v xml:space="preserve"> 2. Government consumption expenditure  </v>
          </cell>
          <cell r="I77" t="str">
            <v>P3</v>
          </cell>
        </row>
        <row r="78">
          <cell r="A78" t="str">
            <v xml:space="preserve"> 3. Gross fixed capital formation  </v>
          </cell>
          <cell r="I78" t="str">
            <v>P51</v>
          </cell>
        </row>
        <row r="79">
          <cell r="A79" t="str">
            <v xml:space="preserve"> 4. Final domestic demand (1+2+3) </v>
          </cell>
        </row>
        <row r="80">
          <cell r="A80" t="str">
            <v xml:space="preserve"> 5. Change in inventories + net acquisition of  </v>
          </cell>
        </row>
        <row r="81">
          <cell r="A81" t="str">
            <v xml:space="preserve">    valuables as % of GDP  </v>
          </cell>
          <cell r="I81" t="str">
            <v>P52+P53</v>
          </cell>
        </row>
        <row r="82">
          <cell r="A82" t="str">
            <v xml:space="preserve"> 6. Domestic demand (4+5)  </v>
          </cell>
        </row>
        <row r="83">
          <cell r="A83" t="str">
            <v xml:space="preserve"> 7. Exports of goods and services  </v>
          </cell>
          <cell r="I83" t="str">
            <v>P6</v>
          </cell>
        </row>
        <row r="84">
          <cell r="A84" t="str">
            <v xml:space="preserve"> 7a. - of which goods  </v>
          </cell>
          <cell r="I84" t="str">
            <v>P61</v>
          </cell>
        </row>
        <row r="85">
          <cell r="A85" t="str">
            <v xml:space="preserve"> 7b. - of which services </v>
          </cell>
          <cell r="I85" t="str">
            <v>P62</v>
          </cell>
        </row>
        <row r="86">
          <cell r="A86" t="str">
            <v xml:space="preserve"> 8. Final demand (6+7) </v>
          </cell>
        </row>
        <row r="87">
          <cell r="A87" t="str">
            <v xml:space="preserve"> 9. Imports of goods and services  </v>
          </cell>
          <cell r="I87" t="str">
            <v>P7</v>
          </cell>
        </row>
        <row r="88">
          <cell r="A88" t="str">
            <v xml:space="preserve"> 9a. - of which goods  </v>
          </cell>
          <cell r="I88" t="str">
            <v>P71</v>
          </cell>
        </row>
        <row r="89">
          <cell r="A89" t="str">
            <v xml:space="preserve"> 9b. - of which services </v>
          </cell>
          <cell r="I89" t="str">
            <v>P72</v>
          </cell>
        </row>
        <row r="90">
          <cell r="A90" t="str">
            <v xml:space="preserve">10. Gross domestic product at market prices (8-9)  </v>
          </cell>
          <cell r="I90" t="str">
            <v>B1*g</v>
          </cell>
        </row>
        <row r="91">
          <cell r="R91" t="str">
            <v xml:space="preserve">Contribution to change in GDP </v>
          </cell>
        </row>
        <row r="92">
          <cell r="A92" t="str">
            <v xml:space="preserve">11. Final domestic demand  </v>
          </cell>
        </row>
        <row r="93">
          <cell r="A93" t="str">
            <v xml:space="preserve">12. Change in inventories + net acq. of valuables </v>
          </cell>
          <cell r="I93" t="str">
            <v>P52+P53</v>
          </cell>
        </row>
        <row r="94">
          <cell r="A94" t="str">
            <v xml:space="preserve">13. External balance of trade in goods and services  </v>
          </cell>
          <cell r="I94" t="str">
            <v>B11</v>
          </cell>
        </row>
        <row r="95">
          <cell r="A95" t="str">
            <v xml:space="preserve"> </v>
          </cell>
        </row>
        <row r="132">
          <cell r="A132" t="str">
            <v xml:space="preserve"> Table 2</v>
          </cell>
        </row>
        <row r="133">
          <cell r="A133" t="str">
            <v xml:space="preserve"> QUARTERLY PROFILES </v>
          </cell>
        </row>
        <row r="135">
          <cell r="A135" t="str">
            <v xml:space="preserve"> Country: </v>
          </cell>
        </row>
        <row r="136">
          <cell r="A136" t="str">
            <v xml:space="preserve"> Currency unit: </v>
          </cell>
        </row>
        <row r="137">
          <cell r="A137" t="str">
            <v xml:space="preserve"> ESA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USE AND SUPPLY OF GOODS AND SERVICES, VOLUMES  </v>
          </cell>
        </row>
        <row r="141">
          <cell r="J141" t="str">
            <v xml:space="preserve">Percentage change from previous quarter </v>
          </cell>
        </row>
        <row r="142">
          <cell r="A142" t="str">
            <v xml:space="preserve"> 1. Private consumption expenditure  </v>
          </cell>
        </row>
        <row r="143">
          <cell r="A143" t="str">
            <v xml:space="preserve"> 2. Government consumption expenditure  </v>
          </cell>
        </row>
        <row r="144">
          <cell r="A144" t="str">
            <v xml:space="preserve"> 3. Gross fixed capital formation  </v>
          </cell>
        </row>
        <row r="145">
          <cell r="A145" t="str">
            <v xml:space="preserve"> 4. Final domestic demand </v>
          </cell>
        </row>
        <row r="146">
          <cell r="A146" t="str">
            <v xml:space="preserve"> 5. Change in inventories + net acquisition of  </v>
          </cell>
        </row>
        <row r="147">
          <cell r="A147" t="str">
            <v xml:space="preserve">    valuables as % of GDP  </v>
          </cell>
        </row>
        <row r="148">
          <cell r="A148" t="str">
            <v xml:space="preserve"> 6. Domestic demand </v>
          </cell>
        </row>
        <row r="149">
          <cell r="A149" t="str">
            <v xml:space="preserve"> 7. Exports of goods and services  </v>
          </cell>
        </row>
        <row r="150">
          <cell r="A150" t="str">
            <v xml:space="preserve"> 8. Final demand </v>
          </cell>
        </row>
        <row r="151">
          <cell r="A151" t="str">
            <v xml:space="preserve"> 9. Imports of goods and services  </v>
          </cell>
        </row>
        <row r="152">
          <cell r="A152" t="str">
            <v xml:space="preserve">10. Gross domestic product at market prices </v>
          </cell>
        </row>
        <row r="154">
          <cell r="J154" t="str">
            <v xml:space="preserve">HARMONISED INDEX OF CONSUMER PRICES  </v>
          </cell>
        </row>
        <row r="155">
          <cell r="J155" t="str">
            <v xml:space="preserve">Percentage change from four quarters earlier </v>
          </cell>
        </row>
        <row r="156">
          <cell r="A156" t="str">
            <v xml:space="preserve">11. HICP </v>
          </cell>
        </row>
        <row r="157">
          <cell r="A157" t="str">
            <v xml:space="preserve"> </v>
          </cell>
        </row>
        <row r="161">
          <cell r="A161" t="str">
            <v xml:space="preserve"> Table 3</v>
          </cell>
        </row>
        <row r="162">
          <cell r="A162" t="str">
            <v xml:space="preserve">FURTHER ANALYSIS OF FIXED INVESTMENT  </v>
          </cell>
        </row>
        <row r="163">
          <cell r="A163" t="str">
            <v xml:space="preserve"> VOLUMES </v>
          </cell>
        </row>
        <row r="165">
          <cell r="A165" t="str">
            <v xml:space="preserve"> Country: </v>
          </cell>
        </row>
        <row r="166">
          <cell r="A166" t="str">
            <v xml:space="preserve"> Currency unit:  </v>
          </cell>
        </row>
        <row r="167">
          <cell r="A167" t="str">
            <v xml:space="preserve"> ESA 95</v>
          </cell>
          <cell r="Z167" t="str">
            <v xml:space="preserve"> Date : </v>
          </cell>
        </row>
        <row r="168">
          <cell r="I168" t="str">
            <v xml:space="preserve">ESA 95 </v>
          </cell>
          <cell r="M168">
            <v>2003</v>
          </cell>
          <cell r="V168">
            <v>2004</v>
          </cell>
          <cell r="Z168">
            <v>2005</v>
          </cell>
          <cell r="AD168">
            <v>2006</v>
          </cell>
        </row>
        <row r="169">
          <cell r="I169" t="str">
            <v>code</v>
          </cell>
          <cell r="M169" t="str">
            <v xml:space="preserve">Level </v>
          </cell>
          <cell r="R169" t="str">
            <v xml:space="preserve">Percentage change </v>
          </cell>
        </row>
        <row r="170">
          <cell r="A170" t="str">
            <v xml:space="preserve"> By sector </v>
          </cell>
          <cell r="I170" t="str">
            <v xml:space="preserve"> </v>
          </cell>
        </row>
        <row r="171">
          <cell r="A171" t="str">
            <v xml:space="preserve"> 1. General government  </v>
          </cell>
          <cell r="I171" t="str">
            <v>S13</v>
          </cell>
        </row>
        <row r="172">
          <cell r="A172" t="str">
            <v xml:space="preserve"> 2. Other domestic sectors  </v>
          </cell>
          <cell r="I172" t="str">
            <v>S1-S13</v>
          </cell>
        </row>
        <row r="173">
          <cell r="A173" t="str">
            <v xml:space="preserve"> 2a. - of which, corporations </v>
          </cell>
          <cell r="I173" t="str">
            <v>S11+S12</v>
          </cell>
        </row>
        <row r="174">
          <cell r="A174" t="str">
            <v xml:space="preserve"> 2b. - of which, households and NPISHs </v>
          </cell>
          <cell r="I174" t="str">
            <v>S14+S15</v>
          </cell>
        </row>
        <row r="175">
          <cell r="A175" t="str">
            <v xml:space="preserve"> By type of asset </v>
          </cell>
          <cell r="I175" t="str">
            <v>Pi6</v>
          </cell>
        </row>
        <row r="176">
          <cell r="A176" t="str">
            <v xml:space="preserve"> 3. Construction </v>
          </cell>
          <cell r="I176" t="str">
            <v>Pi6(4+5)</v>
          </cell>
        </row>
        <row r="177">
          <cell r="A177" t="str">
            <v xml:space="preserve"> 3a. - of which, housing </v>
          </cell>
          <cell r="I177" t="str">
            <v>Pi6(4)</v>
          </cell>
        </row>
        <row r="178">
          <cell r="A178" t="str">
            <v xml:space="preserve"> 3b. - of which, other construction </v>
          </cell>
          <cell r="I178" t="str">
            <v>Pi6(5)</v>
          </cell>
        </row>
        <row r="179">
          <cell r="A179" t="str">
            <v xml:space="preserve"> 4. Equipment  </v>
          </cell>
          <cell r="I179" t="str">
            <v>Pi6(2+3)</v>
          </cell>
        </row>
        <row r="180">
          <cell r="A180" t="str">
            <v xml:space="preserve"> 5. Other </v>
          </cell>
          <cell r="I180" t="str">
            <v>Pi6(1+6)</v>
          </cell>
        </row>
        <row r="181">
          <cell r="A181" t="str">
            <v xml:space="preserve"> 6. Gross fixed capital formation </v>
          </cell>
          <cell r="I181" t="str">
            <v>P51</v>
          </cell>
        </row>
        <row r="182">
          <cell r="A182" t="str">
            <v xml:space="preserve">    (whole economy) ( = 1+2 = 3+4+5 ) </v>
          </cell>
        </row>
        <row r="183">
          <cell r="A183" t="str">
            <v xml:space="preserve"> By industry </v>
          </cell>
        </row>
        <row r="184">
          <cell r="A184" t="str">
            <v xml:space="preserve"> 7. Manufacturing </v>
          </cell>
          <cell r="I184" t="str">
            <v>A17(D)</v>
          </cell>
        </row>
        <row r="197">
          <cell r="A197" t="str">
            <v xml:space="preserve"> Table 4</v>
          </cell>
        </row>
        <row r="198">
          <cell r="A198" t="str">
            <v xml:space="preserve">USE AND SUPPLY OF GOODS AND SERVICES  </v>
          </cell>
        </row>
        <row r="199">
          <cell r="A199" t="str">
            <v xml:space="preserve">VALUES </v>
          </cell>
        </row>
        <row r="201">
          <cell r="A201" t="str">
            <v xml:space="preserve"> Country: </v>
          </cell>
        </row>
        <row r="202">
          <cell r="A202" t="str">
            <v xml:space="preserve"> Currency unit: </v>
          </cell>
        </row>
        <row r="203">
          <cell r="A203" t="str">
            <v xml:space="preserve"> ESA 95</v>
          </cell>
          <cell r="Z203" t="str">
            <v xml:space="preserve"> Date : </v>
          </cell>
        </row>
        <row r="204">
          <cell r="J204" t="str">
            <v xml:space="preserve">Value at current prices </v>
          </cell>
        </row>
        <row r="205">
          <cell r="J205">
            <v>2003</v>
          </cell>
          <cell r="P205">
            <v>2004</v>
          </cell>
          <cell r="V205">
            <v>2005</v>
          </cell>
          <cell r="AB205">
            <v>2006</v>
          </cell>
        </row>
        <row r="206">
          <cell r="G206" t="str">
            <v xml:space="preserve">ESA 95 </v>
          </cell>
          <cell r="M206" t="str">
            <v xml:space="preserve"> %</v>
          </cell>
          <cell r="S206" t="str">
            <v xml:space="preserve"> %</v>
          </cell>
          <cell r="Y206" t="str">
            <v xml:space="preserve"> %</v>
          </cell>
          <cell r="AE206" t="str">
            <v xml:space="preserve"> %</v>
          </cell>
        </row>
        <row r="207">
          <cell r="G207" t="str">
            <v>code</v>
          </cell>
          <cell r="J207" t="str">
            <v>Level</v>
          </cell>
          <cell r="M207" t="str">
            <v xml:space="preserve"> change</v>
          </cell>
          <cell r="P207" t="str">
            <v>Level</v>
          </cell>
          <cell r="S207" t="str">
            <v xml:space="preserve"> change</v>
          </cell>
          <cell r="V207" t="str">
            <v>Level</v>
          </cell>
          <cell r="Y207" t="str">
            <v xml:space="preserve"> change</v>
          </cell>
          <cell r="AB207" t="str">
            <v>Level</v>
          </cell>
          <cell r="AE207" t="str">
            <v xml:space="preserve"> change</v>
          </cell>
        </row>
        <row r="208">
          <cell r="A208" t="str">
            <v xml:space="preserve"> 1. Private consumption expenditure  </v>
          </cell>
          <cell r="G208" t="str">
            <v>P3</v>
          </cell>
        </row>
        <row r="209">
          <cell r="A209" t="str">
            <v xml:space="preserve"> 2. Government consumption expenditure  </v>
          </cell>
          <cell r="G209" t="str">
            <v>P3</v>
          </cell>
        </row>
        <row r="210">
          <cell r="A210" t="str">
            <v xml:space="preserve"> 3. Gross fixed capital formation  </v>
          </cell>
          <cell r="G210" t="str">
            <v>P51</v>
          </cell>
        </row>
        <row r="211">
          <cell r="A211" t="str">
            <v xml:space="preserve"> 4. Final domestic demand (1+2+3) </v>
          </cell>
        </row>
        <row r="212">
          <cell r="A212" t="str">
            <v xml:space="preserve"> 5. Change in inventories + net acquisition of  </v>
          </cell>
        </row>
        <row r="213">
          <cell r="A213" t="str">
            <v xml:space="preserve">    valuables as % of GDP  </v>
          </cell>
          <cell r="G213" t="str">
            <v>P52+P53</v>
          </cell>
        </row>
        <row r="214">
          <cell r="A214" t="str">
            <v xml:space="preserve"> 6. Domestic demand (4+5)  </v>
          </cell>
        </row>
        <row r="215">
          <cell r="A215" t="str">
            <v xml:space="preserve"> 7. Exports of goods and services  </v>
          </cell>
          <cell r="G215" t="str">
            <v>P6</v>
          </cell>
        </row>
        <row r="216">
          <cell r="A216" t="str">
            <v xml:space="preserve"> 7a. - of which, goods  </v>
          </cell>
          <cell r="G216" t="str">
            <v>P61</v>
          </cell>
        </row>
        <row r="217">
          <cell r="A217" t="str">
            <v xml:space="preserve"> 7b. - of which, services </v>
          </cell>
          <cell r="G217" t="str">
            <v>P62</v>
          </cell>
        </row>
        <row r="218">
          <cell r="A218" t="str">
            <v xml:space="preserve"> 8. Final demand (6+7) </v>
          </cell>
        </row>
        <row r="219">
          <cell r="A219" t="str">
            <v xml:space="preserve"> 9. Imports of goods and services  </v>
          </cell>
          <cell r="G219" t="str">
            <v>P7</v>
          </cell>
        </row>
        <row r="220">
          <cell r="A220" t="str">
            <v xml:space="preserve"> 9a. - of which goods  </v>
          </cell>
          <cell r="G220" t="str">
            <v>P71</v>
          </cell>
        </row>
        <row r="221">
          <cell r="A221" t="str">
            <v xml:space="preserve"> 9b. - of which services </v>
          </cell>
          <cell r="G221" t="str">
            <v>P72</v>
          </cell>
        </row>
        <row r="222">
          <cell r="A222" t="str">
            <v xml:space="preserve">10. GDP at market prices (8-9)  </v>
          </cell>
          <cell r="G222" t="str">
            <v>B1*g</v>
          </cell>
        </row>
        <row r="223">
          <cell r="A223" t="str">
            <v xml:space="preserve">11. - of which, external balance of g&amp;s  </v>
          </cell>
          <cell r="G223" t="str">
            <v>B11</v>
          </cell>
        </row>
        <row r="224">
          <cell r="A224" t="str">
            <v xml:space="preserve">11a. - of which goods  </v>
          </cell>
          <cell r="G224" t="str">
            <v xml:space="preserve"> </v>
          </cell>
        </row>
        <row r="225">
          <cell r="A225" t="str">
            <v xml:space="preserve">11b. - of which services </v>
          </cell>
          <cell r="G225" t="str">
            <v xml:space="preserve"> </v>
          </cell>
        </row>
        <row r="226">
          <cell r="A226" t="str">
            <v xml:space="preserve">12. Balance of primary income with the RoW </v>
          </cell>
          <cell r="G226" t="str">
            <v>B5</v>
          </cell>
        </row>
        <row r="227">
          <cell r="A227" t="str">
            <v xml:space="preserve">13. Gross National Income (10+12) </v>
          </cell>
          <cell r="G227" t="str">
            <v>B5*g</v>
          </cell>
        </row>
        <row r="228">
          <cell r="A228" t="str">
            <v xml:space="preserve"> </v>
          </cell>
        </row>
        <row r="229">
          <cell r="A229" t="str">
            <v xml:space="preserve">14. Compensation of employees  </v>
          </cell>
          <cell r="G229" t="str">
            <v>D1</v>
          </cell>
        </row>
        <row r="230">
          <cell r="A230" t="str">
            <v xml:space="preserve">15. Gross operating surplus and mixed income </v>
          </cell>
          <cell r="G230" t="str">
            <v>B2g+B3g</v>
          </cell>
        </row>
        <row r="231">
          <cell r="A231" t="str">
            <v xml:space="preserve">16. Gross value added at basic prices </v>
          </cell>
          <cell r="G231" t="str">
            <v>B1g</v>
          </cell>
        </row>
        <row r="232">
          <cell r="A232" t="str">
            <v xml:space="preserve">16a. - of which, labour costs, incl. of self-employed </v>
          </cell>
          <cell r="G232" t="str">
            <v xml:space="preserve"> </v>
          </cell>
        </row>
        <row r="233">
          <cell r="A233" t="str">
            <v xml:space="preserve">17. Taxes net of subsidies (18-19) </v>
          </cell>
          <cell r="G233" t="str">
            <v xml:space="preserve"> </v>
          </cell>
        </row>
        <row r="234">
          <cell r="A234" t="str">
            <v xml:space="preserve">18. - taxes on products </v>
          </cell>
          <cell r="G234" t="str">
            <v>D21</v>
          </cell>
        </row>
        <row r="235">
          <cell r="A235" t="str">
            <v xml:space="preserve">19. - subsidies on products  </v>
          </cell>
          <cell r="G235" t="str">
            <v>D31</v>
          </cell>
        </row>
        <row r="236">
          <cell r="A236" t="str">
            <v xml:space="preserve">20. GDP market prices (16+17)  </v>
          </cell>
          <cell r="G236" t="str">
            <v>B1*g</v>
          </cell>
        </row>
        <row r="237">
          <cell r="A237" t="str">
            <v xml:space="preserve"> </v>
          </cell>
        </row>
        <row r="262">
          <cell r="A262" t="str">
            <v xml:space="preserve"> Table 5</v>
          </cell>
        </row>
        <row r="263">
          <cell r="A263" t="str">
            <v xml:space="preserve"> COSTS AND PRICES </v>
          </cell>
        </row>
        <row r="265">
          <cell r="A265" t="str">
            <v xml:space="preserve"> Country: </v>
          </cell>
        </row>
        <row r="266">
          <cell r="A266" t="str">
            <v xml:space="preserve"> Currency unit: </v>
          </cell>
        </row>
        <row r="267">
          <cell r="A267" t="str">
            <v xml:space="preserve"> ESA 95</v>
          </cell>
          <cell r="Z267" t="str">
            <v xml:space="preserve"> Date : </v>
          </cell>
        </row>
        <row r="268">
          <cell r="N268">
            <v>2003</v>
          </cell>
          <cell r="S268">
            <v>2004</v>
          </cell>
          <cell r="X268">
            <v>2005</v>
          </cell>
          <cell r="AC268">
            <v>2006</v>
          </cell>
        </row>
        <row r="269">
          <cell r="N269" t="str">
            <v xml:space="preserve">% change in implicit price deflator </v>
          </cell>
        </row>
        <row r="270">
          <cell r="A270" t="str">
            <v xml:space="preserve"> 1. Private consumption expenditure  </v>
          </cell>
        </row>
        <row r="271">
          <cell r="A271" t="str">
            <v xml:space="preserve"> 2. Government consumption expenditure  </v>
          </cell>
        </row>
        <row r="272">
          <cell r="A272" t="str">
            <v xml:space="preserve"> 3. Gross fixed capital formation  </v>
          </cell>
        </row>
        <row r="273">
          <cell r="A273" t="str">
            <v xml:space="preserve"> 3a. - of which, construction </v>
          </cell>
        </row>
        <row r="274">
          <cell r="A274" t="str">
            <v xml:space="preserve"> 3b. - of which, equipment </v>
          </cell>
        </row>
        <row r="275">
          <cell r="A275" t="str">
            <v xml:space="preserve"> 4. Final domestic demand </v>
          </cell>
        </row>
        <row r="276">
          <cell r="A276" t="str">
            <v xml:space="preserve"> 5. Change in inventories </v>
          </cell>
        </row>
        <row r="277">
          <cell r="A277" t="str">
            <v xml:space="preserve"> 6. Domestic demand </v>
          </cell>
        </row>
        <row r="278">
          <cell r="A278" t="str">
            <v xml:space="preserve"> 7. Exports of goods and services  </v>
          </cell>
        </row>
        <row r="279">
          <cell r="A279" t="str">
            <v xml:space="preserve"> 7a. - of which, goods  </v>
          </cell>
        </row>
        <row r="280">
          <cell r="A280" t="str">
            <v xml:space="preserve"> 7b. - of which, services </v>
          </cell>
        </row>
        <row r="281">
          <cell r="A281" t="str">
            <v xml:space="preserve"> 8. Final demand </v>
          </cell>
        </row>
        <row r="282">
          <cell r="A282" t="str">
            <v xml:space="preserve"> 9. Imports of goods and services  </v>
          </cell>
        </row>
        <row r="283">
          <cell r="A283" t="str">
            <v xml:space="preserve"> 9a. - of which, goods  </v>
          </cell>
        </row>
        <row r="284">
          <cell r="A284" t="str">
            <v xml:space="preserve"> 9b. - of which, services </v>
          </cell>
        </row>
        <row r="285">
          <cell r="A285" t="str">
            <v xml:space="preserve">10. Gross domestic product at market prices </v>
          </cell>
        </row>
        <row r="286">
          <cell r="A286" t="str">
            <v xml:space="preserve">11. Terms of trade of goods and services </v>
          </cell>
        </row>
        <row r="287">
          <cell r="A287" t="str">
            <v xml:space="preserve">11a. - of which, terms of trade of goods </v>
          </cell>
        </row>
        <row r="288">
          <cell r="A288" t="str">
            <v xml:space="preserve">11b. - of which, terms of trade of services </v>
          </cell>
        </row>
        <row r="290">
          <cell r="N290" t="str">
            <v xml:space="preserve">% change </v>
          </cell>
        </row>
        <row r="291">
          <cell r="A291" t="str">
            <v xml:space="preserve">12. HICP </v>
          </cell>
        </row>
        <row r="292">
          <cell r="A292" t="str">
            <v xml:space="preserve">13. Consumer prices (national index) </v>
          </cell>
        </row>
        <row r="294">
          <cell r="N294" t="str">
            <v xml:space="preserve"> Contribution to % change in cost </v>
          </cell>
        </row>
        <row r="295">
          <cell r="N295" t="str">
            <v xml:space="preserve"> per unit of real GDP at market prices </v>
          </cell>
        </row>
        <row r="296">
          <cell r="A296" t="str">
            <v xml:space="preserve">14. Compensation of employees  </v>
          </cell>
        </row>
        <row r="297">
          <cell r="A297" t="str">
            <v xml:space="preserve">14a. - of which, gross wages and salaries </v>
          </cell>
        </row>
        <row r="298">
          <cell r="A298" t="str">
            <v xml:space="preserve">14b. - of which, employers' social contributions </v>
          </cell>
        </row>
        <row r="299">
          <cell r="A299" t="str">
            <v xml:space="preserve">15. Gross operating surplus / mixed income </v>
          </cell>
        </row>
        <row r="300">
          <cell r="A300" t="str">
            <v xml:space="preserve">16. Gross value added at basic prices </v>
          </cell>
        </row>
        <row r="301">
          <cell r="A301" t="str">
            <v xml:space="preserve">17. Taxes net of subsidies </v>
          </cell>
        </row>
        <row r="302">
          <cell r="A302" t="str">
            <v xml:space="preserve">18. Gross domestic product at market prices </v>
          </cell>
        </row>
        <row r="327">
          <cell r="A327" t="str">
            <v xml:space="preserve"> Table 6</v>
          </cell>
        </row>
        <row r="328">
          <cell r="A328" t="str">
            <v xml:space="preserve"> PRODUCTIVITY AND UNIT LABOUR COSTS </v>
          </cell>
        </row>
        <row r="330">
          <cell r="A330" t="str">
            <v xml:space="preserve"> Country: </v>
          </cell>
        </row>
        <row r="331">
          <cell r="A331" t="str">
            <v xml:space="preserve"> Currency unit:</v>
          </cell>
        </row>
        <row r="332">
          <cell r="A332" t="str">
            <v xml:space="preserve"> ESA 95</v>
          </cell>
          <cell r="Z332" t="str">
            <v xml:space="preserve"> Date : </v>
          </cell>
        </row>
        <row r="333">
          <cell r="J333">
            <v>2003</v>
          </cell>
          <cell r="P333">
            <v>2004</v>
          </cell>
          <cell r="V333">
            <v>2005</v>
          </cell>
          <cell r="AB333">
            <v>2006</v>
          </cell>
        </row>
        <row r="334">
          <cell r="G334" t="str">
            <v xml:space="preserve">ESA 95 </v>
          </cell>
          <cell r="N334" t="str">
            <v xml:space="preserve"> %</v>
          </cell>
          <cell r="T334" t="str">
            <v xml:space="preserve"> %</v>
          </cell>
          <cell r="Z334" t="str">
            <v xml:space="preserve"> %</v>
          </cell>
          <cell r="AF334" t="str">
            <v xml:space="preserve"> %</v>
          </cell>
        </row>
        <row r="335">
          <cell r="G335" t="str">
            <v>code</v>
          </cell>
          <cell r="J335" t="str">
            <v>Level</v>
          </cell>
          <cell r="M335" t="str">
            <v xml:space="preserve"> change</v>
          </cell>
          <cell r="P335" t="str">
            <v>Level</v>
          </cell>
          <cell r="S335" t="str">
            <v xml:space="preserve"> change</v>
          </cell>
          <cell r="V335" t="str">
            <v>Level</v>
          </cell>
          <cell r="Y335" t="str">
            <v xml:space="preserve"> change</v>
          </cell>
          <cell r="AB335" t="str">
            <v>Level</v>
          </cell>
          <cell r="AE335" t="str">
            <v xml:space="preserve"> change</v>
          </cell>
        </row>
        <row r="336">
          <cell r="J336" t="str">
            <v xml:space="preserve"> WHOLE ECONOMY </v>
          </cell>
        </row>
        <row r="337">
          <cell r="A337" t="str">
            <v xml:space="preserve"> 1. Gross value added at  1995 basic prices </v>
          </cell>
          <cell r="G337" t="str">
            <v>B1g</v>
          </cell>
        </row>
        <row r="338">
          <cell r="A338" t="str">
            <v xml:space="preserve"> 2. Employment ('000) </v>
          </cell>
        </row>
        <row r="339">
          <cell r="A339" t="str">
            <v xml:space="preserve"> 3. GVA per occupied person (1:2) </v>
          </cell>
        </row>
        <row r="340">
          <cell r="A340" t="str">
            <v xml:space="preserve"> 4. Compensation of employees per head </v>
          </cell>
        </row>
        <row r="341">
          <cell r="A341" t="str">
            <v xml:space="preserve"> 4a. - of which, wages and salaries per head </v>
          </cell>
        </row>
        <row r="342">
          <cell r="A342" t="str">
            <v xml:space="preserve"> 4b. - of which, employers' contributions per head </v>
          </cell>
        </row>
        <row r="343">
          <cell r="A343" t="str">
            <v xml:space="preserve"> 5. Unit labour costs (4:3) (1995=100) </v>
          </cell>
        </row>
        <row r="345">
          <cell r="J345" t="str">
            <v xml:space="preserve"> MANUFACTURING INDUSTRY </v>
          </cell>
        </row>
        <row r="346">
          <cell r="A346" t="str">
            <v xml:space="preserve"> 1. Gross value added at  1995 basic prices </v>
          </cell>
          <cell r="G346" t="str">
            <v>B1g</v>
          </cell>
        </row>
        <row r="347">
          <cell r="A347" t="str">
            <v xml:space="preserve"> 2. Employment ('000) </v>
          </cell>
        </row>
        <row r="348">
          <cell r="A348" t="str">
            <v xml:space="preserve"> 3. GVA per occupied person (1:2) </v>
          </cell>
        </row>
        <row r="349">
          <cell r="A349" t="str">
            <v xml:space="preserve"> 4. Compensation of employees/head </v>
          </cell>
        </row>
        <row r="350">
          <cell r="A350" t="str">
            <v xml:space="preserve"> 4a. - of which, wages and salaries per head </v>
          </cell>
        </row>
        <row r="351">
          <cell r="A351" t="str">
            <v xml:space="preserve"> 4b. - of which, employers' contributions per head </v>
          </cell>
        </row>
        <row r="352">
          <cell r="A352" t="str">
            <v xml:space="preserve"> 5. Unit labour costs (4:3) (1995=100) </v>
          </cell>
        </row>
        <row r="354">
          <cell r="J354" t="str">
            <v xml:space="preserve"> NON-MANUFACTURING  </v>
          </cell>
        </row>
        <row r="355">
          <cell r="A355" t="str">
            <v xml:space="preserve"> 1. Gross value added at  1995 basic prices </v>
          </cell>
          <cell r="G355" t="str">
            <v>B1g</v>
          </cell>
        </row>
        <row r="356">
          <cell r="A356" t="str">
            <v xml:space="preserve"> 2. Employment ('000) </v>
          </cell>
        </row>
        <row r="357">
          <cell r="A357" t="str">
            <v xml:space="preserve"> 3. GVA per occupied person (1:2) </v>
          </cell>
        </row>
        <row r="358">
          <cell r="A358" t="str">
            <v xml:space="preserve"> 4. Compensation of employees/head </v>
          </cell>
        </row>
        <row r="359">
          <cell r="A359" t="str">
            <v xml:space="preserve"> 4a. - of which, wages and salaries per head </v>
          </cell>
        </row>
        <row r="360">
          <cell r="A360" t="str">
            <v xml:space="preserve"> 4b. - of which, employers' contributions per head </v>
          </cell>
        </row>
        <row r="361">
          <cell r="A361" t="str">
            <v xml:space="preserve"> 5. Unit labour costs (4:3) (1995=100) </v>
          </cell>
        </row>
        <row r="362">
          <cell r="A362" t="str">
            <v xml:space="preserve"> </v>
          </cell>
        </row>
        <row r="366">
          <cell r="A366" t="str">
            <v xml:space="preserve"> Table 7</v>
          </cell>
        </row>
        <row r="367">
          <cell r="A367" t="str">
            <v xml:space="preserve">  EMPLOYMENT AND UNEMPLOYMENT  </v>
          </cell>
        </row>
        <row r="369">
          <cell r="A369" t="str">
            <v xml:space="preserve"> Country: </v>
          </cell>
        </row>
        <row r="370">
          <cell r="A370" t="str">
            <v xml:space="preserve"> Unit:  '000 persons</v>
          </cell>
          <cell r="Z370" t="str">
            <v xml:space="preserve"> Date : </v>
          </cell>
        </row>
        <row r="371">
          <cell r="J371">
            <v>2003</v>
          </cell>
          <cell r="P371">
            <v>2004</v>
          </cell>
          <cell r="V371">
            <v>2005</v>
          </cell>
          <cell r="AB371">
            <v>2006</v>
          </cell>
        </row>
        <row r="372">
          <cell r="M372" t="str">
            <v xml:space="preserve"> %</v>
          </cell>
          <cell r="S372" t="str">
            <v xml:space="preserve"> %</v>
          </cell>
          <cell r="Y372" t="str">
            <v xml:space="preserve"> %</v>
          </cell>
          <cell r="AE372" t="str">
            <v xml:space="preserve"> %</v>
          </cell>
        </row>
        <row r="373">
          <cell r="J373" t="str">
            <v>Level</v>
          </cell>
          <cell r="M373" t="str">
            <v xml:space="preserve"> change</v>
          </cell>
          <cell r="P373" t="str">
            <v>Level</v>
          </cell>
          <cell r="S373" t="str">
            <v xml:space="preserve"> change</v>
          </cell>
          <cell r="V373" t="str">
            <v>Level</v>
          </cell>
          <cell r="Y373" t="str">
            <v xml:space="preserve"> change</v>
          </cell>
          <cell r="AB373" t="str">
            <v>Level</v>
          </cell>
          <cell r="AE373" t="str">
            <v xml:space="preserve"> change</v>
          </cell>
        </row>
        <row r="374">
          <cell r="A374" t="str">
            <v xml:space="preserve"> 1. Total population  </v>
          </cell>
        </row>
        <row r="375">
          <cell r="A375" t="str">
            <v xml:space="preserve"> 2. Population of working age (15-64 years) </v>
          </cell>
        </row>
        <row r="376">
          <cell r="A376" t="str">
            <v xml:space="preserve"> 3. Total labour force  </v>
          </cell>
        </row>
        <row r="377">
          <cell r="A377" t="str">
            <v xml:space="preserve"> 4. Calculated activity rate (%) (3:2) </v>
          </cell>
        </row>
        <row r="378">
          <cell r="A378" t="str">
            <v xml:space="preserve"> 5. Civilian labour force </v>
          </cell>
        </row>
        <row r="379">
          <cell r="A379" t="str">
            <v xml:space="preserve"> 6. Total employment </v>
          </cell>
        </row>
        <row r="380">
          <cell r="A380" t="str">
            <v xml:space="preserve"> 6a. - of which, employees </v>
          </cell>
        </row>
        <row r="381">
          <cell r="A381" t="str">
            <v xml:space="preserve"> 6b. - of which, self-employed </v>
          </cell>
        </row>
        <row r="382">
          <cell r="A382" t="str">
            <v xml:space="preserve"> 7. Calculated employment rate (%) (6:2) </v>
          </cell>
        </row>
        <row r="383">
          <cell r="A383" t="str">
            <v xml:space="preserve"> 8. Unemployment (3-6) </v>
          </cell>
        </row>
        <row r="384">
          <cell r="A384" t="str">
            <v xml:space="preserve"> 9. Calculated unemployment rate (%) (8:5) </v>
          </cell>
        </row>
        <row r="386">
          <cell r="A386" t="str">
            <v xml:space="preserve">Structural Indicators definitions </v>
          </cell>
        </row>
        <row r="387">
          <cell r="A387" t="str">
            <v xml:space="preserve">10. Unemployment rate, Eurostat definition (%) </v>
          </cell>
        </row>
        <row r="388">
          <cell r="A388" t="str">
            <v xml:space="preserve">11. Activity rate (%) </v>
          </cell>
        </row>
        <row r="389">
          <cell r="A389" t="str">
            <v xml:space="preserve">12. Employment rate (%) </v>
          </cell>
        </row>
        <row r="392">
          <cell r="A392" t="str">
            <v xml:space="preserve"> Table 8</v>
          </cell>
        </row>
        <row r="393">
          <cell r="A393" t="str">
            <v xml:space="preserve">INCOME AND EXPENDITURE OF HOUSEHOLDS AND NON-PROFIT INSTITUTIONS </v>
          </cell>
        </row>
        <row r="394">
          <cell r="A394" t="str">
            <v xml:space="preserve">SERVING HOUSEHOLDS (S14+S15) </v>
          </cell>
        </row>
        <row r="396">
          <cell r="A396" t="str">
            <v xml:space="preserve"> Country:  </v>
          </cell>
        </row>
        <row r="397">
          <cell r="A397" t="str">
            <v xml:space="preserve"> Currency unit:  </v>
          </cell>
        </row>
        <row r="398">
          <cell r="A398" t="str">
            <v xml:space="preserve"> ESA 95</v>
          </cell>
          <cell r="Z398" t="str">
            <v xml:space="preserve"> Date : </v>
          </cell>
          <cell r="AD398">
            <v>38089</v>
          </cell>
        </row>
        <row r="399">
          <cell r="J399">
            <v>2003</v>
          </cell>
          <cell r="P399">
            <v>2004</v>
          </cell>
          <cell r="V399">
            <v>2005</v>
          </cell>
          <cell r="AB399">
            <v>2006</v>
          </cell>
        </row>
        <row r="400">
          <cell r="E400" t="str">
            <v xml:space="preserve">ESA 95 </v>
          </cell>
          <cell r="M400" t="str">
            <v xml:space="preserve"> %</v>
          </cell>
          <cell r="S400" t="str">
            <v xml:space="preserve"> %</v>
          </cell>
          <cell r="Y400" t="str">
            <v xml:space="preserve"> %</v>
          </cell>
          <cell r="AE400" t="str">
            <v xml:space="preserve"> %</v>
          </cell>
        </row>
        <row r="401">
          <cell r="E401" t="str">
            <v>code</v>
          </cell>
          <cell r="J401" t="str">
            <v>Level</v>
          </cell>
          <cell r="M401" t="str">
            <v xml:space="preserve"> change</v>
          </cell>
          <cell r="P401" t="str">
            <v>Level</v>
          </cell>
          <cell r="S401" t="str">
            <v xml:space="preserve"> change</v>
          </cell>
          <cell r="V401" t="str">
            <v>Level</v>
          </cell>
          <cell r="Y401" t="str">
            <v xml:space="preserve"> change</v>
          </cell>
          <cell r="AB401" t="str">
            <v>Level</v>
          </cell>
          <cell r="AE401" t="str">
            <v xml:space="preserve"> change</v>
          </cell>
        </row>
        <row r="402">
          <cell r="A402" t="str">
            <v xml:space="preserve"> 1. Compensation of employees </v>
          </cell>
          <cell r="E402" t="str">
            <v>D1</v>
          </cell>
        </row>
        <row r="403">
          <cell r="A403" t="str">
            <v xml:space="preserve"> 1a. - of which, gross wages and salaries  </v>
          </cell>
          <cell r="E403" t="str">
            <v>D11</v>
          </cell>
        </row>
        <row r="404">
          <cell r="A404" t="str">
            <v xml:space="preserve"> 2. Non-labour income, net  </v>
          </cell>
          <cell r="E404" t="str">
            <v>B2g+B3g+D4</v>
          </cell>
        </row>
        <row r="405">
          <cell r="A405" t="str">
            <v xml:space="preserve"> 3. Current transfers received  </v>
          </cell>
          <cell r="E405" t="str">
            <v>D62+D7</v>
          </cell>
        </row>
        <row r="406">
          <cell r="A406" t="str">
            <v xml:space="preserve"> 4. Current taxes on income and wealth </v>
          </cell>
          <cell r="E406" t="str">
            <v>D5</v>
          </cell>
        </row>
        <row r="407">
          <cell r="A407" t="str">
            <v xml:space="preserve"> 5. Current transfers paid  </v>
          </cell>
          <cell r="E407" t="str">
            <v>D61+D7</v>
          </cell>
        </row>
        <row r="408">
          <cell r="A408" t="str">
            <v xml:space="preserve"> 6. Gross disposable income (1+2+3-4-5)  </v>
          </cell>
          <cell r="E408" t="str">
            <v>B6g</v>
          </cell>
        </row>
        <row r="409">
          <cell r="A409" t="str">
            <v xml:space="preserve"> 7. Change in net equity in pension funds res. </v>
          </cell>
          <cell r="E409" t="str">
            <v>D8</v>
          </cell>
        </row>
        <row r="410">
          <cell r="A410" t="str">
            <v xml:space="preserve"> 8. Adjusted gross disposable income (6+7)  </v>
          </cell>
          <cell r="E410" t="str">
            <v xml:space="preserve"> </v>
          </cell>
        </row>
        <row r="411">
          <cell r="A411" t="str">
            <v xml:space="preserve"> 9. Real adjusted gross disposable income  </v>
          </cell>
          <cell r="E411" t="str">
            <v xml:space="preserve"> </v>
          </cell>
        </row>
        <row r="412">
          <cell r="A412" t="str">
            <v xml:space="preserve">10. Final consumption expenditure  </v>
          </cell>
          <cell r="E412" t="str">
            <v>P3</v>
          </cell>
        </row>
        <row r="413">
          <cell r="A413" t="str">
            <v xml:space="preserve">11. Gross saving (8-10) </v>
          </cell>
          <cell r="E413" t="str">
            <v>B8g</v>
          </cell>
        </row>
        <row r="414">
          <cell r="A414" t="str">
            <v xml:space="preserve">12. Saving rate (%) (11:8)  </v>
          </cell>
          <cell r="E414" t="str">
            <v xml:space="preserve"> </v>
          </cell>
        </row>
        <row r="415">
          <cell r="A415" t="str">
            <v xml:space="preserve">13. Gross capital formation </v>
          </cell>
          <cell r="E415" t="str">
            <v>P5</v>
          </cell>
        </row>
        <row r="416">
          <cell r="A416" t="str">
            <v xml:space="preserve">14. Other capital expenditure, net </v>
          </cell>
          <cell r="E416" t="str">
            <v>D9+K2</v>
          </cell>
        </row>
        <row r="417">
          <cell r="A417" t="str">
            <v xml:space="preserve">15. Net lending (+) or net borrowing (-)  </v>
          </cell>
          <cell r="E417" t="str">
            <v>B9</v>
          </cell>
        </row>
        <row r="418">
          <cell r="A418" t="str">
            <v xml:space="preserve">      (11-13-14)  </v>
          </cell>
          <cell r="E418" t="str">
            <v xml:space="preserve"> </v>
          </cell>
        </row>
        <row r="419">
          <cell r="A419" t="str">
            <v xml:space="preserve">15a. p.m. 15 as % of GDP  </v>
          </cell>
        </row>
        <row r="424">
          <cell r="A424" t="str">
            <v xml:space="preserve"> Table 9</v>
          </cell>
        </row>
        <row r="425">
          <cell r="A425" t="str">
            <v xml:space="preserve">INCOME AND EXPENDITURE OF CORPORATIONS (S11+ S12)  </v>
          </cell>
        </row>
        <row r="427">
          <cell r="A427" t="str">
            <v xml:space="preserve"> Country:</v>
          </cell>
        </row>
        <row r="428">
          <cell r="A428" t="str">
            <v xml:space="preserve"> Currency unit:  </v>
          </cell>
        </row>
        <row r="429">
          <cell r="A429" t="str">
            <v xml:space="preserve"> ESA 95</v>
          </cell>
          <cell r="Z429" t="str">
            <v xml:space="preserve"> Date : </v>
          </cell>
        </row>
        <row r="430">
          <cell r="J430">
            <v>2003</v>
          </cell>
          <cell r="P430">
            <v>2004</v>
          </cell>
          <cell r="V430">
            <v>2005</v>
          </cell>
          <cell r="AB430">
            <v>2006</v>
          </cell>
        </row>
        <row r="431">
          <cell r="E431" t="str">
            <v xml:space="preserve">ESA 95 </v>
          </cell>
          <cell r="M431" t="str">
            <v xml:space="preserve"> %</v>
          </cell>
          <cell r="S431" t="str">
            <v xml:space="preserve"> %</v>
          </cell>
          <cell r="Y431" t="str">
            <v xml:space="preserve"> %</v>
          </cell>
          <cell r="AE431" t="str">
            <v xml:space="preserve"> %</v>
          </cell>
        </row>
        <row r="432">
          <cell r="E432" t="str">
            <v>code</v>
          </cell>
          <cell r="J432" t="str">
            <v>Level</v>
          </cell>
          <cell r="M432" t="str">
            <v xml:space="preserve"> change</v>
          </cell>
          <cell r="P432" t="str">
            <v>Level</v>
          </cell>
          <cell r="S432" t="str">
            <v xml:space="preserve"> change</v>
          </cell>
          <cell r="V432" t="str">
            <v>Level</v>
          </cell>
          <cell r="Y432" t="str">
            <v xml:space="preserve"> change</v>
          </cell>
          <cell r="AB432" t="str">
            <v>Level</v>
          </cell>
          <cell r="AE432" t="str">
            <v xml:space="preserve"> change</v>
          </cell>
        </row>
        <row r="433">
          <cell r="A433" t="str">
            <v xml:space="preserve"> 1. Gross value added at basic prices  </v>
          </cell>
          <cell r="E433" t="str">
            <v>B1g</v>
          </cell>
        </row>
        <row r="434">
          <cell r="A434" t="str">
            <v xml:space="preserve"> 2. Other subsidies on production </v>
          </cell>
          <cell r="E434" t="str">
            <v>D39</v>
          </cell>
        </row>
        <row r="435">
          <cell r="A435" t="str">
            <v xml:space="preserve"> 3. Other taxes on products </v>
          </cell>
          <cell r="E435" t="str">
            <v>D29</v>
          </cell>
        </row>
        <row r="436">
          <cell r="A436" t="str">
            <v xml:space="preserve"> 4. Compensation of employees  </v>
          </cell>
          <cell r="E436" t="str">
            <v>D1</v>
          </cell>
        </row>
        <row r="437">
          <cell r="A437" t="str">
            <v xml:space="preserve"> 5. Gross operating surplus (1+2-3-4)  </v>
          </cell>
          <cell r="E437" t="str">
            <v>B2g</v>
          </cell>
        </row>
        <row r="438">
          <cell r="A438" t="str">
            <v xml:space="preserve"> 6. Property income, net  </v>
          </cell>
          <cell r="E438" t="str">
            <v>D4</v>
          </cell>
        </row>
        <row r="439">
          <cell r="A439" t="str">
            <v xml:space="preserve"> 7. Current transfers, net receipts </v>
          </cell>
          <cell r="E439" t="str">
            <v>D61-D62+D7</v>
          </cell>
        </row>
        <row r="440">
          <cell r="A440" t="str">
            <v xml:space="preserve"> 8. Current taxes on income and wealth  </v>
          </cell>
          <cell r="E440" t="str">
            <v>D5</v>
          </cell>
        </row>
        <row r="441">
          <cell r="A441" t="str">
            <v xml:space="preserve"> 9. Change in net equity in pension funds res. </v>
          </cell>
          <cell r="E441" t="str">
            <v>D8</v>
          </cell>
        </row>
        <row r="442">
          <cell r="A442" t="str">
            <v xml:space="preserve">10. Gross saving (5+6+7-8-9)  </v>
          </cell>
          <cell r="E442" t="str">
            <v>B8g</v>
          </cell>
        </row>
        <row r="443">
          <cell r="A443" t="str">
            <v xml:space="preserve">10a. p.m. 10 as % of GDP  </v>
          </cell>
        </row>
        <row r="444">
          <cell r="A444" t="str">
            <v xml:space="preserve">11. Gross capital formation </v>
          </cell>
          <cell r="E444" t="str">
            <v>P5</v>
          </cell>
        </row>
        <row r="445">
          <cell r="A445" t="str">
            <v xml:space="preserve">12. Other capital expenditure, net </v>
          </cell>
          <cell r="E445" t="str">
            <v>D9+K2</v>
          </cell>
        </row>
        <row r="446">
          <cell r="A446" t="str">
            <v xml:space="preserve">13. Net lending (+) or net borrowing (-)  </v>
          </cell>
          <cell r="E446" t="str">
            <v>B9</v>
          </cell>
        </row>
        <row r="447">
          <cell r="A447" t="str">
            <v xml:space="preserve">      (10-11-12)  </v>
          </cell>
        </row>
        <row r="448">
          <cell r="A448" t="str">
            <v xml:space="preserve">13a. p.m. 13 as % of GDP  </v>
          </cell>
        </row>
        <row r="457">
          <cell r="A457" t="str">
            <v xml:space="preserve"> Table 10</v>
          </cell>
        </row>
        <row r="458">
          <cell r="A458" t="str">
            <v xml:space="preserve">RESOURCES AND EXPENDITURE OF GENERAL GOVERNMENT (S13) </v>
          </cell>
        </row>
        <row r="460">
          <cell r="A460" t="str">
            <v xml:space="preserve"> Country: </v>
          </cell>
        </row>
        <row r="461">
          <cell r="A461" t="str">
            <v xml:space="preserve"> Currency unit:  </v>
          </cell>
        </row>
        <row r="462">
          <cell r="A462" t="str">
            <v xml:space="preserve"> ESA 95</v>
          </cell>
          <cell r="Z462" t="str">
            <v xml:space="preserve"> Date : </v>
          </cell>
        </row>
        <row r="463">
          <cell r="J463">
            <v>2003</v>
          </cell>
          <cell r="P463">
            <v>2004</v>
          </cell>
          <cell r="V463">
            <v>2005</v>
          </cell>
          <cell r="AB463">
            <v>2006</v>
          </cell>
        </row>
        <row r="464">
          <cell r="G464" t="str">
            <v xml:space="preserve">ESA 95 </v>
          </cell>
          <cell r="M464" t="str">
            <v xml:space="preserve"> %</v>
          </cell>
          <cell r="S464" t="str">
            <v xml:space="preserve"> %</v>
          </cell>
          <cell r="Y464" t="str">
            <v xml:space="preserve"> %</v>
          </cell>
          <cell r="AE464" t="str">
            <v xml:space="preserve"> %</v>
          </cell>
        </row>
        <row r="465">
          <cell r="G465" t="str">
            <v>code</v>
          </cell>
          <cell r="J465" t="str">
            <v>Level</v>
          </cell>
          <cell r="M465" t="str">
            <v xml:space="preserve"> change</v>
          </cell>
          <cell r="P465" t="str">
            <v>Level</v>
          </cell>
          <cell r="S465" t="str">
            <v xml:space="preserve"> change</v>
          </cell>
          <cell r="V465" t="str">
            <v>Level</v>
          </cell>
          <cell r="Y465" t="str">
            <v xml:space="preserve"> change</v>
          </cell>
          <cell r="AB465" t="str">
            <v>Level</v>
          </cell>
          <cell r="AE465" t="str">
            <v xml:space="preserve"> change</v>
          </cell>
        </row>
        <row r="466">
          <cell r="A466" t="str">
            <v xml:space="preserve"> 1. Taxes on production and imports </v>
          </cell>
          <cell r="G466" t="str">
            <v>D2</v>
          </cell>
        </row>
        <row r="467">
          <cell r="A467" t="str">
            <v xml:space="preserve"> 2. Current taxes on income and wealth, etc. </v>
          </cell>
          <cell r="G467" t="str">
            <v>D5</v>
          </cell>
        </row>
        <row r="468">
          <cell r="A468" t="str">
            <v xml:space="preserve"> 3. Social contributions  </v>
          </cell>
          <cell r="G468" t="str">
            <v>D61</v>
          </cell>
        </row>
        <row r="469">
          <cell r="A469" t="str">
            <v xml:space="preserve"> 3a. - of which, actual social contributions </v>
          </cell>
          <cell r="G469" t="str">
            <v>D611</v>
          </cell>
        </row>
        <row r="470">
          <cell r="A470" t="str">
            <v xml:space="preserve"> 4. Other current resources </v>
          </cell>
          <cell r="G470" t="str">
            <v xml:space="preserve"> </v>
          </cell>
        </row>
        <row r="471">
          <cell r="A471" t="str">
            <v xml:space="preserve"> 5. Total current resources (1+2+3+4) </v>
          </cell>
          <cell r="G471" t="str">
            <v xml:space="preserve"> </v>
          </cell>
        </row>
        <row r="472">
          <cell r="A472" t="str">
            <v xml:space="preserve"> 6. Collective consumption expenditure </v>
          </cell>
          <cell r="G472" t="str">
            <v>P32</v>
          </cell>
        </row>
        <row r="473">
          <cell r="A473" t="str">
            <v xml:space="preserve"> 7. Social transfers in kind </v>
          </cell>
          <cell r="G473" t="str">
            <v>D63=P31</v>
          </cell>
        </row>
        <row r="474">
          <cell r="A474" t="str">
            <v xml:space="preserve"> 8. Government final consumption expenditure (6+7) </v>
          </cell>
          <cell r="G474" t="str">
            <v>P3</v>
          </cell>
        </row>
        <row r="475">
          <cell r="A475" t="str">
            <v xml:space="preserve"> 8a. - of which, compensation of employees </v>
          </cell>
          <cell r="G475" t="str">
            <v>D1</v>
          </cell>
        </row>
        <row r="476">
          <cell r="A476" t="str">
            <v xml:space="preserve"> 9. Social transfers other than in kind </v>
          </cell>
          <cell r="G476" t="str">
            <v>D62</v>
          </cell>
        </row>
        <row r="477">
          <cell r="A477" t="str">
            <v xml:space="preserve">10. Interest </v>
          </cell>
          <cell r="G477" t="str">
            <v>D41</v>
          </cell>
        </row>
        <row r="478">
          <cell r="A478" t="str">
            <v xml:space="preserve">11. Subsidies </v>
          </cell>
          <cell r="G478" t="str">
            <v>D3</v>
          </cell>
        </row>
        <row r="479">
          <cell r="A479" t="str">
            <v xml:space="preserve">12. Other current expenditure </v>
          </cell>
          <cell r="G479" t="str">
            <v xml:space="preserve"> </v>
          </cell>
        </row>
        <row r="480">
          <cell r="A480" t="str">
            <v xml:space="preserve">13. Total current expenditure (8+9+10+11+12) </v>
          </cell>
          <cell r="G480" t="str">
            <v xml:space="preserve"> </v>
          </cell>
        </row>
        <row r="481">
          <cell r="A481" t="str">
            <v xml:space="preserve">14. Capital transfers, received </v>
          </cell>
          <cell r="G481" t="str">
            <v>D9</v>
          </cell>
        </row>
        <row r="482">
          <cell r="A482" t="str">
            <v xml:space="preserve">15. Gross fixed capital formation </v>
          </cell>
          <cell r="G482" t="str">
            <v>P51</v>
          </cell>
        </row>
        <row r="483">
          <cell r="A483" t="str">
            <v xml:space="preserve">16. Other capital expenditure, net </v>
          </cell>
          <cell r="G483" t="str">
            <v xml:space="preserve"> </v>
          </cell>
        </row>
        <row r="485">
          <cell r="G485" t="str">
            <v xml:space="preserve"> </v>
          </cell>
          <cell r="M485" t="str">
            <v>% of</v>
          </cell>
          <cell r="S485" t="str">
            <v>% of</v>
          </cell>
          <cell r="Y485" t="str">
            <v>% of</v>
          </cell>
          <cell r="AE485" t="str">
            <v>% of</v>
          </cell>
        </row>
        <row r="486">
          <cell r="G486" t="str">
            <v xml:space="preserve"> </v>
          </cell>
          <cell r="M486" t="str">
            <v>GDP</v>
          </cell>
          <cell r="S486" t="str">
            <v>GDP</v>
          </cell>
          <cell r="Y486" t="str">
            <v>GDP</v>
          </cell>
          <cell r="AE486" t="str">
            <v>GDP</v>
          </cell>
        </row>
        <row r="487">
          <cell r="A487" t="str">
            <v xml:space="preserve">17. Gross saving (5-13)  </v>
          </cell>
          <cell r="G487" t="str">
            <v>B8g</v>
          </cell>
        </row>
        <row r="488">
          <cell r="A488" t="str">
            <v xml:space="preserve">18. Net lending(+)/net borrowing(-) (17+14-15-16) </v>
          </cell>
          <cell r="G488" t="str">
            <v>B9</v>
          </cell>
        </row>
        <row r="489">
          <cell r="A489" t="str">
            <v xml:space="preserve">18a. - primary balance  </v>
          </cell>
          <cell r="G489" t="str">
            <v xml:space="preserve"> </v>
          </cell>
        </row>
        <row r="490">
          <cell r="A490" t="str">
            <v xml:space="preserve">19. General government consolidated gross debt  </v>
          </cell>
          <cell r="G490" t="str">
            <v xml:space="preserve"> </v>
          </cell>
        </row>
        <row r="492">
          <cell r="A492" t="str">
            <v xml:space="preserve">20. Total government revenue, harmonised def. </v>
          </cell>
          <cell r="G492" t="str">
            <v>TR*</v>
          </cell>
        </row>
        <row r="493">
          <cell r="A493" t="str">
            <v xml:space="preserve">21. Total government expenditure, harmonised def. </v>
          </cell>
          <cell r="G493" t="str">
            <v>TE*</v>
          </cell>
        </row>
        <row r="494">
          <cell r="A494" t="str">
            <v xml:space="preserve">22. Net lending(+)/net borrowing(-), EDP def. </v>
          </cell>
          <cell r="G494" t="str">
            <v>EDP B9</v>
          </cell>
        </row>
        <row r="496">
          <cell r="A496" t="str">
            <v xml:space="preserve">23. Tax burden </v>
          </cell>
          <cell r="G496" t="str">
            <v xml:space="preserve"> </v>
          </cell>
        </row>
        <row r="522">
          <cell r="A522" t="str">
            <v xml:space="preserve"> Table 11</v>
          </cell>
        </row>
        <row r="523">
          <cell r="A523" t="str">
            <v>EXTERNAL TRANSACTIONS ACCOUNT OF THE NATION (S2)</v>
          </cell>
          <cell r="B523" t="str">
            <v>EXTERNAL TRANSACTIONS ACCOUNT OF THE NATION (S2)</v>
          </cell>
          <cell r="C523" t="str">
            <v>EXTERNAL TRANSACTIONS ACCOUNT OF THE NATION (S2)</v>
          </cell>
          <cell r="D523" t="str">
            <v>EXTERNAL TRANSACTIONS ACCOUNT OF THE NATION (S2)</v>
          </cell>
          <cell r="E523" t="str">
            <v>EXTERNAL TRANSACTIONS ACCOUNT OF THE NATION (S2)</v>
          </cell>
          <cell r="F523" t="str">
            <v>EXTERNAL TRANSACTIONS ACCOUNT OF THE NATION (S2)</v>
          </cell>
          <cell r="G523" t="str">
            <v>EXTERNAL TRANSACTIONS ACCOUNT OF THE NATION (S2)</v>
          </cell>
          <cell r="H523" t="str">
            <v>EXTERNAL TRANSACTIONS ACCOUNT OF THE NATION (S2)</v>
          </cell>
          <cell r="I523" t="str">
            <v>EXTERNAL TRANSACTIONS ACCOUNT OF THE NATION (S2)</v>
          </cell>
          <cell r="J523" t="str">
            <v>EXTERNAL TRANSACTIONS ACCOUNT OF THE NATION (S2)</v>
          </cell>
          <cell r="K523" t="str">
            <v>EXTERNAL TRANSACTIONS ACCOUNT OF THE NATION (S2)</v>
          </cell>
          <cell r="L523" t="str">
            <v>EXTERNAL TRANSACTIONS ACCOUNT OF THE NATION (S2)</v>
          </cell>
          <cell r="M523" t="str">
            <v>EXTERNAL TRANSACTIONS ACCOUNT OF THE NATION (S2)</v>
          </cell>
          <cell r="N523" t="str">
            <v>EXTERNAL TRANSACTIONS ACCOUNT OF THE NATION (S2)</v>
          </cell>
          <cell r="O523" t="str">
            <v>EXTERNAL TRANSACTIONS ACCOUNT OF THE NATION (S2)</v>
          </cell>
          <cell r="P523" t="str">
            <v>EXTERNAL TRANSACTIONS ACCOUNT OF THE NATION (S2)</v>
          </cell>
          <cell r="Q523" t="str">
            <v>EXTERNAL TRANSACTIONS ACCOUNT OF THE NATION (S2)</v>
          </cell>
          <cell r="R523" t="str">
            <v>EXTERNAL TRANSACTIONS ACCOUNT OF THE NATION (S2)</v>
          </cell>
          <cell r="S523" t="str">
            <v>EXTERNAL TRANSACTIONS ACCOUNT OF THE NATION (S2)</v>
          </cell>
          <cell r="T523" t="str">
            <v>EXTERNAL TRANSACTIONS ACCOUNT OF THE NATION (S2)</v>
          </cell>
          <cell r="U523" t="str">
            <v>EXTERNAL TRANSACTIONS ACCOUNT OF THE NATION (S2)</v>
          </cell>
          <cell r="V523" t="str">
            <v>EXTERNAL TRANSACTIONS ACCOUNT OF THE NATION (S2)</v>
          </cell>
          <cell r="W523" t="str">
            <v>EXTERNAL TRANSACTIONS ACCOUNT OF THE NATION (S2)</v>
          </cell>
          <cell r="X523" t="str">
            <v>EXTERNAL TRANSACTIONS ACCOUNT OF THE NATION (S2)</v>
          </cell>
          <cell r="Y523" t="str">
            <v>EXTERNAL TRANSACTIONS ACCOUNT OF THE NATION (S2)</v>
          </cell>
          <cell r="Z523" t="str">
            <v>EXTERNAL TRANSACTIONS ACCOUNT OF THE NATION (S2)</v>
          </cell>
          <cell r="AA523" t="str">
            <v>EXTERNAL TRANSACTIONS ACCOUNT OF THE NATION (S2)</v>
          </cell>
          <cell r="AB523" t="str">
            <v>EXTERNAL TRANSACTIONS ACCOUNT OF THE NATION (S2)</v>
          </cell>
          <cell r="AC523" t="str">
            <v>EXTERNAL TRANSACTIONS ACCOUNT OF THE NATION (S2)</v>
          </cell>
          <cell r="AD523" t="str">
            <v>EXTERNAL TRANSACTIONS ACCOUNT OF THE NATION (S2)</v>
          </cell>
          <cell r="AE523" t="str">
            <v>EXTERNAL TRANSACTIONS ACCOUNT OF THE NATION (S2)</v>
          </cell>
          <cell r="AF523" t="str">
            <v>EXTERNAL TRANSACTIONS ACCOUNT OF THE NATION (S2)</v>
          </cell>
          <cell r="AG523" t="str">
            <v>EXTERNAL TRANSACTIONS ACCOUNT OF THE NATION (S2)</v>
          </cell>
        </row>
        <row r="525">
          <cell r="A525" t="str">
            <v xml:space="preserve"> Country:  </v>
          </cell>
        </row>
        <row r="526">
          <cell r="A526" t="str">
            <v xml:space="preserve"> Currency unit:</v>
          </cell>
          <cell r="Z526" t="str">
            <v xml:space="preserve"> Date : </v>
          </cell>
        </row>
        <row r="527">
          <cell r="J527">
            <v>2003</v>
          </cell>
          <cell r="P527">
            <v>2004</v>
          </cell>
          <cell r="V527">
            <v>2005</v>
          </cell>
          <cell r="AB527">
            <v>2006</v>
          </cell>
        </row>
        <row r="528">
          <cell r="G528" t="str">
            <v xml:space="preserve">ESA 95 </v>
          </cell>
          <cell r="M528" t="str">
            <v xml:space="preserve"> %</v>
          </cell>
          <cell r="S528" t="str">
            <v xml:space="preserve"> %</v>
          </cell>
          <cell r="Y528" t="str">
            <v xml:space="preserve"> %</v>
          </cell>
          <cell r="AE528" t="str">
            <v xml:space="preserve"> %</v>
          </cell>
        </row>
        <row r="529">
          <cell r="G529" t="str">
            <v>code</v>
          </cell>
          <cell r="J529" t="str">
            <v>Level</v>
          </cell>
          <cell r="M529" t="str">
            <v xml:space="preserve"> change</v>
          </cell>
          <cell r="P529" t="str">
            <v>Level</v>
          </cell>
          <cell r="S529" t="str">
            <v xml:space="preserve"> change</v>
          </cell>
          <cell r="V529" t="str">
            <v>Level</v>
          </cell>
          <cell r="Y529" t="str">
            <v xml:space="preserve"> change</v>
          </cell>
          <cell r="AB529" t="str">
            <v>Level</v>
          </cell>
          <cell r="AE529" t="str">
            <v xml:space="preserve"> change</v>
          </cell>
        </row>
        <row r="530">
          <cell r="A530" t="str">
            <v xml:space="preserve"> 1. Exports of goods (fob)  </v>
          </cell>
          <cell r="G530" t="str">
            <v>P61</v>
          </cell>
        </row>
        <row r="531">
          <cell r="A531" t="str">
            <v xml:space="preserve"> 2. Imports of goods (fob)  </v>
          </cell>
          <cell r="G531" t="str">
            <v>P71</v>
          </cell>
        </row>
        <row r="532">
          <cell r="A532" t="str">
            <v xml:space="preserve"> 3. Trade balance (goods, fob/fob) (1-2)  </v>
          </cell>
        </row>
        <row r="533">
          <cell r="A533" t="str">
            <v xml:space="preserve"> 3a. p.m.  3 as % of GDP  </v>
          </cell>
        </row>
        <row r="534">
          <cell r="A534" t="str">
            <v xml:space="preserve"> 4. Exports of services  </v>
          </cell>
          <cell r="G534" t="str">
            <v>P62</v>
          </cell>
        </row>
        <row r="535">
          <cell r="A535" t="str">
            <v xml:space="preserve"> 4a. - of which, tourism  </v>
          </cell>
        </row>
        <row r="536">
          <cell r="A536" t="str">
            <v xml:space="preserve"> 5. Imports of services  </v>
          </cell>
          <cell r="G536" t="str">
            <v>P72</v>
          </cell>
        </row>
        <row r="537">
          <cell r="A537" t="str">
            <v xml:space="preserve"> 5a. - of which, tourism   </v>
          </cell>
        </row>
        <row r="538">
          <cell r="A538" t="str">
            <v xml:space="preserve"> 6. Services balance (4-5)  </v>
          </cell>
        </row>
        <row r="539">
          <cell r="A539" t="str">
            <v xml:space="preserve"> 6a. p.m.  6 as % of GDP  </v>
          </cell>
        </row>
        <row r="540">
          <cell r="A540" t="str">
            <v xml:space="preserve"> 7. External balance of goods &amp; services (3+6) </v>
          </cell>
          <cell r="G540" t="str">
            <v>B11</v>
          </cell>
        </row>
        <row r="541">
          <cell r="A541" t="str">
            <v xml:space="preserve"> 7a. p.m.  7 as % of GDP  </v>
          </cell>
        </row>
        <row r="542">
          <cell r="A542" t="str">
            <v xml:space="preserve"> 8. Balance of primary incomes and current transfers </v>
          </cell>
        </row>
        <row r="543">
          <cell r="A543" t="str">
            <v xml:space="preserve"> 8a. - of which, balance of primary income </v>
          </cell>
          <cell r="G543" t="str">
            <v>B5g</v>
          </cell>
        </row>
        <row r="544">
          <cell r="A544" t="str">
            <v xml:space="preserve"> 8b. - of which, net current transfers  </v>
          </cell>
        </row>
        <row r="545">
          <cell r="A545" t="str">
            <v xml:space="preserve"> 8c. p.m.  8 as % of GDP  </v>
          </cell>
        </row>
        <row r="546">
          <cell r="A546" t="str">
            <v xml:space="preserve"> 9. Current external balance (7+8)  </v>
          </cell>
          <cell r="G546" t="str">
            <v>B12</v>
          </cell>
        </row>
        <row r="547">
          <cell r="A547" t="str">
            <v xml:space="preserve"> 9a. p.m. 9 as % of GDP  </v>
          </cell>
        </row>
        <row r="548">
          <cell r="A548" t="str">
            <v xml:space="preserve">10. Net capital transactions </v>
          </cell>
        </row>
        <row r="549">
          <cell r="A549" t="str">
            <v xml:space="preserve">11. Net lending(+)/net borrowing(-) (9+10) </v>
          </cell>
          <cell r="G549" t="str">
            <v>B9</v>
          </cell>
        </row>
        <row r="550">
          <cell r="A550" t="str">
            <v xml:space="preserve">11a. p.m. 11 as % of GDP </v>
          </cell>
        </row>
        <row r="555">
          <cell r="A555" t="str">
            <v xml:space="preserve"> Table 12</v>
          </cell>
        </row>
        <row r="556">
          <cell r="A556" t="str">
            <v xml:space="preserve">TRADE IN GOODS BY REGION (CUSTOMS BASIS) </v>
          </cell>
        </row>
        <row r="559">
          <cell r="A559" t="str">
            <v xml:space="preserve"> Country: </v>
          </cell>
        </row>
        <row r="560">
          <cell r="A560" t="str">
            <v xml:space="preserve"> Currency unit:</v>
          </cell>
          <cell r="Z560" t="str">
            <v xml:space="preserve"> Date : </v>
          </cell>
        </row>
        <row r="561">
          <cell r="G561">
            <v>2003</v>
          </cell>
          <cell r="P561">
            <v>2004</v>
          </cell>
          <cell r="V561">
            <v>2005</v>
          </cell>
          <cell r="AB561">
            <v>2006</v>
          </cell>
        </row>
        <row r="562">
          <cell r="G562" t="str">
            <v>%</v>
          </cell>
          <cell r="M562" t="str">
            <v xml:space="preserve"> %</v>
          </cell>
          <cell r="S562" t="str">
            <v xml:space="preserve"> %</v>
          </cell>
          <cell r="Y562" t="str">
            <v xml:space="preserve"> %</v>
          </cell>
          <cell r="AE562" t="str">
            <v xml:space="preserve"> %</v>
          </cell>
        </row>
        <row r="563">
          <cell r="G563" t="str">
            <v>trade</v>
          </cell>
          <cell r="J563" t="str">
            <v>Level</v>
          </cell>
          <cell r="M563" t="str">
            <v xml:space="preserve"> change</v>
          </cell>
          <cell r="P563" t="str">
            <v>Level</v>
          </cell>
          <cell r="S563" t="str">
            <v xml:space="preserve"> change</v>
          </cell>
          <cell r="V563" t="str">
            <v>Level</v>
          </cell>
          <cell r="Y563" t="str">
            <v xml:space="preserve"> change</v>
          </cell>
          <cell r="AB563" t="str">
            <v>Level</v>
          </cell>
          <cell r="AE563" t="str">
            <v xml:space="preserve"> change</v>
          </cell>
        </row>
        <row r="564">
          <cell r="A564" t="str">
            <v xml:space="preserve"> Exports of goods (fob)  </v>
          </cell>
        </row>
        <row r="565">
          <cell r="A565" t="str">
            <v xml:space="preserve">  1. Intra-EU  </v>
          </cell>
        </row>
        <row r="566">
          <cell r="A566" t="str">
            <v xml:space="preserve">  2. Extra-EU  </v>
          </cell>
        </row>
        <row r="567">
          <cell r="A567" t="str">
            <v xml:space="preserve">  3. Total exports (1+2)  </v>
          </cell>
        </row>
        <row r="568">
          <cell r="A568" t="str">
            <v xml:space="preserve"> Imports of goods (cif)  </v>
          </cell>
        </row>
        <row r="569">
          <cell r="A569" t="str">
            <v xml:space="preserve">  4. Intra-EU  </v>
          </cell>
        </row>
        <row r="570">
          <cell r="A570" t="str">
            <v xml:space="preserve">  5. Extra-EU  </v>
          </cell>
        </row>
        <row r="571">
          <cell r="A571" t="str">
            <v xml:space="preserve">  6. Total imports  (4+5)  </v>
          </cell>
        </row>
        <row r="572">
          <cell r="A572" t="str">
            <v xml:space="preserve">  7. Trade balance (fob/cif) (3-6)  </v>
          </cell>
        </row>
      </sheetData>
      <sheetData sheetId="1">
        <row r="5">
          <cell r="A5" t="str">
            <v xml:space="preserve">PRINCIPAUX ELEMENTS INFLUENCANT LA PREVISION  </v>
          </cell>
        </row>
        <row r="7">
          <cell r="Z7" t="str">
            <v xml:space="preserve"> Date : </v>
          </cell>
        </row>
        <row r="8">
          <cell r="N8">
            <v>2003</v>
          </cell>
          <cell r="S8">
            <v>2004</v>
          </cell>
          <cell r="X8">
            <v>2005</v>
          </cell>
          <cell r="AC8">
            <v>2006</v>
          </cell>
        </row>
        <row r="9">
          <cell r="N9" t="str">
            <v xml:space="preserve">Niveau </v>
          </cell>
        </row>
        <row r="10">
          <cell r="A10" t="str">
            <v xml:space="preserve">Taux de change, moyenne annuelle </v>
          </cell>
        </row>
        <row r="11">
          <cell r="A11" t="str">
            <v xml:space="preserve"> 1. Effectif (variation en %) </v>
          </cell>
        </row>
        <row r="12">
          <cell r="A12" t="str">
            <v xml:space="preserve"> 2. US dollar (1 USD = ) </v>
          </cell>
        </row>
        <row r="13">
          <cell r="A13" t="str">
            <v xml:space="preserve"> 3. euro (1 EUR = ) </v>
          </cell>
        </row>
        <row r="14">
          <cell r="A14" t="str">
            <v xml:space="preserve">Taux d'intérêt, moyenne annuelle </v>
          </cell>
        </row>
        <row r="15">
          <cell r="A15" t="str">
            <v xml:space="preserve"> 4. Taux du marché monétaire </v>
          </cell>
        </row>
        <row r="16">
          <cell r="A16" t="str">
            <v xml:space="preserve"> 5. Taux à long-terme </v>
          </cell>
        </row>
        <row r="17">
          <cell r="N17" t="str">
            <v xml:space="preserve">variation annuelle en % </v>
          </cell>
        </row>
        <row r="18">
          <cell r="A18" t="str">
            <v xml:space="preserve"> 6. Marchés à l'exportation, total </v>
          </cell>
        </row>
        <row r="19">
          <cell r="A19" t="str">
            <v xml:space="preserve"> 7. Prix à l'importation des biens </v>
          </cell>
        </row>
        <row r="20">
          <cell r="A20" t="str">
            <v xml:space="preserve"> 8. Demande finale </v>
          </cell>
        </row>
        <row r="21">
          <cell r="A21" t="str">
            <v xml:space="preserve"> 9. PIB </v>
          </cell>
        </row>
        <row r="22">
          <cell r="A22" t="str">
            <v xml:space="preserve">10. Ecart tendanciel de production  </v>
          </cell>
        </row>
        <row r="23">
          <cell r="A23" t="str">
            <v xml:space="preserve">11. Emploi </v>
          </cell>
        </row>
        <row r="24">
          <cell r="A24" t="str">
            <v xml:space="preserve">12. Taux de chômage (niveau) (Eurostat) </v>
          </cell>
        </row>
        <row r="25">
          <cell r="A25" t="str">
            <v xml:space="preserve">13. PIB par personne occupée </v>
          </cell>
        </row>
        <row r="26">
          <cell r="A26" t="str">
            <v xml:space="preserve">14. Rémunération des salariés par tête  </v>
          </cell>
        </row>
        <row r="27">
          <cell r="A27" t="str">
            <v xml:space="preserve">15. Coûts salariaux unitaires  </v>
          </cell>
        </row>
        <row r="28">
          <cell r="A28" t="str">
            <v xml:space="preserve">16. Coûts salariaux unitaires relatifs en monnaie commune </v>
          </cell>
        </row>
        <row r="29">
          <cell r="A29" t="str">
            <v xml:space="preserve">17. IPCH </v>
          </cell>
        </row>
        <row r="30">
          <cell r="A30" t="str">
            <v xml:space="preserve">18. IPC national </v>
          </cell>
        </row>
        <row r="31">
          <cell r="N31" t="str">
            <v xml:space="preserve">niveau en % du PIB </v>
          </cell>
        </row>
        <row r="32">
          <cell r="A32" t="str">
            <v xml:space="preserve">19. Solde des opérations courantes </v>
          </cell>
        </row>
        <row r="33">
          <cell r="A33" t="str">
            <v xml:space="preserve">20. Capacité de financement du secteur privé   </v>
          </cell>
        </row>
        <row r="34">
          <cell r="A34" t="str">
            <v xml:space="preserve"> Administration publiques </v>
          </cell>
        </row>
        <row r="35">
          <cell r="A35" t="str">
            <v xml:space="preserve">21. Capacité de financement </v>
          </cell>
        </row>
        <row r="36">
          <cell r="A36" t="str">
            <v xml:space="preserve">22. Balance primaire corrigée des variations cycliques </v>
          </cell>
        </row>
        <row r="37">
          <cell r="A37" t="str">
            <v xml:space="preserve">23. Dette brute </v>
          </cell>
        </row>
        <row r="67">
          <cell r="A67" t="str">
            <v xml:space="preserve"> Tableau 1</v>
          </cell>
        </row>
        <row r="68">
          <cell r="A68" t="str">
            <v xml:space="preserve"> EMPLOIS ET RESSOURCES DE BIENS ET SERVICES  </v>
          </cell>
        </row>
        <row r="69">
          <cell r="A69" t="str">
            <v xml:space="preserve"> VOLUMES </v>
          </cell>
        </row>
        <row r="71">
          <cell r="A71" t="str">
            <v xml:space="preserve"> Pays: </v>
          </cell>
        </row>
        <row r="72">
          <cell r="A72" t="str">
            <v xml:space="preserve"> Unité monétaire:  </v>
          </cell>
        </row>
        <row r="73">
          <cell r="A73" t="str">
            <v>SEC 95</v>
          </cell>
          <cell r="Z73" t="str">
            <v xml:space="preserve"> Date : </v>
          </cell>
        </row>
        <row r="74">
          <cell r="I74" t="str">
            <v>code</v>
          </cell>
          <cell r="M74">
            <v>2003</v>
          </cell>
          <cell r="V74">
            <v>2004</v>
          </cell>
          <cell r="Z74">
            <v>2005</v>
          </cell>
          <cell r="AD74">
            <v>2006</v>
          </cell>
        </row>
        <row r="75">
          <cell r="I75" t="str">
            <v xml:space="preserve">SEC 95 </v>
          </cell>
          <cell r="M75" t="str">
            <v xml:space="preserve">Niveau </v>
          </cell>
          <cell r="R75" t="str">
            <v xml:space="preserve">Variation en pourcentage </v>
          </cell>
        </row>
        <row r="76">
          <cell r="A76" t="str">
            <v xml:space="preserve"> 1. Dépenses de consommation privée </v>
          </cell>
          <cell r="I76" t="str">
            <v>P3</v>
          </cell>
        </row>
        <row r="77">
          <cell r="A77" t="str">
            <v xml:space="preserve"> 2. Dépenses de consommation publique  </v>
          </cell>
          <cell r="I77" t="str">
            <v>P3</v>
          </cell>
        </row>
        <row r="78">
          <cell r="A78" t="str">
            <v xml:space="preserve"> 3. Formation brute de capital fixe  </v>
          </cell>
          <cell r="I78" t="str">
            <v>P51</v>
          </cell>
        </row>
        <row r="79">
          <cell r="A79" t="str">
            <v xml:space="preserve"> 4. Demande intérieure finale (1+2+3) </v>
          </cell>
        </row>
        <row r="80">
          <cell r="A80" t="str">
            <v xml:space="preserve"> 5. Variations de stocks + acquisitions nettes  </v>
          </cell>
        </row>
        <row r="81">
          <cell r="A81" t="str">
            <v xml:space="preserve">    d'objets de valeur en % du PIB  </v>
          </cell>
          <cell r="I81" t="str">
            <v>P52+P53</v>
          </cell>
        </row>
        <row r="82">
          <cell r="A82" t="str">
            <v xml:space="preserve"> 6. Demande intérieure (4+5)  </v>
          </cell>
        </row>
        <row r="83">
          <cell r="A83" t="str">
            <v xml:space="preserve"> 7. Exportations de biens et services  </v>
          </cell>
          <cell r="I83" t="str">
            <v>P6</v>
          </cell>
        </row>
        <row r="84">
          <cell r="A84" t="str">
            <v xml:space="preserve"> 7a. - dont biens  </v>
          </cell>
          <cell r="I84" t="str">
            <v>P61</v>
          </cell>
        </row>
        <row r="85">
          <cell r="A85" t="str">
            <v xml:space="preserve"> 7b. - dont services </v>
          </cell>
          <cell r="I85" t="str">
            <v>P62</v>
          </cell>
        </row>
        <row r="86">
          <cell r="A86" t="str">
            <v xml:space="preserve"> 8. Demande finale (6+7) </v>
          </cell>
        </row>
        <row r="87">
          <cell r="A87" t="str">
            <v xml:space="preserve"> 9. Importations de biens et services  </v>
          </cell>
          <cell r="I87" t="str">
            <v>P7</v>
          </cell>
        </row>
        <row r="88">
          <cell r="A88" t="str">
            <v xml:space="preserve"> 9a. - dont biens  </v>
          </cell>
          <cell r="I88" t="str">
            <v>P71</v>
          </cell>
        </row>
        <row r="89">
          <cell r="A89" t="str">
            <v xml:space="preserve"> 9b. - dont services </v>
          </cell>
          <cell r="I89" t="str">
            <v>P72</v>
          </cell>
        </row>
        <row r="90">
          <cell r="A90" t="str">
            <v xml:space="preserve">10. Produit intérieur brut aux prix du marché (8-9) </v>
          </cell>
          <cell r="I90" t="str">
            <v>B1*g</v>
          </cell>
        </row>
        <row r="91">
          <cell r="R91" t="str">
            <v xml:space="preserve">Contribution à la variation du PIB </v>
          </cell>
        </row>
        <row r="92">
          <cell r="A92" t="str">
            <v xml:space="preserve">11. Demande intérieure finale </v>
          </cell>
          <cell r="M92">
            <v>219.4</v>
          </cell>
          <cell r="R92">
            <v>3.1</v>
          </cell>
          <cell r="V92">
            <v>1.4</v>
          </cell>
          <cell r="Z92">
            <v>1.1000000000000001</v>
          </cell>
          <cell r="AD92">
            <v>2.2000000000000002</v>
          </cell>
        </row>
        <row r="93">
          <cell r="A93" t="str">
            <v xml:space="preserve">12. Var. de stocks + acq. nettes d'objets de valeur </v>
          </cell>
          <cell r="I93" t="str">
            <v>P52+P53</v>
          </cell>
          <cell r="M93">
            <v>0.2</v>
          </cell>
          <cell r="R93">
            <v>0.5</v>
          </cell>
          <cell r="V93">
            <v>-1</v>
          </cell>
          <cell r="Z93">
            <v>0.2</v>
          </cell>
          <cell r="AD93">
            <v>0.1</v>
          </cell>
        </row>
        <row r="94">
          <cell r="A94" t="str">
            <v xml:space="preserve">13. Solde des exportations et importations de b&amp;s. </v>
          </cell>
          <cell r="I94" t="str">
            <v>B11</v>
          </cell>
          <cell r="M94">
            <v>12.5</v>
          </cell>
          <cell r="R94">
            <v>0.5</v>
          </cell>
          <cell r="V94">
            <v>0.6</v>
          </cell>
          <cell r="Z94">
            <v>-0.3</v>
          </cell>
          <cell r="AD94">
            <v>0.6</v>
          </cell>
        </row>
        <row r="95">
          <cell r="A95" t="str">
            <v xml:space="preserve"> </v>
          </cell>
        </row>
        <row r="132">
          <cell r="A132" t="str">
            <v xml:space="preserve"> Tableau 2</v>
          </cell>
        </row>
        <row r="133">
          <cell r="A133" t="str">
            <v xml:space="preserve"> PROFILS TRIMESTRIELS </v>
          </cell>
        </row>
        <row r="135">
          <cell r="A135" t="str">
            <v xml:space="preserve"> Pays: </v>
          </cell>
        </row>
        <row r="136">
          <cell r="A136" t="str">
            <v xml:space="preserve"> Unité monétaire: </v>
          </cell>
        </row>
        <row r="137">
          <cell r="A137" t="str">
            <v>SEC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EMPLOIS ET RESSOURCES DE BIENS ET SERVICES, VOLUMES  </v>
          </cell>
        </row>
        <row r="141">
          <cell r="J141" t="str">
            <v xml:space="preserve">Variation en pourcentage par rapport au trimestre précédent </v>
          </cell>
        </row>
        <row r="142">
          <cell r="A142" t="str">
            <v xml:space="preserve"> 1. Dépenses de consommation privée </v>
          </cell>
        </row>
        <row r="143">
          <cell r="A143" t="str">
            <v xml:space="preserve"> 2. Dépenses de consommation publique  </v>
          </cell>
        </row>
        <row r="144">
          <cell r="A144" t="str">
            <v xml:space="preserve"> 3. Formation brute de capital fixe  </v>
          </cell>
        </row>
        <row r="145">
          <cell r="A145" t="str">
            <v xml:space="preserve"> 4. Demande intérieure finale  </v>
          </cell>
        </row>
        <row r="146">
          <cell r="A146" t="str">
            <v xml:space="preserve"> 5. Variations de stocks + acquisitions nettes  </v>
          </cell>
        </row>
        <row r="147">
          <cell r="A147" t="str">
            <v xml:space="preserve">    d'objets de valeur en % du PIB  </v>
          </cell>
        </row>
        <row r="148">
          <cell r="A148" t="str">
            <v xml:space="preserve"> 6. Demande intérieure </v>
          </cell>
        </row>
        <row r="149">
          <cell r="A149" t="str">
            <v xml:space="preserve"> 7. Exportations de biens et services  </v>
          </cell>
        </row>
        <row r="150">
          <cell r="A150" t="str">
            <v xml:space="preserve"> 8. Demande finale </v>
          </cell>
        </row>
        <row r="151">
          <cell r="A151" t="str">
            <v xml:space="preserve"> 9. Importations de biens et services  </v>
          </cell>
        </row>
        <row r="152">
          <cell r="A152" t="str">
            <v xml:space="preserve">10. Produit intérieur brut aux prix du marché </v>
          </cell>
        </row>
        <row r="154">
          <cell r="J154" t="str">
            <v xml:space="preserve"> INDICE DES PRIX A LA CONSOMMATION HARMONISE </v>
          </cell>
        </row>
        <row r="155">
          <cell r="J155" t="str">
            <v xml:space="preserve">Var. en % par rapport au trimestre correspondant de l'année précédente </v>
          </cell>
        </row>
        <row r="156">
          <cell r="A156" t="str">
            <v xml:space="preserve">11. IPCH </v>
          </cell>
        </row>
        <row r="157">
          <cell r="A157" t="str">
            <v xml:space="preserve"> </v>
          </cell>
        </row>
        <row r="161">
          <cell r="A161" t="str">
            <v>Tableau 3</v>
          </cell>
        </row>
        <row r="162">
          <cell r="A162" t="str">
            <v xml:space="preserve">ANALYSE SUPPLEMENTAIRE DE L'INVESTISSEMENT  </v>
          </cell>
        </row>
        <row r="163">
          <cell r="A163" t="str">
            <v xml:space="preserve"> VOLUMES </v>
          </cell>
        </row>
        <row r="165">
          <cell r="A165" t="str">
            <v xml:space="preserve"> Pays: </v>
          </cell>
        </row>
        <row r="166">
          <cell r="A166" t="str">
            <v xml:space="preserve"> Unité monétaire:  </v>
          </cell>
        </row>
        <row r="167">
          <cell r="A167" t="str">
            <v>SEC 95</v>
          </cell>
          <cell r="Z167" t="str">
            <v xml:space="preserve"> Date : </v>
          </cell>
        </row>
        <row r="168">
          <cell r="I168" t="str">
            <v>code</v>
          </cell>
          <cell r="M168">
            <v>2003</v>
          </cell>
          <cell r="V168">
            <v>2004</v>
          </cell>
          <cell r="Z168">
            <v>2005</v>
          </cell>
          <cell r="AD168">
            <v>2006</v>
          </cell>
        </row>
        <row r="169">
          <cell r="I169" t="str">
            <v xml:space="preserve">SEC 95 </v>
          </cell>
          <cell r="M169" t="str">
            <v xml:space="preserve">Niveau </v>
          </cell>
          <cell r="R169" t="str">
            <v xml:space="preserve">Variation en pourcentage  </v>
          </cell>
        </row>
        <row r="170">
          <cell r="A170" t="str">
            <v xml:space="preserve"> Par secteur </v>
          </cell>
          <cell r="I170" t="str">
            <v xml:space="preserve"> </v>
          </cell>
        </row>
        <row r="171">
          <cell r="A171" t="str">
            <v xml:space="preserve"> 1. Administrations publiques  </v>
          </cell>
          <cell r="I171" t="str">
            <v>S13</v>
          </cell>
        </row>
        <row r="172">
          <cell r="A172" t="str">
            <v xml:space="preserve"> 2. Autres secteurs intérieurs  </v>
          </cell>
          <cell r="I172" t="str">
            <v>S1-S13</v>
          </cell>
        </row>
        <row r="173">
          <cell r="A173" t="str">
            <v xml:space="preserve"> 2a. - dont entreprises </v>
          </cell>
          <cell r="I173" t="str">
            <v>S11+S12</v>
          </cell>
        </row>
        <row r="174">
          <cell r="A174" t="str">
            <v xml:space="preserve"> 2b. - dont ménages et ISBLSM </v>
          </cell>
          <cell r="I174" t="str">
            <v>S14+S15</v>
          </cell>
        </row>
        <row r="175">
          <cell r="A175" t="str">
            <v xml:space="preserve"> Par produit </v>
          </cell>
          <cell r="I175" t="str">
            <v>Pi6</v>
          </cell>
        </row>
        <row r="176">
          <cell r="A176" t="str">
            <v xml:space="preserve"> 3. Construction </v>
          </cell>
          <cell r="I176" t="str">
            <v>Pi6(4+5)</v>
          </cell>
        </row>
        <row r="177">
          <cell r="A177" t="str">
            <v xml:space="preserve"> 3a. - dont logement </v>
          </cell>
          <cell r="I177" t="str">
            <v>Pi6(4)</v>
          </cell>
        </row>
        <row r="178">
          <cell r="A178" t="str">
            <v xml:space="preserve"> 3b. - dont autre construction </v>
          </cell>
          <cell r="I178" t="str">
            <v>Pi6(5)</v>
          </cell>
        </row>
        <row r="179">
          <cell r="A179" t="str">
            <v xml:space="preserve"> 4. Equipement </v>
          </cell>
          <cell r="I179" t="str">
            <v>Pi6(2+3)</v>
          </cell>
        </row>
        <row r="180">
          <cell r="A180" t="str">
            <v xml:space="preserve"> 5. Autre </v>
          </cell>
          <cell r="I180" t="str">
            <v>Pi6(1+6)</v>
          </cell>
        </row>
        <row r="181">
          <cell r="A181" t="str">
            <v xml:space="preserve"> 6. Formation brute de capital fixe  </v>
          </cell>
          <cell r="I181" t="str">
            <v>P51</v>
          </cell>
        </row>
        <row r="182">
          <cell r="A182" t="str">
            <v xml:space="preserve">    (économie totale) ( = 1+2 = 3+4+5 ) </v>
          </cell>
        </row>
        <row r="183">
          <cell r="A183" t="str">
            <v xml:space="preserve"> Par industrie </v>
          </cell>
        </row>
        <row r="184">
          <cell r="A184" t="str">
            <v xml:space="preserve"> 7. Manufactures </v>
          </cell>
          <cell r="I184" t="str">
            <v>A17(D)</v>
          </cell>
        </row>
        <row r="197">
          <cell r="A197" t="str">
            <v>Tableau 4</v>
          </cell>
        </row>
        <row r="198">
          <cell r="A198" t="str">
            <v xml:space="preserve">EMPLOIS ET RESSOURCES DE BIENS ET SERVICES  </v>
          </cell>
        </row>
        <row r="199">
          <cell r="A199" t="str">
            <v xml:space="preserve">VALEURS </v>
          </cell>
        </row>
        <row r="201">
          <cell r="A201" t="str">
            <v xml:space="preserve"> Pays:</v>
          </cell>
        </row>
        <row r="202">
          <cell r="A202" t="str">
            <v xml:space="preserve"> Unité monétaire:  </v>
          </cell>
        </row>
        <row r="203">
          <cell r="A203" t="str">
            <v>SEC 95</v>
          </cell>
          <cell r="Z203" t="str">
            <v xml:space="preserve"> Date : </v>
          </cell>
        </row>
        <row r="204">
          <cell r="J204" t="str">
            <v xml:space="preserve">Valeurs aux prix courants </v>
          </cell>
        </row>
        <row r="205">
          <cell r="J205">
            <v>2003</v>
          </cell>
          <cell r="P205">
            <v>2004</v>
          </cell>
          <cell r="V205">
            <v>2005</v>
          </cell>
          <cell r="AB205">
            <v>2006</v>
          </cell>
        </row>
        <row r="206">
          <cell r="G206" t="str">
            <v>code</v>
          </cell>
          <cell r="M206" t="str">
            <v>var.</v>
          </cell>
          <cell r="S206" t="str">
            <v>var.</v>
          </cell>
          <cell r="Y206" t="str">
            <v>var.</v>
          </cell>
          <cell r="AE206" t="str">
            <v>var.</v>
          </cell>
        </row>
        <row r="207">
          <cell r="G207" t="str">
            <v xml:space="preserve">SEC 95 </v>
          </cell>
          <cell r="J207" t="str">
            <v xml:space="preserve"> Niveau</v>
          </cell>
          <cell r="M207" t="str">
            <v>en %</v>
          </cell>
          <cell r="P207" t="str">
            <v xml:space="preserve"> Niveau</v>
          </cell>
          <cell r="S207" t="str">
            <v>en %</v>
          </cell>
          <cell r="V207" t="str">
            <v xml:space="preserve"> Niveau</v>
          </cell>
          <cell r="Y207" t="str">
            <v>en %</v>
          </cell>
          <cell r="AB207" t="str">
            <v xml:space="preserve"> Niveau</v>
          </cell>
          <cell r="AE207" t="str">
            <v>en %</v>
          </cell>
        </row>
        <row r="208">
          <cell r="A208" t="str">
            <v xml:space="preserve"> 1. Dépenses de consommation privée </v>
          </cell>
          <cell r="G208" t="str">
            <v>P3</v>
          </cell>
        </row>
        <row r="209">
          <cell r="A209" t="str">
            <v xml:space="preserve"> 2. Dépenses de consommation publique  </v>
          </cell>
          <cell r="G209" t="str">
            <v>P3</v>
          </cell>
        </row>
        <row r="210">
          <cell r="A210" t="str">
            <v xml:space="preserve"> 3. Formation brute de capital fixe  </v>
          </cell>
          <cell r="G210" t="str">
            <v>P51</v>
          </cell>
        </row>
        <row r="211">
          <cell r="A211" t="str">
            <v xml:space="preserve"> 4. Demande intérieure finale (1+2+3) </v>
          </cell>
        </row>
        <row r="212">
          <cell r="A212" t="str">
            <v xml:space="preserve"> 5. Variations de stocks + acquisitions nettes  </v>
          </cell>
        </row>
        <row r="213">
          <cell r="A213" t="str">
            <v xml:space="preserve">    d'objets de valeur en % du PIB  </v>
          </cell>
          <cell r="G213" t="str">
            <v>P52+P53</v>
          </cell>
        </row>
        <row r="214">
          <cell r="A214" t="str">
            <v xml:space="preserve"> 6. Demande intérieure (4+5)  </v>
          </cell>
        </row>
        <row r="215">
          <cell r="A215" t="str">
            <v xml:space="preserve"> 7. Exportations de biens et services  </v>
          </cell>
          <cell r="G215" t="str">
            <v>P6</v>
          </cell>
        </row>
        <row r="216">
          <cell r="A216" t="str">
            <v xml:space="preserve"> 7a. - dont biens  </v>
          </cell>
          <cell r="G216" t="str">
            <v>P61</v>
          </cell>
        </row>
        <row r="217">
          <cell r="A217" t="str">
            <v xml:space="preserve"> 7b. - dont services </v>
          </cell>
          <cell r="G217" t="str">
            <v>P62</v>
          </cell>
        </row>
        <row r="218">
          <cell r="A218" t="str">
            <v xml:space="preserve"> 8. Demande finale (6+7) </v>
          </cell>
        </row>
        <row r="219">
          <cell r="A219" t="str">
            <v xml:space="preserve"> 9. Importations de biens et services  </v>
          </cell>
          <cell r="G219" t="str">
            <v>P7</v>
          </cell>
        </row>
        <row r="220">
          <cell r="A220" t="str">
            <v xml:space="preserve"> 9a. - dont biens  </v>
          </cell>
          <cell r="G220" t="str">
            <v>P71</v>
          </cell>
        </row>
        <row r="221">
          <cell r="A221" t="str">
            <v xml:space="preserve"> 9b. - dont services </v>
          </cell>
          <cell r="G221" t="str">
            <v>P72</v>
          </cell>
        </row>
        <row r="222">
          <cell r="A222" t="str">
            <v xml:space="preserve">10. PIB aux prix du marché (8-9)  </v>
          </cell>
          <cell r="G222" t="str">
            <v>B1*g</v>
          </cell>
        </row>
        <row r="223">
          <cell r="A223" t="str">
            <v xml:space="preserve">11. - dont solde des exportations et import. de b&amp;s </v>
          </cell>
          <cell r="G223" t="str">
            <v>B11</v>
          </cell>
        </row>
        <row r="224">
          <cell r="A224" t="str">
            <v xml:space="preserve">11a. - dont biens </v>
          </cell>
          <cell r="G224" t="str">
            <v xml:space="preserve"> </v>
          </cell>
        </row>
        <row r="225">
          <cell r="A225" t="str">
            <v xml:space="preserve">11b. - dont services </v>
          </cell>
          <cell r="G225" t="str">
            <v xml:space="preserve"> </v>
          </cell>
        </row>
        <row r="226">
          <cell r="A226" t="str">
            <v xml:space="preserve">12. Solde des revenus primaires </v>
          </cell>
          <cell r="G226" t="str">
            <v>B5</v>
          </cell>
        </row>
        <row r="227">
          <cell r="A227" t="str">
            <v xml:space="preserve">13. PNB aux prix du marché (10+12) </v>
          </cell>
          <cell r="G227" t="str">
            <v>B5*g</v>
          </cell>
        </row>
        <row r="228">
          <cell r="A228" t="str">
            <v xml:space="preserve"> </v>
          </cell>
        </row>
        <row r="229">
          <cell r="A229" t="str">
            <v xml:space="preserve">14. Rémunération des salariés  </v>
          </cell>
          <cell r="G229" t="str">
            <v>D1</v>
          </cell>
        </row>
        <row r="230">
          <cell r="A230" t="str">
            <v xml:space="preserve">15. Excédent brut d'exploitation / revenu mixte  </v>
          </cell>
          <cell r="G230" t="str">
            <v>B2g+B3g</v>
          </cell>
        </row>
        <row r="231">
          <cell r="A231" t="str">
            <v xml:space="preserve">16. Valeur ajoutée brute aux prix de base </v>
          </cell>
          <cell r="G231" t="str">
            <v>B1g</v>
          </cell>
        </row>
        <row r="232">
          <cell r="A232" t="str">
            <v xml:space="preserve">16a. - dont coûts du travail, trav. indépendants incl. </v>
          </cell>
          <cell r="G232" t="str">
            <v xml:space="preserve"> </v>
          </cell>
        </row>
        <row r="233">
          <cell r="A233" t="str">
            <v xml:space="preserve">17. Impôts nets des subventions (18-19) </v>
          </cell>
          <cell r="G233" t="str">
            <v xml:space="preserve"> </v>
          </cell>
        </row>
        <row r="234">
          <cell r="A234" t="str">
            <v xml:space="preserve">18. - impôts sur les produits </v>
          </cell>
          <cell r="G234" t="str">
            <v>D21</v>
          </cell>
        </row>
        <row r="235">
          <cell r="A235" t="str">
            <v xml:space="preserve">19. - subventions sur les produits </v>
          </cell>
          <cell r="G235" t="str">
            <v>D31</v>
          </cell>
        </row>
        <row r="236">
          <cell r="A236" t="str">
            <v xml:space="preserve">20. PIB aux prix du marché (16+17)  </v>
          </cell>
          <cell r="G236" t="str">
            <v>B1*g</v>
          </cell>
        </row>
        <row r="237">
          <cell r="A237" t="str">
            <v xml:space="preserve"> </v>
          </cell>
        </row>
        <row r="262">
          <cell r="A262" t="str">
            <v>Tableau 5</v>
          </cell>
        </row>
        <row r="263">
          <cell r="A263" t="str">
            <v xml:space="preserve">COUTS ET PRIX </v>
          </cell>
        </row>
        <row r="265">
          <cell r="A265" t="str">
            <v xml:space="preserve"> Pays:</v>
          </cell>
        </row>
        <row r="266">
          <cell r="A266" t="str">
            <v xml:space="preserve"> Unité monétaire:</v>
          </cell>
        </row>
        <row r="267">
          <cell r="A267" t="str">
            <v>SEC 95</v>
          </cell>
          <cell r="Z267" t="str">
            <v xml:space="preserve"> Date : </v>
          </cell>
        </row>
        <row r="268">
          <cell r="N268">
            <v>2003</v>
          </cell>
          <cell r="S268">
            <v>2004</v>
          </cell>
          <cell r="X268">
            <v>2005</v>
          </cell>
          <cell r="AC268">
            <v>2006</v>
          </cell>
        </row>
        <row r="269">
          <cell r="N269" t="str">
            <v xml:space="preserve">Variation en % de l'indice implicite des prix </v>
          </cell>
        </row>
        <row r="270">
          <cell r="A270" t="str">
            <v xml:space="preserve"> 1. Dépenses de consommation privée </v>
          </cell>
        </row>
        <row r="271">
          <cell r="A271" t="str">
            <v xml:space="preserve"> 2. Dépenses de consommation publique  </v>
          </cell>
        </row>
        <row r="272">
          <cell r="A272" t="str">
            <v xml:space="preserve"> 3. Formation brute de capital fixe  </v>
          </cell>
        </row>
        <row r="273">
          <cell r="A273" t="str">
            <v xml:space="preserve"> 3a. - dont construction  </v>
          </cell>
        </row>
        <row r="274">
          <cell r="A274" t="str">
            <v xml:space="preserve"> 3b. - dont  équipement </v>
          </cell>
        </row>
        <row r="275">
          <cell r="A275" t="str">
            <v xml:space="preserve"> 4. Demande intérieure finale </v>
          </cell>
        </row>
        <row r="276">
          <cell r="A276" t="str">
            <v xml:space="preserve"> 5. Variations de stocks </v>
          </cell>
        </row>
        <row r="277">
          <cell r="A277" t="str">
            <v xml:space="preserve"> 6. Demande intérieure </v>
          </cell>
        </row>
        <row r="278">
          <cell r="A278" t="str">
            <v xml:space="preserve"> 7. Exportations de biens et services  </v>
          </cell>
        </row>
        <row r="279">
          <cell r="A279" t="str">
            <v xml:space="preserve"> 7a. - dont biens  </v>
          </cell>
        </row>
        <row r="280">
          <cell r="A280" t="str">
            <v xml:space="preserve"> 7b. - dont services </v>
          </cell>
        </row>
        <row r="281">
          <cell r="A281" t="str">
            <v xml:space="preserve"> 8. Demande finale </v>
          </cell>
        </row>
        <row r="282">
          <cell r="A282" t="str">
            <v xml:space="preserve"> 9. Importations de biens et services  </v>
          </cell>
        </row>
        <row r="283">
          <cell r="A283" t="str">
            <v xml:space="preserve"> 9a. - dont biens  </v>
          </cell>
        </row>
        <row r="284">
          <cell r="A284" t="str">
            <v xml:space="preserve"> 9b. - dont services </v>
          </cell>
        </row>
        <row r="285">
          <cell r="A285" t="str">
            <v xml:space="preserve">10. Produit intérieur brut aux prix du marché </v>
          </cell>
        </row>
        <row r="286">
          <cell r="A286" t="str">
            <v xml:space="preserve">11. Solde des exportations et importations de biens et services </v>
          </cell>
        </row>
        <row r="287">
          <cell r="A287" t="str">
            <v xml:space="preserve">11a. - dont solde des exportations et importations de biens </v>
          </cell>
        </row>
        <row r="288">
          <cell r="A288" t="str">
            <v xml:space="preserve">11b. - dont solde des exportations et importations de services </v>
          </cell>
        </row>
        <row r="290">
          <cell r="N290" t="str">
            <v xml:space="preserve">variation en % </v>
          </cell>
        </row>
        <row r="291">
          <cell r="A291" t="str">
            <v xml:space="preserve">12. IPCH </v>
          </cell>
        </row>
        <row r="292">
          <cell r="A292" t="str">
            <v xml:space="preserve">13. Prix à la consommation (indice national) </v>
          </cell>
        </row>
        <row r="294">
          <cell r="N294" t="str">
            <v xml:space="preserve">Contribution à la variation en % </v>
          </cell>
        </row>
        <row r="295">
          <cell r="N295" t="str">
            <v xml:space="preserve">des coûts par unité du PIB réel </v>
          </cell>
        </row>
        <row r="296">
          <cell r="A296" t="str">
            <v xml:space="preserve">14. Rémunération des salariés  </v>
          </cell>
        </row>
        <row r="297">
          <cell r="A297" t="str">
            <v xml:space="preserve">14a. - dont salaires et traitements bruts </v>
          </cell>
        </row>
        <row r="298">
          <cell r="A298" t="str">
            <v xml:space="preserve">14b. - dont contributions sociales des employeurs </v>
          </cell>
        </row>
        <row r="299">
          <cell r="A299" t="str">
            <v xml:space="preserve">15. Excédent brut d'exploitation / revenu mixte  </v>
          </cell>
        </row>
        <row r="300">
          <cell r="A300" t="str">
            <v xml:space="preserve">16. Valeur ajoutée brute aux prix de base  </v>
          </cell>
        </row>
        <row r="301">
          <cell r="A301" t="str">
            <v xml:space="preserve">17. Impôts nets des subventions </v>
          </cell>
        </row>
        <row r="302">
          <cell r="A302" t="str">
            <v xml:space="preserve">18. Produit intérieur brut aux prix du marché </v>
          </cell>
        </row>
        <row r="327">
          <cell r="A327" t="str">
            <v>Tableau 6</v>
          </cell>
        </row>
        <row r="328">
          <cell r="A328" t="str">
            <v xml:space="preserve"> PRODUCTIVITE ET COUTS SALARIAUX UNITAIRES </v>
          </cell>
        </row>
        <row r="330">
          <cell r="A330" t="str">
            <v xml:space="preserve"> Pays:  </v>
          </cell>
        </row>
        <row r="331">
          <cell r="A331" t="str">
            <v xml:space="preserve"> Unité monétaire: </v>
          </cell>
        </row>
        <row r="332">
          <cell r="A332" t="str">
            <v>SEC 95</v>
          </cell>
          <cell r="Z332" t="str">
            <v xml:space="preserve"> Date : </v>
          </cell>
        </row>
        <row r="333">
          <cell r="J333">
            <v>2003</v>
          </cell>
          <cell r="P333">
            <v>2004</v>
          </cell>
          <cell r="V333">
            <v>2005</v>
          </cell>
          <cell r="AB333">
            <v>2006</v>
          </cell>
        </row>
        <row r="334">
          <cell r="G334" t="str">
            <v>code</v>
          </cell>
          <cell r="N334" t="str">
            <v>var.</v>
          </cell>
          <cell r="T334" t="str">
            <v>var.</v>
          </cell>
          <cell r="Z334" t="str">
            <v>var.</v>
          </cell>
          <cell r="AF334" t="str">
            <v>var.</v>
          </cell>
        </row>
        <row r="335">
          <cell r="G335" t="str">
            <v xml:space="preserve">SEC 95 </v>
          </cell>
          <cell r="J335" t="str">
            <v xml:space="preserve"> Niveau</v>
          </cell>
          <cell r="M335" t="str">
            <v>en %</v>
          </cell>
          <cell r="P335" t="str">
            <v xml:space="preserve"> Niveau</v>
          </cell>
          <cell r="S335" t="str">
            <v>en %</v>
          </cell>
          <cell r="V335" t="str">
            <v xml:space="preserve"> Niveau</v>
          </cell>
          <cell r="Y335" t="str">
            <v>en %</v>
          </cell>
          <cell r="AB335" t="str">
            <v xml:space="preserve"> Niveau</v>
          </cell>
          <cell r="AE335" t="str">
            <v>en %</v>
          </cell>
        </row>
        <row r="336">
          <cell r="J336" t="str">
            <v xml:space="preserve"> ENSEMBLE DE L'ECONOMIE </v>
          </cell>
        </row>
        <row r="337">
          <cell r="A337" t="str">
            <v xml:space="preserve"> 1. Valeur ajoutée brute aux prix de base 1995 </v>
          </cell>
          <cell r="G337" t="str">
            <v>B1g</v>
          </cell>
        </row>
        <row r="338">
          <cell r="A338" t="str">
            <v xml:space="preserve"> 2. Emploi total ('000) </v>
          </cell>
        </row>
        <row r="339">
          <cell r="A339" t="str">
            <v xml:space="preserve"> 3. VAB par personne occupée (1:2) </v>
          </cell>
        </row>
        <row r="340">
          <cell r="A340" t="str">
            <v xml:space="preserve"> 4. Rémunération des salariés par tête </v>
          </cell>
        </row>
        <row r="341">
          <cell r="A341" t="str">
            <v xml:space="preserve"> 4a. - dont salaires et traitements par tête </v>
          </cell>
        </row>
        <row r="342">
          <cell r="A342" t="str">
            <v xml:space="preserve"> 4b. - dont contributions des employeurs par tête </v>
          </cell>
        </row>
        <row r="343">
          <cell r="A343" t="str">
            <v xml:space="preserve"> 5. Coûts salariaux unitaires (4:3) (1995=100) </v>
          </cell>
        </row>
        <row r="345">
          <cell r="J345" t="str">
            <v xml:space="preserve"> INDUSTRIE MANUFACTURIERE </v>
          </cell>
        </row>
        <row r="346">
          <cell r="A346" t="str">
            <v xml:space="preserve"> 1. Valeur ajoutée brute aux prix de base 1995 </v>
          </cell>
          <cell r="G346" t="str">
            <v>B1g</v>
          </cell>
        </row>
        <row r="347">
          <cell r="A347" t="str">
            <v xml:space="preserve"> 2. Emploi total ('000)  </v>
          </cell>
        </row>
        <row r="348">
          <cell r="A348" t="str">
            <v xml:space="preserve"> 3. VAB par personne occupée (1:2) </v>
          </cell>
        </row>
        <row r="349">
          <cell r="A349" t="str">
            <v xml:space="preserve"> 4. Rémunération des salariés par tête </v>
          </cell>
        </row>
        <row r="350">
          <cell r="A350" t="str">
            <v xml:space="preserve"> 4a. - dont salaires et traitements par tête </v>
          </cell>
        </row>
        <row r="351">
          <cell r="A351" t="str">
            <v xml:space="preserve"> 4b. - dont contributions des employeurs par tête </v>
          </cell>
        </row>
        <row r="352">
          <cell r="A352" t="str">
            <v xml:space="preserve"> 5. Coûts salariaux unitaires (4:3) (1995=100) </v>
          </cell>
        </row>
        <row r="354">
          <cell r="J354" t="str">
            <v xml:space="preserve"> RESTE DE L'ECONOMIE </v>
          </cell>
        </row>
        <row r="355">
          <cell r="A355" t="str">
            <v xml:space="preserve"> 1. Valeur ajoutée brute aux prix de base 1995 </v>
          </cell>
          <cell r="G355" t="str">
            <v>B1g</v>
          </cell>
        </row>
        <row r="356">
          <cell r="A356" t="str">
            <v xml:space="preserve"> 2. Emploi total ('000) </v>
          </cell>
        </row>
        <row r="357">
          <cell r="A357" t="str">
            <v xml:space="preserve"> 3. VAB par personne occupée (1:2) </v>
          </cell>
        </row>
        <row r="358">
          <cell r="A358" t="str">
            <v xml:space="preserve"> 4. Rémunération des salariés par tête </v>
          </cell>
        </row>
        <row r="359">
          <cell r="A359" t="str">
            <v xml:space="preserve"> 4a. - dont salaires et traitements par tête </v>
          </cell>
        </row>
        <row r="360">
          <cell r="A360" t="str">
            <v xml:space="preserve"> 4b. - dont contributions des employeurs par tête </v>
          </cell>
        </row>
        <row r="361">
          <cell r="A361" t="str">
            <v xml:space="preserve"> 5. Coûts salariaux unitaires (4:3) (1995=100) </v>
          </cell>
        </row>
        <row r="362">
          <cell r="A362" t="str">
            <v xml:space="preserve"> </v>
          </cell>
        </row>
        <row r="366">
          <cell r="A366" t="str">
            <v>Tableau 7</v>
          </cell>
        </row>
        <row r="367">
          <cell r="A367" t="str">
            <v xml:space="preserve">  EMPLOI ET CHOMAGE  </v>
          </cell>
        </row>
        <row r="369">
          <cell r="A369" t="str">
            <v xml:space="preserve"> Pays: </v>
          </cell>
        </row>
        <row r="370">
          <cell r="A370" t="str">
            <v xml:space="preserve"> Unité:  '000 personnes</v>
          </cell>
          <cell r="Z370" t="str">
            <v xml:space="preserve"> Date : </v>
          </cell>
        </row>
        <row r="371">
          <cell r="J371">
            <v>2003</v>
          </cell>
          <cell r="P371">
            <v>2004</v>
          </cell>
          <cell r="V371">
            <v>2005</v>
          </cell>
          <cell r="AB371">
            <v>2006</v>
          </cell>
        </row>
        <row r="372">
          <cell r="M372" t="str">
            <v>var.</v>
          </cell>
          <cell r="S372" t="str">
            <v>var.</v>
          </cell>
          <cell r="Y372" t="str">
            <v>var.</v>
          </cell>
          <cell r="AE372" t="str">
            <v>var.</v>
          </cell>
        </row>
        <row r="373">
          <cell r="J373" t="str">
            <v xml:space="preserve"> Niveau</v>
          </cell>
          <cell r="M373" t="str">
            <v>en %</v>
          </cell>
          <cell r="P373" t="str">
            <v xml:space="preserve"> Niveau</v>
          </cell>
          <cell r="S373" t="str">
            <v>en %</v>
          </cell>
          <cell r="V373" t="str">
            <v xml:space="preserve"> Niveau</v>
          </cell>
          <cell r="Y373" t="str">
            <v>en %</v>
          </cell>
          <cell r="AB373" t="str">
            <v xml:space="preserve"> Niveau</v>
          </cell>
          <cell r="AE373" t="str">
            <v>en %</v>
          </cell>
        </row>
        <row r="374">
          <cell r="A374" t="str">
            <v xml:space="preserve"> 1. Population totale  </v>
          </cell>
        </row>
        <row r="375">
          <cell r="A375" t="str">
            <v xml:space="preserve"> 2. Population en âge de travailler (15-64 ans) </v>
          </cell>
        </row>
        <row r="376">
          <cell r="A376" t="str">
            <v xml:space="preserve"> 3. Population active totale  </v>
          </cell>
        </row>
        <row r="377">
          <cell r="A377" t="str">
            <v xml:space="preserve"> 4. Taux d'activité calculé (%) (3:2) </v>
          </cell>
        </row>
        <row r="378">
          <cell r="A378" t="str">
            <v xml:space="preserve"> 5. Population active civile </v>
          </cell>
        </row>
        <row r="379">
          <cell r="A379" t="str">
            <v xml:space="preserve"> 6. Emploi total </v>
          </cell>
        </row>
        <row r="380">
          <cell r="A380" t="str">
            <v xml:space="preserve"> 6a. - dont employés </v>
          </cell>
        </row>
        <row r="381">
          <cell r="A381" t="str">
            <v xml:space="preserve"> 6b. - dont travailleurs indépendants </v>
          </cell>
        </row>
        <row r="382">
          <cell r="A382" t="str">
            <v xml:space="preserve"> 7. Taux d'emploi calculé (%) (6:2) </v>
          </cell>
        </row>
        <row r="383">
          <cell r="A383" t="str">
            <v xml:space="preserve"> 8. Chômeurs (3-6) </v>
          </cell>
        </row>
        <row r="384">
          <cell r="A384" t="str">
            <v xml:space="preserve"> 9. Taux de chômage calculé (%) (8:5) </v>
          </cell>
        </row>
        <row r="386">
          <cell r="A386" t="str">
            <v xml:space="preserve">Définitions : Indicateurs Structurels </v>
          </cell>
        </row>
        <row r="387">
          <cell r="A387" t="str">
            <v xml:space="preserve">10. Taux de chômage, définition Eurostat (%) </v>
          </cell>
        </row>
        <row r="388">
          <cell r="A388" t="str">
            <v xml:space="preserve">11. Taux d'activité (%) </v>
          </cell>
        </row>
        <row r="389">
          <cell r="A389" t="str">
            <v xml:space="preserve">12. Taux d'emploi (%)  </v>
          </cell>
        </row>
        <row r="392">
          <cell r="A392" t="str">
            <v>Tableau 8</v>
          </cell>
        </row>
        <row r="393">
          <cell r="A393" t="str">
            <v xml:space="preserve">RESSOURCES ET DEPENSES DES MENAGES ET DES INSTITUTIONS </v>
          </cell>
        </row>
        <row r="394">
          <cell r="A394" t="str">
            <v xml:space="preserve">SANS BUT LUCRATIF AU SERVICE DES MENAGES (S14+S15) </v>
          </cell>
        </row>
        <row r="396">
          <cell r="A396" t="str">
            <v xml:space="preserve"> Pays:</v>
          </cell>
        </row>
        <row r="397">
          <cell r="A397" t="str">
            <v xml:space="preserve"> Unité monétaire:  </v>
          </cell>
        </row>
        <row r="398">
          <cell r="A398" t="str">
            <v>SEC 95</v>
          </cell>
          <cell r="Z398" t="str">
            <v xml:space="preserve"> Date : </v>
          </cell>
          <cell r="AD398">
            <v>38089</v>
          </cell>
        </row>
        <row r="399">
          <cell r="J399">
            <v>2003</v>
          </cell>
          <cell r="P399">
            <v>2004</v>
          </cell>
          <cell r="V399">
            <v>2005</v>
          </cell>
          <cell r="AB399">
            <v>2006</v>
          </cell>
        </row>
        <row r="400">
          <cell r="E400" t="str">
            <v>code</v>
          </cell>
          <cell r="M400" t="str">
            <v>var.</v>
          </cell>
          <cell r="S400" t="str">
            <v>var.</v>
          </cell>
          <cell r="Y400" t="str">
            <v>var.</v>
          </cell>
          <cell r="AE400" t="str">
            <v>var.</v>
          </cell>
        </row>
        <row r="401">
          <cell r="E401" t="str">
            <v xml:space="preserve">SEC 95 </v>
          </cell>
          <cell r="J401" t="str">
            <v xml:space="preserve"> Niveau</v>
          </cell>
          <cell r="M401" t="str">
            <v>en %</v>
          </cell>
          <cell r="P401" t="str">
            <v xml:space="preserve"> Niveau</v>
          </cell>
          <cell r="S401" t="str">
            <v>en %</v>
          </cell>
          <cell r="V401" t="str">
            <v xml:space="preserve"> Niveau</v>
          </cell>
          <cell r="Y401" t="str">
            <v>en %</v>
          </cell>
          <cell r="AB401" t="str">
            <v xml:space="preserve"> Niveau</v>
          </cell>
          <cell r="AE401" t="str">
            <v>en %</v>
          </cell>
        </row>
        <row r="402">
          <cell r="A402" t="str">
            <v xml:space="preserve"> 1. Rémunération des salariés </v>
          </cell>
          <cell r="E402" t="str">
            <v>D1</v>
          </cell>
        </row>
        <row r="403">
          <cell r="A403" t="str">
            <v xml:space="preserve"> 1a. - dont salaires et traitements bruts  </v>
          </cell>
          <cell r="E403" t="str">
            <v>D11</v>
          </cell>
        </row>
        <row r="404">
          <cell r="A404" t="str">
            <v xml:space="preserve"> 2. Revenus non-salariaux, nets  </v>
          </cell>
          <cell r="E404" t="str">
            <v>B2g+B3g+D4</v>
          </cell>
        </row>
        <row r="405">
          <cell r="A405" t="str">
            <v xml:space="preserve"> 3. Transferts courants reçus  </v>
          </cell>
          <cell r="E405" t="str">
            <v>D62+D7</v>
          </cell>
        </row>
        <row r="406">
          <cell r="A406" t="str">
            <v xml:space="preserve"> 4. Impôts cour. sur le revenu et le patrimoine </v>
          </cell>
          <cell r="E406" t="str">
            <v>D5</v>
          </cell>
        </row>
        <row r="407">
          <cell r="A407" t="str">
            <v xml:space="preserve"> 5. Transferts courants versés  </v>
          </cell>
          <cell r="E407" t="str">
            <v>D61+D7</v>
          </cell>
        </row>
        <row r="408">
          <cell r="A408" t="str">
            <v xml:space="preserve"> 6. Revenu disponible brut (1+2+3-4-5)  </v>
          </cell>
          <cell r="E408" t="str">
            <v>B6g</v>
          </cell>
        </row>
        <row r="409">
          <cell r="A409" t="str">
            <v xml:space="preserve"> 7. Variation des droits sur les fonds de pens. </v>
          </cell>
          <cell r="E409" t="str">
            <v>D8</v>
          </cell>
        </row>
        <row r="410">
          <cell r="A410" t="str">
            <v xml:space="preserve"> 8. Revenu disponible brut ajusté (6+7)  </v>
          </cell>
          <cell r="E410" t="str">
            <v xml:space="preserve"> </v>
          </cell>
        </row>
        <row r="411">
          <cell r="A411" t="str">
            <v xml:space="preserve"> 9. Revenu disponible brut ajusté réel </v>
          </cell>
          <cell r="E411" t="str">
            <v xml:space="preserve"> </v>
          </cell>
        </row>
        <row r="412">
          <cell r="A412" t="str">
            <v xml:space="preserve">10. Dépenses de consommation finale </v>
          </cell>
          <cell r="E412" t="str">
            <v>P3</v>
          </cell>
        </row>
        <row r="413">
          <cell r="A413" t="str">
            <v xml:space="preserve">11. Epargne brute (8-10)  </v>
          </cell>
          <cell r="E413" t="str">
            <v>B8g</v>
          </cell>
        </row>
        <row r="414">
          <cell r="A414" t="str">
            <v xml:space="preserve">12. Taux d'épargne (%) (11:8)  </v>
          </cell>
          <cell r="E414" t="str">
            <v xml:space="preserve"> </v>
          </cell>
        </row>
        <row r="415">
          <cell r="A415" t="str">
            <v xml:space="preserve">13. Formation brute de capital  </v>
          </cell>
          <cell r="E415" t="str">
            <v>P5</v>
          </cell>
        </row>
        <row r="416">
          <cell r="A416" t="str">
            <v xml:space="preserve">14. Autres dépenses en capital, nettes </v>
          </cell>
          <cell r="E416" t="str">
            <v>D9+K2</v>
          </cell>
        </row>
        <row r="417">
          <cell r="A417" t="str">
            <v xml:space="preserve">15. Capacité (+) ou besoin (-) de financement </v>
          </cell>
          <cell r="E417" t="str">
            <v>B9</v>
          </cell>
        </row>
        <row r="418">
          <cell r="A418" t="str">
            <v xml:space="preserve">      (11-13-14)  </v>
          </cell>
          <cell r="E418" t="str">
            <v xml:space="preserve"> </v>
          </cell>
        </row>
        <row r="419">
          <cell r="A419" t="str">
            <v xml:space="preserve">15a. p.m. 15 en % du PIB  </v>
          </cell>
        </row>
        <row r="424">
          <cell r="A424" t="str">
            <v>Tableau 9</v>
          </cell>
        </row>
        <row r="425">
          <cell r="A425" t="str">
            <v xml:space="preserve">REVENUS ET DEPENSES DES ENTREPRISES (S11+S12)  </v>
          </cell>
        </row>
        <row r="427">
          <cell r="A427" t="str">
            <v xml:space="preserve"> Pays:</v>
          </cell>
        </row>
        <row r="428">
          <cell r="A428" t="str">
            <v xml:space="preserve"> Unité monétaire:</v>
          </cell>
        </row>
        <row r="429">
          <cell r="A429" t="str">
            <v>SEC 95</v>
          </cell>
          <cell r="Z429" t="str">
            <v xml:space="preserve"> Date : </v>
          </cell>
        </row>
        <row r="430">
          <cell r="J430">
            <v>2003</v>
          </cell>
          <cell r="P430">
            <v>2004</v>
          </cell>
          <cell r="V430">
            <v>2005</v>
          </cell>
          <cell r="AB430">
            <v>2006</v>
          </cell>
        </row>
        <row r="431">
          <cell r="E431" t="str">
            <v>code</v>
          </cell>
          <cell r="M431" t="str">
            <v>var.</v>
          </cell>
          <cell r="S431" t="str">
            <v>var.</v>
          </cell>
          <cell r="Y431" t="str">
            <v>var.</v>
          </cell>
          <cell r="AE431" t="str">
            <v>var.</v>
          </cell>
        </row>
        <row r="432">
          <cell r="E432" t="str">
            <v xml:space="preserve">SEC 95 </v>
          </cell>
          <cell r="J432" t="str">
            <v xml:space="preserve"> Niveau</v>
          </cell>
          <cell r="M432" t="str">
            <v>en %</v>
          </cell>
          <cell r="P432" t="str">
            <v xml:space="preserve"> Niveau</v>
          </cell>
          <cell r="S432" t="str">
            <v>en %</v>
          </cell>
          <cell r="V432" t="str">
            <v xml:space="preserve"> Niveau</v>
          </cell>
          <cell r="Y432" t="str">
            <v>en %</v>
          </cell>
          <cell r="AB432" t="str">
            <v xml:space="preserve"> Niveau</v>
          </cell>
          <cell r="AE432" t="str">
            <v>en %</v>
          </cell>
        </row>
        <row r="433">
          <cell r="A433" t="str">
            <v xml:space="preserve"> 1. Valeur ajoutée brute aux prix de base  </v>
          </cell>
          <cell r="E433" t="str">
            <v>B1g</v>
          </cell>
        </row>
        <row r="434">
          <cell r="A434" t="str">
            <v xml:space="preserve"> 2. Autres subventions sur la production </v>
          </cell>
          <cell r="E434" t="str">
            <v>D39</v>
          </cell>
        </row>
        <row r="435">
          <cell r="A435" t="str">
            <v xml:space="preserve"> 3. Autres impôts sur la production </v>
          </cell>
          <cell r="E435" t="str">
            <v>D29</v>
          </cell>
        </row>
        <row r="436">
          <cell r="A436" t="str">
            <v xml:space="preserve"> 4. Rémunération des salariés  </v>
          </cell>
          <cell r="E436" t="str">
            <v>D1</v>
          </cell>
        </row>
        <row r="437">
          <cell r="A437" t="str">
            <v xml:space="preserve"> 5. Excédent brut d'exploitation (1+2-3-4)  </v>
          </cell>
          <cell r="E437" t="str">
            <v>B2g</v>
          </cell>
        </row>
        <row r="438">
          <cell r="A438" t="str">
            <v xml:space="preserve"> 6. Revenus nets de la propriété  </v>
          </cell>
          <cell r="E438" t="str">
            <v>D4</v>
          </cell>
        </row>
        <row r="439">
          <cell r="A439" t="str">
            <v xml:space="preserve"> 7. Transferts courants (nets)  </v>
          </cell>
          <cell r="E439" t="str">
            <v>D61-D62+D7</v>
          </cell>
        </row>
        <row r="440">
          <cell r="A440" t="str">
            <v xml:space="preserve"> 8. Impôts cour. sur le revenu et le patrimoine </v>
          </cell>
          <cell r="E440" t="str">
            <v>D5</v>
          </cell>
        </row>
        <row r="441">
          <cell r="A441" t="str">
            <v xml:space="preserve"> 9. Variation des droits sur les fonds de pens. </v>
          </cell>
          <cell r="E441" t="str">
            <v>D8</v>
          </cell>
        </row>
        <row r="442">
          <cell r="A442" t="str">
            <v xml:space="preserve">10. Epargne brute (5+6+7-8-9) </v>
          </cell>
          <cell r="E442" t="str">
            <v>B8g</v>
          </cell>
        </row>
        <row r="443">
          <cell r="A443" t="str">
            <v xml:space="preserve">10a. p.m. 10 en % du PIB  </v>
          </cell>
        </row>
        <row r="444">
          <cell r="A444" t="str">
            <v xml:space="preserve">11. Formation brute de capital </v>
          </cell>
          <cell r="E444" t="str">
            <v>P5</v>
          </cell>
        </row>
        <row r="445">
          <cell r="A445" t="str">
            <v xml:space="preserve">12. Autres dépenses en capital, nettes </v>
          </cell>
          <cell r="E445" t="str">
            <v>D9+K2</v>
          </cell>
        </row>
        <row r="446">
          <cell r="A446" t="str">
            <v xml:space="preserve">13. Capacité (+) ou besoin (-) de financement  </v>
          </cell>
          <cell r="E446" t="str">
            <v>B9</v>
          </cell>
        </row>
        <row r="447">
          <cell r="A447" t="str">
            <v xml:space="preserve">      (10-11-12)  </v>
          </cell>
        </row>
        <row r="448">
          <cell r="A448" t="str">
            <v xml:space="preserve">13a. p.m. 13 en % du PIB  </v>
          </cell>
        </row>
        <row r="457">
          <cell r="A457" t="str">
            <v>Tableau 10</v>
          </cell>
        </row>
        <row r="458">
          <cell r="A458" t="str">
            <v xml:space="preserve">REVENUS ET DEPENSES DE L'ENSEMBLE DES ADMINISTRATIONS PUBLIQUES (S13) </v>
          </cell>
        </row>
        <row r="460">
          <cell r="A460" t="str">
            <v xml:space="preserve"> Pays: </v>
          </cell>
        </row>
        <row r="461">
          <cell r="A461" t="str">
            <v xml:space="preserve"> Unité monétaire: </v>
          </cell>
        </row>
        <row r="462">
          <cell r="A462" t="str">
            <v>SEC 95</v>
          </cell>
          <cell r="Z462" t="str">
            <v xml:space="preserve"> Date : </v>
          </cell>
        </row>
        <row r="463">
          <cell r="J463">
            <v>2003</v>
          </cell>
          <cell r="P463">
            <v>2004</v>
          </cell>
          <cell r="V463">
            <v>2005</v>
          </cell>
          <cell r="AB463">
            <v>2006</v>
          </cell>
        </row>
        <row r="464">
          <cell r="G464" t="str">
            <v>code</v>
          </cell>
          <cell r="M464" t="str">
            <v>var.</v>
          </cell>
          <cell r="S464" t="str">
            <v>var.</v>
          </cell>
          <cell r="Y464" t="str">
            <v>var.</v>
          </cell>
          <cell r="AE464" t="str">
            <v>var.</v>
          </cell>
        </row>
        <row r="465">
          <cell r="G465" t="str">
            <v xml:space="preserve">SEC 95 </v>
          </cell>
          <cell r="J465" t="str">
            <v xml:space="preserve"> Niveau</v>
          </cell>
          <cell r="M465" t="str">
            <v>en %</v>
          </cell>
          <cell r="P465" t="str">
            <v xml:space="preserve"> Niveau</v>
          </cell>
          <cell r="S465" t="str">
            <v>en %</v>
          </cell>
          <cell r="V465" t="str">
            <v xml:space="preserve"> Niveau</v>
          </cell>
          <cell r="Y465" t="str">
            <v>en %</v>
          </cell>
          <cell r="AB465" t="str">
            <v xml:space="preserve"> Niveau</v>
          </cell>
          <cell r="AE465" t="str">
            <v>en %</v>
          </cell>
        </row>
        <row r="466">
          <cell r="A466" t="str">
            <v xml:space="preserve"> 1. Impôts sur la production et les importations  </v>
          </cell>
          <cell r="G466" t="str">
            <v>D2</v>
          </cell>
        </row>
        <row r="467">
          <cell r="A467" t="str">
            <v xml:space="preserve"> 2. Impôts courants sur le revenu, le patrimoine, etc. </v>
          </cell>
          <cell r="G467" t="str">
            <v>D5</v>
          </cell>
        </row>
        <row r="468">
          <cell r="A468" t="str">
            <v xml:space="preserve"> 3. Cotisations sociales </v>
          </cell>
          <cell r="G468" t="str">
            <v>D61</v>
          </cell>
        </row>
        <row r="469">
          <cell r="A469" t="str">
            <v xml:space="preserve"> 3a. - dont cotisations sociales effectives </v>
          </cell>
          <cell r="G469" t="str">
            <v>D611</v>
          </cell>
        </row>
        <row r="470">
          <cell r="A470" t="str">
            <v xml:space="preserve"> 4. Autres ressources courantes </v>
          </cell>
          <cell r="G470" t="str">
            <v xml:space="preserve"> </v>
          </cell>
        </row>
        <row r="471">
          <cell r="A471" t="str">
            <v xml:space="preserve"> 5. Ressources courantes totales </v>
          </cell>
          <cell r="G471" t="str">
            <v xml:space="preserve"> </v>
          </cell>
        </row>
        <row r="472">
          <cell r="A472" t="str">
            <v xml:space="preserve"> 6. Dépenses de consommation collective </v>
          </cell>
          <cell r="G472" t="str">
            <v>P32</v>
          </cell>
        </row>
        <row r="473">
          <cell r="A473" t="str">
            <v xml:space="preserve"> 7. Transferts sociaux en nature </v>
          </cell>
          <cell r="G473" t="str">
            <v>D63=P31</v>
          </cell>
        </row>
        <row r="474">
          <cell r="A474" t="str">
            <v xml:space="preserve"> 8. Dépenses de consommation publique finale (6+7) </v>
          </cell>
          <cell r="G474" t="str">
            <v>P3</v>
          </cell>
        </row>
        <row r="475">
          <cell r="A475" t="str">
            <v xml:space="preserve"> 8a. - dont, rémunération des salariés </v>
          </cell>
          <cell r="G475" t="str">
            <v>D1</v>
          </cell>
        </row>
        <row r="476">
          <cell r="A476" t="str">
            <v xml:space="preserve"> 9. Autres transferts sociaux </v>
          </cell>
          <cell r="G476" t="str">
            <v>D62</v>
          </cell>
        </row>
        <row r="477">
          <cell r="A477" t="str">
            <v xml:space="preserve">10. Intérêts </v>
          </cell>
          <cell r="G477" t="str">
            <v>D41</v>
          </cell>
        </row>
        <row r="478">
          <cell r="A478" t="str">
            <v xml:space="preserve">11. Subventions </v>
          </cell>
          <cell r="G478" t="str">
            <v>D3</v>
          </cell>
        </row>
        <row r="479">
          <cell r="A479" t="str">
            <v xml:space="preserve">12. Autres dépenses courantes </v>
          </cell>
          <cell r="G479" t="str">
            <v xml:space="preserve"> </v>
          </cell>
        </row>
        <row r="480">
          <cell r="A480" t="str">
            <v xml:space="preserve">13. Dépenses courantes totales (8+9+10+11+12) </v>
          </cell>
          <cell r="G480" t="str">
            <v xml:space="preserve"> </v>
          </cell>
        </row>
        <row r="481">
          <cell r="A481" t="str">
            <v xml:space="preserve">14. Transferts en capital à recevoir </v>
          </cell>
          <cell r="G481" t="str">
            <v>D9</v>
          </cell>
        </row>
        <row r="482">
          <cell r="A482" t="str">
            <v xml:space="preserve">15. Formation brute de capital fixe </v>
          </cell>
          <cell r="G482" t="str">
            <v>P51</v>
          </cell>
        </row>
        <row r="483">
          <cell r="A483" t="str">
            <v xml:space="preserve">16. Autres dépenses en capital, nettes </v>
          </cell>
          <cell r="G483" t="str">
            <v xml:space="preserve"> </v>
          </cell>
        </row>
        <row r="485">
          <cell r="G485" t="str">
            <v xml:space="preserve"> </v>
          </cell>
          <cell r="M485" t="str">
            <v xml:space="preserve"> en %</v>
          </cell>
          <cell r="S485" t="str">
            <v xml:space="preserve"> en %</v>
          </cell>
          <cell r="Y485" t="str">
            <v xml:space="preserve"> en %</v>
          </cell>
          <cell r="AE485" t="str">
            <v xml:space="preserve"> en %</v>
          </cell>
        </row>
        <row r="486">
          <cell r="G486" t="str">
            <v xml:space="preserve"> </v>
          </cell>
          <cell r="M486" t="str">
            <v xml:space="preserve"> du PIB</v>
          </cell>
          <cell r="S486" t="str">
            <v xml:space="preserve"> du PIB</v>
          </cell>
          <cell r="Y486" t="str">
            <v xml:space="preserve"> du PIB</v>
          </cell>
          <cell r="AE486" t="str">
            <v xml:space="preserve"> du PIB</v>
          </cell>
        </row>
        <row r="487">
          <cell r="A487" t="str">
            <v xml:space="preserve">17. Epargne brute (5-13) </v>
          </cell>
          <cell r="G487" t="str">
            <v>B8g</v>
          </cell>
        </row>
        <row r="488">
          <cell r="A488" t="str">
            <v xml:space="preserve">18. Capacité (+) ou besoin (-) de fin. (17+14-15-16)  </v>
          </cell>
          <cell r="G488" t="str">
            <v>B9</v>
          </cell>
        </row>
        <row r="489">
          <cell r="A489" t="str">
            <v xml:space="preserve">18a. - balance primaire  </v>
          </cell>
          <cell r="G489" t="str">
            <v xml:space="preserve"> </v>
          </cell>
        </row>
        <row r="490">
          <cell r="A490" t="str">
            <v xml:space="preserve">19. Dette brute consolidée des adm. publiques </v>
          </cell>
          <cell r="G490" t="str">
            <v xml:space="preserve"> </v>
          </cell>
        </row>
        <row r="492">
          <cell r="A492" t="str">
            <v xml:space="preserve">20. Total des recettes, définition harmonisée </v>
          </cell>
          <cell r="G492" t="str">
            <v>TR*</v>
          </cell>
        </row>
        <row r="493">
          <cell r="A493" t="str">
            <v xml:space="preserve">21. Dépenses publ. totales, définition harmonisée </v>
          </cell>
          <cell r="G493" t="str">
            <v>TE*</v>
          </cell>
        </row>
        <row r="494">
          <cell r="A494" t="str">
            <v xml:space="preserve">22. Capacité (+) ou besoin (-) de fin., def. PDE </v>
          </cell>
          <cell r="G494" t="str">
            <v>EDP B9</v>
          </cell>
        </row>
        <row r="496">
          <cell r="A496" t="str">
            <v xml:space="preserve">23. Taux de prélèvements obligatoires </v>
          </cell>
          <cell r="G496" t="str">
            <v xml:space="preserve"> </v>
          </cell>
        </row>
        <row r="522">
          <cell r="A522" t="str">
            <v>Tableau 11</v>
          </cell>
        </row>
        <row r="523">
          <cell r="A523" t="str">
            <v>COMPTE DES OPERATIONS COURANTES DE LA NATION (S2)</v>
          </cell>
          <cell r="B523" t="str">
            <v>COMPTE DES OPERATIONS COURANTES DE LA NATION (S2)</v>
          </cell>
          <cell r="C523" t="str">
            <v>COMPTE DES OPERATIONS COURANTES DE LA NATION (S2)</v>
          </cell>
          <cell r="D523" t="str">
            <v>COMPTE DES OPERATIONS COURANTES DE LA NATION (S2)</v>
          </cell>
          <cell r="E523" t="str">
            <v>COMPTE DES OPERATIONS COURANTES DE LA NATION (S2)</v>
          </cell>
          <cell r="F523" t="str">
            <v>COMPTE DES OPERATIONS COURANTES DE LA NATION (S2)</v>
          </cell>
          <cell r="G523" t="str">
            <v>COMPTE DES OPERATIONS COURANTES DE LA NATION (S2)</v>
          </cell>
          <cell r="H523" t="str">
            <v>COMPTE DES OPERATIONS COURANTES DE LA NATION (S2)</v>
          </cell>
          <cell r="I523" t="str">
            <v>COMPTE DES OPERATIONS COURANTES DE LA NATION (S2)</v>
          </cell>
          <cell r="J523" t="str">
            <v>COMPTE DES OPERATIONS COURANTES DE LA NATION (S2)</v>
          </cell>
          <cell r="K523" t="str">
            <v>COMPTE DES OPERATIONS COURANTES DE LA NATION (S2)</v>
          </cell>
          <cell r="L523" t="str">
            <v>COMPTE DES OPERATIONS COURANTES DE LA NATION (S2)</v>
          </cell>
          <cell r="M523" t="str">
            <v>COMPTE DES OPERATIONS COURANTES DE LA NATION (S2)</v>
          </cell>
          <cell r="N523" t="str">
            <v>COMPTE DES OPERATIONS COURANTES DE LA NATION (S2)</v>
          </cell>
          <cell r="O523" t="str">
            <v>COMPTE DES OPERATIONS COURANTES DE LA NATION (S2)</v>
          </cell>
          <cell r="P523" t="str">
            <v>COMPTE DES OPERATIONS COURANTES DE LA NATION (S2)</v>
          </cell>
          <cell r="Q523" t="str">
            <v>COMPTE DES OPERATIONS COURANTES DE LA NATION (S2)</v>
          </cell>
          <cell r="R523" t="str">
            <v>COMPTE DES OPERATIONS COURANTES DE LA NATION (S2)</v>
          </cell>
          <cell r="S523" t="str">
            <v>COMPTE DES OPERATIONS COURANTES DE LA NATION (S2)</v>
          </cell>
          <cell r="T523" t="str">
            <v>COMPTE DES OPERATIONS COURANTES DE LA NATION (S2)</v>
          </cell>
          <cell r="U523" t="str">
            <v>COMPTE DES OPERATIONS COURANTES DE LA NATION (S2)</v>
          </cell>
          <cell r="V523" t="str">
            <v>COMPTE DES OPERATIONS COURANTES DE LA NATION (S2)</v>
          </cell>
          <cell r="W523" t="str">
            <v>COMPTE DES OPERATIONS COURANTES DE LA NATION (S2)</v>
          </cell>
          <cell r="X523" t="str">
            <v>COMPTE DES OPERATIONS COURANTES DE LA NATION (S2)</v>
          </cell>
          <cell r="Y523" t="str">
            <v>COMPTE DES OPERATIONS COURANTES DE LA NATION (S2)</v>
          </cell>
          <cell r="Z523" t="str">
            <v>COMPTE DES OPERATIONS COURANTES DE LA NATION (S2)</v>
          </cell>
          <cell r="AA523" t="str">
            <v>COMPTE DES OPERATIONS COURANTES DE LA NATION (S2)</v>
          </cell>
          <cell r="AB523" t="str">
            <v>COMPTE DES OPERATIONS COURANTES DE LA NATION (S2)</v>
          </cell>
          <cell r="AC523" t="str">
            <v>COMPTE DES OPERATIONS COURANTES DE LA NATION (S2)</v>
          </cell>
          <cell r="AD523" t="str">
            <v>COMPTE DES OPERATIONS COURANTES DE LA NATION (S2)</v>
          </cell>
          <cell r="AE523" t="str">
            <v>COMPTE DES OPERATIONS COURANTES DE LA NATION (S2)</v>
          </cell>
          <cell r="AF523" t="str">
            <v>COMPTE DES OPERATIONS COURANTES DE LA NATION (S2)</v>
          </cell>
          <cell r="AG523" t="str">
            <v>COMPTE DES OPERATIONS COURANTES DE LA NATION (S2)</v>
          </cell>
        </row>
        <row r="525">
          <cell r="A525" t="str">
            <v xml:space="preserve"> Pays: </v>
          </cell>
        </row>
        <row r="526">
          <cell r="A526" t="str">
            <v xml:space="preserve"> Unité monétaire:  </v>
          </cell>
          <cell r="Z526" t="str">
            <v xml:space="preserve"> Date : </v>
          </cell>
        </row>
        <row r="527">
          <cell r="J527">
            <v>2003</v>
          </cell>
          <cell r="P527">
            <v>2004</v>
          </cell>
          <cell r="V527">
            <v>2005</v>
          </cell>
          <cell r="AB527">
            <v>2006</v>
          </cell>
        </row>
        <row r="528">
          <cell r="G528" t="str">
            <v>code</v>
          </cell>
          <cell r="M528" t="str">
            <v>var.</v>
          </cell>
          <cell r="S528" t="str">
            <v>var.</v>
          </cell>
          <cell r="Y528" t="str">
            <v>var.</v>
          </cell>
          <cell r="AE528" t="str">
            <v>var.</v>
          </cell>
        </row>
        <row r="529">
          <cell r="G529" t="str">
            <v xml:space="preserve">SEC 95 </v>
          </cell>
          <cell r="J529" t="str">
            <v xml:space="preserve"> Niveau</v>
          </cell>
          <cell r="M529" t="str">
            <v>en %</v>
          </cell>
          <cell r="P529" t="str">
            <v xml:space="preserve"> Niveau</v>
          </cell>
          <cell r="S529" t="str">
            <v>en %</v>
          </cell>
          <cell r="V529" t="str">
            <v xml:space="preserve"> Niveau</v>
          </cell>
          <cell r="Y529" t="str">
            <v>en %</v>
          </cell>
          <cell r="AB529" t="str">
            <v xml:space="preserve"> Niveau</v>
          </cell>
          <cell r="AE529" t="str">
            <v>en %</v>
          </cell>
        </row>
        <row r="530">
          <cell r="A530" t="str">
            <v xml:space="preserve"> 1. Exportations de biens (fob)  </v>
          </cell>
          <cell r="G530" t="str">
            <v>P61</v>
          </cell>
        </row>
        <row r="531">
          <cell r="A531" t="str">
            <v xml:space="preserve"> 2. Importations de biens (fob)  </v>
          </cell>
          <cell r="G531" t="str">
            <v>P71</v>
          </cell>
        </row>
        <row r="532">
          <cell r="A532" t="str">
            <v xml:space="preserve"> 3. Balance commerciale (biens, fob/fob) (1-2)  </v>
          </cell>
        </row>
        <row r="533">
          <cell r="A533" t="str">
            <v xml:space="preserve"> 3a. p.m.  3 en % du PIB  </v>
          </cell>
        </row>
        <row r="534">
          <cell r="A534" t="str">
            <v xml:space="preserve"> 4. Exportations de services  </v>
          </cell>
          <cell r="G534" t="str">
            <v>P62</v>
          </cell>
        </row>
        <row r="535">
          <cell r="A535" t="str">
            <v xml:space="preserve"> 4a. - dont tourisme  </v>
          </cell>
        </row>
        <row r="536">
          <cell r="A536" t="str">
            <v xml:space="preserve"> 5. Importations de services </v>
          </cell>
          <cell r="G536" t="str">
            <v>P72</v>
          </cell>
        </row>
        <row r="537">
          <cell r="A537" t="str">
            <v xml:space="preserve"> 5a. - dont tourisme  </v>
          </cell>
        </row>
        <row r="538">
          <cell r="A538" t="str">
            <v xml:space="preserve"> 6. Balance des services (4-5)  </v>
          </cell>
        </row>
        <row r="539">
          <cell r="A539" t="str">
            <v xml:space="preserve"> 6a. p.m.  6 en % du PIB  </v>
          </cell>
        </row>
        <row r="540">
          <cell r="A540" t="str">
            <v xml:space="preserve"> 7. Balance des biens et services (3+6) </v>
          </cell>
          <cell r="G540" t="str">
            <v>B11</v>
          </cell>
        </row>
        <row r="541">
          <cell r="A541" t="str">
            <v xml:space="preserve"> 7a. p.m.  7 en % du PIB  </v>
          </cell>
        </row>
        <row r="542">
          <cell r="A542" t="str">
            <v xml:space="preserve"> 8. Solde des revenus prim. et des transferts courants </v>
          </cell>
        </row>
        <row r="543">
          <cell r="A543" t="str">
            <v xml:space="preserve"> 8a. - dont balance du revenu primaire </v>
          </cell>
          <cell r="G543" t="str">
            <v>B5g</v>
          </cell>
        </row>
        <row r="544">
          <cell r="A544" t="str">
            <v xml:space="preserve"> 8b. - dont transferts courants nets </v>
          </cell>
        </row>
        <row r="545">
          <cell r="A545" t="str">
            <v xml:space="preserve"> 8c. p.m.  8 en % du PIB  </v>
          </cell>
        </row>
        <row r="546">
          <cell r="A546" t="str">
            <v xml:space="preserve"> 9. Solde des opérations courantes (7+8)  </v>
          </cell>
          <cell r="G546" t="str">
            <v>B12</v>
          </cell>
        </row>
        <row r="547">
          <cell r="A547" t="str">
            <v xml:space="preserve"> 9a. p.m. 9 en % du PIB  </v>
          </cell>
        </row>
        <row r="548">
          <cell r="A548" t="str">
            <v xml:space="preserve">10. Transactions nettes en capital </v>
          </cell>
        </row>
        <row r="549">
          <cell r="A549" t="str">
            <v xml:space="preserve">11. Capacité (+) ou besoin (-) de fin. (9+10)  </v>
          </cell>
          <cell r="G549" t="str">
            <v>B9</v>
          </cell>
        </row>
        <row r="550">
          <cell r="A550" t="str">
            <v xml:space="preserve">11a. p.m. 11 en % du PIB </v>
          </cell>
        </row>
        <row r="555">
          <cell r="A555" t="str">
            <v>Tableau 12</v>
          </cell>
        </row>
        <row r="556">
          <cell r="A556" t="str">
            <v xml:space="preserve">COMMERCE DE MARCHANDISES PAR REGION (STATISTIQUES DOUANIERES) </v>
          </cell>
        </row>
        <row r="559">
          <cell r="A559" t="str">
            <v xml:space="preserve"> Pays:  </v>
          </cell>
        </row>
        <row r="560">
          <cell r="A560" t="str">
            <v xml:space="preserve"> Unité monétaire:  </v>
          </cell>
          <cell r="Z560" t="str">
            <v xml:space="preserve"> Date : </v>
          </cell>
          <cell r="AD560">
            <v>38089</v>
          </cell>
        </row>
        <row r="561">
          <cell r="G561">
            <v>2003</v>
          </cell>
          <cell r="P561">
            <v>2004</v>
          </cell>
          <cell r="V561">
            <v>2005</v>
          </cell>
          <cell r="AB561">
            <v>2006</v>
          </cell>
        </row>
        <row r="562">
          <cell r="G562" t="str">
            <v>%</v>
          </cell>
          <cell r="M562" t="str">
            <v>var.</v>
          </cell>
          <cell r="S562" t="str">
            <v>var.</v>
          </cell>
          <cell r="Y562" t="str">
            <v>var.</v>
          </cell>
          <cell r="AE562" t="str">
            <v>var.</v>
          </cell>
        </row>
        <row r="563">
          <cell r="G563" t="str">
            <v>com.</v>
          </cell>
          <cell r="J563" t="str">
            <v xml:space="preserve"> Niveau</v>
          </cell>
          <cell r="M563" t="str">
            <v>en %</v>
          </cell>
          <cell r="P563" t="str">
            <v xml:space="preserve"> Niveau</v>
          </cell>
          <cell r="S563" t="str">
            <v>en %</v>
          </cell>
          <cell r="V563" t="str">
            <v xml:space="preserve"> Niveau</v>
          </cell>
          <cell r="Y563" t="str">
            <v>en %</v>
          </cell>
          <cell r="AB563" t="str">
            <v xml:space="preserve"> Niveau</v>
          </cell>
          <cell r="AE563" t="str">
            <v>en %</v>
          </cell>
        </row>
        <row r="564">
          <cell r="A564" t="str">
            <v xml:space="preserve"> Exportations de biens (fob)  </v>
          </cell>
        </row>
        <row r="565">
          <cell r="A565" t="str">
            <v xml:space="preserve"> 1. Intra-EU  </v>
          </cell>
        </row>
        <row r="566">
          <cell r="A566" t="str">
            <v xml:space="preserve"> 2. Extra-EU  </v>
          </cell>
        </row>
        <row r="567">
          <cell r="A567" t="str">
            <v xml:space="preserve"> 3. Total des exportations (1+2)  </v>
          </cell>
        </row>
        <row r="568">
          <cell r="A568" t="str">
            <v xml:space="preserve"> Importation de biens (cif)  </v>
          </cell>
        </row>
        <row r="569">
          <cell r="A569" t="str">
            <v xml:space="preserve"> 4. Intra-EU  </v>
          </cell>
        </row>
        <row r="570">
          <cell r="A570" t="str">
            <v xml:space="preserve"> 5. Extra-EU  </v>
          </cell>
        </row>
        <row r="571">
          <cell r="A571" t="str">
            <v xml:space="preserve"> 6. Total des importations (4+5)  </v>
          </cell>
        </row>
        <row r="572">
          <cell r="A572" t="str">
            <v xml:space="preserve"> 7. Balance commerciale (fob/cif) (3-6)  </v>
          </cell>
        </row>
      </sheetData>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Pro2005mitWIFO"/>
      <sheetName val="NETLEND"/>
      <sheetName val="de"/>
      <sheetName val="Indikatoren"/>
      <sheetName val="Effekte"/>
      <sheetName val="Anteile"/>
      <sheetName val="Intrag. transfers"/>
      <sheetName val="fisim"/>
      <sheetName val="COFOG2003"/>
    </sheetNames>
    <sheetDataSet>
      <sheetData sheetId="0"/>
      <sheetData sheetId="1" refreshError="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F55"/>
  <sheetViews>
    <sheetView showGridLines="0" workbookViewId="0"/>
  </sheetViews>
  <sheetFormatPr baseColWidth="10" defaultColWidth="11.42578125" defaultRowHeight="16.5" outlineLevelCol="1"/>
  <cols>
    <col min="1" max="1" width="5.7109375" style="29" customWidth="1"/>
    <col min="2" max="2" width="54.42578125" style="29" customWidth="1"/>
    <col min="3" max="5" width="0" style="29" hidden="1" customWidth="1" outlineLevel="1"/>
    <col min="6" max="6" width="11.42578125" style="29" collapsed="1"/>
    <col min="7" max="16384" width="11.42578125" style="29"/>
  </cols>
  <sheetData>
    <row r="1" spans="1:6" s="12" customFormat="1">
      <c r="A1" s="11" t="s">
        <v>9</v>
      </c>
    </row>
    <row r="2" spans="1:6" s="12" customFormat="1">
      <c r="A2" s="13" t="s">
        <v>0</v>
      </c>
      <c r="B2" s="13"/>
      <c r="C2" s="13"/>
      <c r="D2" s="13"/>
      <c r="E2" s="14"/>
      <c r="F2" s="14"/>
    </row>
    <row r="3" spans="1:6" s="12" customFormat="1">
      <c r="A3" s="13"/>
      <c r="B3" s="13"/>
      <c r="C3" s="13"/>
      <c r="D3" s="13"/>
      <c r="E3" s="14"/>
      <c r="F3" s="14"/>
    </row>
    <row r="4" spans="1:6" s="19" customFormat="1" ht="32.25" customHeight="1">
      <c r="A4" s="15"/>
      <c r="B4" s="15"/>
      <c r="C4" s="16" t="s">
        <v>10</v>
      </c>
      <c r="D4" s="16" t="s">
        <v>10</v>
      </c>
      <c r="E4" s="17" t="s">
        <v>11</v>
      </c>
      <c r="F4" s="18" t="s">
        <v>10</v>
      </c>
    </row>
    <row r="5" spans="1:6" s="12" customFormat="1" ht="23.25" customHeight="1">
      <c r="A5" s="20">
        <v>1</v>
      </c>
      <c r="B5" s="21" t="s">
        <v>12</v>
      </c>
      <c r="C5" s="13">
        <v>0.20199999999999999</v>
      </c>
      <c r="D5" s="13"/>
      <c r="E5" s="22">
        <v>1E-3</v>
      </c>
      <c r="F5" s="14">
        <v>0.20199999999999999</v>
      </c>
    </row>
    <row r="6" spans="1:6" s="12" customFormat="1">
      <c r="A6" s="20">
        <v>2</v>
      </c>
      <c r="B6" s="21" t="s">
        <v>13</v>
      </c>
      <c r="C6" s="13">
        <v>9.1159999999999997</v>
      </c>
      <c r="D6" s="13"/>
      <c r="E6" s="22">
        <v>0.19700000000000001</v>
      </c>
      <c r="F6" s="14">
        <v>9.1159999999999997</v>
      </c>
    </row>
    <row r="7" spans="1:6" s="12" customFormat="1">
      <c r="A7" s="20">
        <v>3</v>
      </c>
      <c r="B7" s="21" t="s">
        <v>14</v>
      </c>
      <c r="C7" s="13">
        <v>0.45100000000000001</v>
      </c>
      <c r="D7" s="13"/>
      <c r="E7" s="22">
        <v>0.03</v>
      </c>
      <c r="F7" s="14">
        <v>0.45100000000000001</v>
      </c>
    </row>
    <row r="8" spans="1:6" s="12" customFormat="1">
      <c r="A8" s="20">
        <v>4</v>
      </c>
      <c r="B8" s="21" t="s">
        <v>15</v>
      </c>
      <c r="C8" s="13">
        <v>0.84</v>
      </c>
      <c r="D8" s="13"/>
      <c r="E8" s="22">
        <v>1E-3</v>
      </c>
      <c r="F8" s="23">
        <v>0.84</v>
      </c>
    </row>
    <row r="9" spans="1:6" s="12" customFormat="1">
      <c r="A9" s="20">
        <v>5</v>
      </c>
      <c r="B9" s="21" t="s">
        <v>16</v>
      </c>
      <c r="C9" s="13">
        <v>0.27900000000000003</v>
      </c>
      <c r="D9" s="13"/>
      <c r="E9" s="22">
        <v>1.0999999999999999E-2</v>
      </c>
      <c r="F9" s="14">
        <v>0.27900000000000003</v>
      </c>
    </row>
    <row r="10" spans="1:6" s="12" customFormat="1">
      <c r="A10" s="20">
        <v>6</v>
      </c>
      <c r="B10" s="21" t="s">
        <v>17</v>
      </c>
      <c r="C10" s="13">
        <v>1.5910000000000002</v>
      </c>
      <c r="D10" s="13"/>
      <c r="E10" s="22">
        <v>6.0000000000000001E-3</v>
      </c>
      <c r="F10" s="14">
        <v>1.5910000000000002</v>
      </c>
    </row>
    <row r="11" spans="1:6" s="12" customFormat="1">
      <c r="A11" s="20">
        <v>10</v>
      </c>
      <c r="B11" s="21" t="s">
        <v>18</v>
      </c>
      <c r="C11" s="13">
        <v>3.3010000000000002</v>
      </c>
      <c r="D11" s="13">
        <v>0.58799999999999997</v>
      </c>
      <c r="E11" s="22">
        <v>9.8000000000000004E-2</v>
      </c>
      <c r="F11" s="14">
        <v>3.8890000000000002</v>
      </c>
    </row>
    <row r="12" spans="1:6" s="12" customFormat="1">
      <c r="A12" s="20">
        <v>11</v>
      </c>
      <c r="B12" s="21" t="s">
        <v>19</v>
      </c>
      <c r="C12" s="13">
        <v>95.98</v>
      </c>
      <c r="D12" s="13"/>
      <c r="E12" s="22">
        <v>0.20799999999999999</v>
      </c>
      <c r="F12" s="14">
        <v>95.98</v>
      </c>
    </row>
    <row r="13" spans="1:6" s="12" customFormat="1">
      <c r="A13" s="20">
        <v>12</v>
      </c>
      <c r="B13" s="21" t="s">
        <v>20</v>
      </c>
      <c r="C13" s="13">
        <v>4.7149999999999999</v>
      </c>
      <c r="D13" s="13"/>
      <c r="E13" s="22">
        <v>3.0000000000000001E-3</v>
      </c>
      <c r="F13" s="14">
        <v>4.7149999999999999</v>
      </c>
    </row>
    <row r="14" spans="1:6" s="12" customFormat="1">
      <c r="A14" s="20">
        <v>13</v>
      </c>
      <c r="B14" s="21" t="s">
        <v>21</v>
      </c>
      <c r="C14" s="13">
        <v>33.154000000000003</v>
      </c>
      <c r="D14" s="13"/>
      <c r="E14" s="22">
        <v>0.14299999999999999</v>
      </c>
      <c r="F14" s="14">
        <v>33.154000000000003</v>
      </c>
    </row>
    <row r="15" spans="1:6" s="12" customFormat="1">
      <c r="A15" s="20">
        <v>14</v>
      </c>
      <c r="B15" s="21" t="s">
        <v>22</v>
      </c>
      <c r="C15" s="13">
        <v>57.338999999999999</v>
      </c>
      <c r="D15" s="13">
        <v>3.4000000000000002E-2</v>
      </c>
      <c r="E15" s="22">
        <v>1.083</v>
      </c>
      <c r="F15" s="14">
        <v>57.372999999999998</v>
      </c>
    </row>
    <row r="16" spans="1:6" s="12" customFormat="1">
      <c r="A16" s="20">
        <v>15</v>
      </c>
      <c r="B16" s="21" t="s">
        <v>23</v>
      </c>
      <c r="C16" s="13">
        <v>35.11</v>
      </c>
      <c r="D16" s="13">
        <v>2.6760000000000002</v>
      </c>
      <c r="E16" s="22">
        <v>0.14799999999999999</v>
      </c>
      <c r="F16" s="14">
        <v>37.786000000000001</v>
      </c>
    </row>
    <row r="17" spans="1:6" s="12" customFormat="1">
      <c r="A17" s="20">
        <v>16</v>
      </c>
      <c r="B17" s="21" t="s">
        <v>24</v>
      </c>
      <c r="C17" s="13">
        <v>0</v>
      </c>
      <c r="D17" s="13"/>
      <c r="E17" s="22">
        <v>0</v>
      </c>
      <c r="F17" s="14">
        <v>0</v>
      </c>
    </row>
    <row r="18" spans="1:6" s="12" customFormat="1">
      <c r="A18" s="20">
        <v>20</v>
      </c>
      <c r="B18" s="21" t="s">
        <v>25</v>
      </c>
      <c r="C18" s="13">
        <v>5.6429999999999998</v>
      </c>
      <c r="D18" s="13">
        <v>0.248</v>
      </c>
      <c r="E18" s="22">
        <v>1.2999999999999999E-2</v>
      </c>
      <c r="F18" s="14">
        <v>5.891</v>
      </c>
    </row>
    <row r="19" spans="1:6" s="12" customFormat="1">
      <c r="A19" s="20">
        <v>21</v>
      </c>
      <c r="B19" s="21" t="s">
        <v>26</v>
      </c>
      <c r="C19" s="13">
        <v>149.691</v>
      </c>
      <c r="D19" s="13"/>
      <c r="E19" s="22">
        <v>5.0000000000000001E-3</v>
      </c>
      <c r="F19" s="14">
        <v>149.691</v>
      </c>
    </row>
    <row r="20" spans="1:6" s="12" customFormat="1">
      <c r="A20" s="20">
        <v>22</v>
      </c>
      <c r="B20" s="21" t="s">
        <v>27</v>
      </c>
      <c r="C20" s="13">
        <v>0</v>
      </c>
      <c r="D20" s="13"/>
      <c r="E20" s="22">
        <v>0</v>
      </c>
      <c r="F20" s="14">
        <v>0</v>
      </c>
    </row>
    <row r="21" spans="1:6" s="12" customFormat="1">
      <c r="A21" s="20">
        <v>23</v>
      </c>
      <c r="B21" s="21" t="s">
        <v>28</v>
      </c>
      <c r="C21" s="13">
        <v>520.27700000000004</v>
      </c>
      <c r="D21" s="13"/>
      <c r="E21" s="22">
        <v>79.893000000000001</v>
      </c>
      <c r="F21" s="14">
        <v>520.27700000000004</v>
      </c>
    </row>
    <row r="22" spans="1:6" s="12" customFormat="1">
      <c r="A22" s="20">
        <v>24</v>
      </c>
      <c r="B22" s="21" t="s">
        <v>29</v>
      </c>
      <c r="C22" s="13">
        <v>4.91</v>
      </c>
      <c r="D22" s="13"/>
      <c r="E22" s="22">
        <v>4.0000000000000001E-3</v>
      </c>
      <c r="F22" s="23">
        <v>4.91</v>
      </c>
    </row>
    <row r="23" spans="1:6" s="12" customFormat="1">
      <c r="A23" s="20">
        <v>25</v>
      </c>
      <c r="B23" s="21" t="s">
        <v>30</v>
      </c>
      <c r="C23" s="13">
        <v>0</v>
      </c>
      <c r="D23" s="13"/>
      <c r="E23" s="22">
        <v>0</v>
      </c>
      <c r="F23" s="14">
        <v>0</v>
      </c>
    </row>
    <row r="24" spans="1:6" s="12" customFormat="1">
      <c r="A24" s="20">
        <v>30</v>
      </c>
      <c r="B24" s="21" t="s">
        <v>31</v>
      </c>
      <c r="C24" s="13">
        <v>267.79499999999996</v>
      </c>
      <c r="D24" s="13">
        <v>0.24399999999999999</v>
      </c>
      <c r="E24" s="22">
        <v>0</v>
      </c>
      <c r="F24" s="14">
        <v>268.03899999999999</v>
      </c>
    </row>
    <row r="25" spans="1:6" s="12" customFormat="1">
      <c r="A25" s="20">
        <v>31</v>
      </c>
      <c r="B25" s="21" t="s">
        <v>32</v>
      </c>
      <c r="C25" s="13">
        <v>2.1280000000000001</v>
      </c>
      <c r="D25" s="13">
        <v>37.503999999999998</v>
      </c>
      <c r="E25" s="22">
        <v>0</v>
      </c>
      <c r="F25" s="14">
        <v>39.631999999999998</v>
      </c>
    </row>
    <row r="26" spans="1:6" s="12" customFormat="1">
      <c r="A26" s="20">
        <v>33</v>
      </c>
      <c r="B26" s="21" t="s">
        <v>33</v>
      </c>
      <c r="C26" s="13">
        <v>0</v>
      </c>
      <c r="D26" s="13"/>
      <c r="E26" s="22">
        <v>0</v>
      </c>
      <c r="F26" s="14">
        <v>0</v>
      </c>
    </row>
    <row r="27" spans="1:6" s="12" customFormat="1">
      <c r="A27" s="20">
        <v>34</v>
      </c>
      <c r="B27" s="21" t="s">
        <v>34</v>
      </c>
      <c r="C27" s="13">
        <v>0</v>
      </c>
      <c r="D27" s="13"/>
      <c r="E27" s="22">
        <v>0</v>
      </c>
      <c r="F27" s="14">
        <v>0</v>
      </c>
    </row>
    <row r="28" spans="1:6" s="12" customFormat="1">
      <c r="A28" s="20">
        <v>40</v>
      </c>
      <c r="B28" s="21" t="s">
        <v>35</v>
      </c>
      <c r="C28" s="13">
        <v>6.9419999999999993</v>
      </c>
      <c r="D28" s="13">
        <v>1.0569999999999999</v>
      </c>
      <c r="E28" s="22">
        <v>3.2000000000000001E-2</v>
      </c>
      <c r="F28" s="14">
        <v>7.9989999999999988</v>
      </c>
    </row>
    <row r="29" spans="1:6" s="12" customFormat="1">
      <c r="A29" s="20">
        <v>41</v>
      </c>
      <c r="B29" s="21" t="s">
        <v>36</v>
      </c>
      <c r="C29" s="13">
        <v>2.831</v>
      </c>
      <c r="D29" s="13">
        <v>0.39100000000000001</v>
      </c>
      <c r="E29" s="22">
        <v>4.0000000000000001E-3</v>
      </c>
      <c r="F29" s="14">
        <v>3.222</v>
      </c>
    </row>
    <row r="30" spans="1:6" s="12" customFormat="1">
      <c r="A30" s="20">
        <v>42</v>
      </c>
      <c r="B30" s="21" t="s">
        <v>37</v>
      </c>
      <c r="C30" s="13">
        <v>7.298</v>
      </c>
      <c r="D30" s="13"/>
      <c r="E30" s="22">
        <v>2.8000000000000001E-2</v>
      </c>
      <c r="F30" s="14">
        <v>7.298</v>
      </c>
    </row>
    <row r="31" spans="1:6" s="12" customFormat="1">
      <c r="A31" s="20">
        <v>43</v>
      </c>
      <c r="B31" s="21" t="s">
        <v>38</v>
      </c>
      <c r="C31" s="13">
        <v>0</v>
      </c>
      <c r="D31" s="13"/>
      <c r="E31" s="22">
        <v>0</v>
      </c>
      <c r="F31" s="14">
        <v>0</v>
      </c>
    </row>
    <row r="32" spans="1:6" s="12" customFormat="1">
      <c r="A32" s="20">
        <v>44</v>
      </c>
      <c r="B32" s="21" t="s">
        <v>39</v>
      </c>
      <c r="C32" s="13">
        <v>0</v>
      </c>
      <c r="D32" s="13"/>
      <c r="E32" s="22">
        <v>0</v>
      </c>
      <c r="F32" s="14">
        <v>0</v>
      </c>
    </row>
    <row r="33" spans="1:6" s="12" customFormat="1">
      <c r="A33" s="20">
        <v>45</v>
      </c>
      <c r="B33" s="21" t="s">
        <v>40</v>
      </c>
      <c r="C33" s="13">
        <v>0</v>
      </c>
      <c r="D33" s="13"/>
      <c r="E33" s="22">
        <v>0</v>
      </c>
      <c r="F33" s="14">
        <v>0</v>
      </c>
    </row>
    <row r="34" spans="1:6" s="12" customFormat="1">
      <c r="A34" s="20">
        <v>46</v>
      </c>
      <c r="B34" s="21" t="s">
        <v>41</v>
      </c>
      <c r="C34" s="13">
        <v>0</v>
      </c>
      <c r="D34" s="13"/>
      <c r="E34" s="22">
        <v>0</v>
      </c>
      <c r="F34" s="14">
        <v>0</v>
      </c>
    </row>
    <row r="35" spans="1:6" s="12" customFormat="1">
      <c r="A35" s="20">
        <v>51</v>
      </c>
      <c r="B35" s="21" t="s">
        <v>42</v>
      </c>
      <c r="C35" s="13">
        <v>0</v>
      </c>
      <c r="D35" s="13"/>
      <c r="E35" s="22">
        <v>0</v>
      </c>
      <c r="F35" s="14">
        <v>0</v>
      </c>
    </row>
    <row r="36" spans="1:6" s="12" customFormat="1">
      <c r="A36" s="20">
        <v>58</v>
      </c>
      <c r="B36" s="24" t="s">
        <v>43</v>
      </c>
      <c r="C36" s="13">
        <v>0</v>
      </c>
      <c r="D36" s="13"/>
      <c r="E36" s="22">
        <v>0</v>
      </c>
      <c r="F36" s="14">
        <v>0</v>
      </c>
    </row>
    <row r="37" spans="1:6" s="12" customFormat="1" ht="31.5" customHeight="1">
      <c r="A37" s="25" t="s">
        <v>44</v>
      </c>
      <c r="B37" s="26"/>
      <c r="C37" s="26">
        <f>SUM(C5:C36)</f>
        <v>1209.5929999999998</v>
      </c>
      <c r="D37" s="26">
        <f>SUM(D5:D36)</f>
        <v>42.741999999999997</v>
      </c>
      <c r="E37" s="26">
        <f>SUM(E5:E36)</f>
        <v>81.908000000000015</v>
      </c>
      <c r="F37" s="27">
        <v>1252.335</v>
      </c>
    </row>
    <row r="38" spans="1:6" s="12" customFormat="1"/>
    <row r="39" spans="1:6" s="12" customFormat="1">
      <c r="A39" s="28" t="s">
        <v>2</v>
      </c>
    </row>
    <row r="40" spans="1:6" s="12" customFormat="1"/>
    <row r="41" spans="1:6" s="12" customFormat="1"/>
    <row r="42" spans="1:6" s="12" customFormat="1"/>
    <row r="43" spans="1:6" s="12" customFormat="1"/>
    <row r="44" spans="1:6" s="12" customFormat="1"/>
    <row r="45" spans="1:6" s="12" customFormat="1"/>
    <row r="46" spans="1:6" s="12" customFormat="1"/>
    <row r="47" spans="1:6" s="12" customFormat="1"/>
    <row r="48" spans="1:6" s="12" customFormat="1"/>
    <row r="49" s="12" customFormat="1"/>
    <row r="50" s="12" customFormat="1"/>
    <row r="51" s="12" customFormat="1"/>
    <row r="52" s="12" customFormat="1"/>
    <row r="53" s="12" customFormat="1"/>
    <row r="54" s="12" customFormat="1"/>
    <row r="55" s="12" customFormat="1"/>
  </sheetData>
  <conditionalFormatting sqref="E5:E36">
    <cfRule type="cellIs" dxfId="0" priority="1" operator="equal">
      <formula>0</formula>
    </cfRule>
  </conditionalFormatting>
  <pageMargins left="0.70866141732283472" right="0.70866141732283472" top="0.68" bottom="0.43307086614173229" header="0.27559055118110237" footer="0.23622047244094491"/>
  <pageSetup paperSize="9" scale="95"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I99"/>
  <sheetViews>
    <sheetView showGridLines="0" zoomScaleNormal="100" workbookViewId="0">
      <selection activeCell="F4" sqref="F4"/>
    </sheetView>
  </sheetViews>
  <sheetFormatPr baseColWidth="10" defaultColWidth="11.42578125" defaultRowHeight="11.25"/>
  <cols>
    <col min="1" max="1" width="7.140625" style="9" customWidth="1"/>
    <col min="2" max="2" width="33" style="9" customWidth="1"/>
    <col min="3" max="3" width="6.85546875" style="9" customWidth="1"/>
    <col min="4" max="5" width="7.7109375" style="9" customWidth="1"/>
    <col min="6" max="6" width="8" style="9" customWidth="1"/>
    <col min="7" max="7" width="10.85546875" style="9" customWidth="1"/>
    <col min="8" max="16384" width="11.42578125" style="9"/>
  </cols>
  <sheetData>
    <row r="1" spans="1:9" s="6" customFormat="1" ht="15">
      <c r="A1" s="5" t="s">
        <v>216</v>
      </c>
      <c r="B1" s="5"/>
      <c r="C1" s="5"/>
      <c r="D1" s="5"/>
      <c r="E1" s="5"/>
      <c r="F1" s="5"/>
      <c r="G1" s="5"/>
      <c r="H1" s="5"/>
      <c r="I1" s="5"/>
    </row>
    <row r="2" spans="1:9" s="10" customFormat="1" ht="14.25" customHeight="1">
      <c r="A2" s="31" t="s">
        <v>0</v>
      </c>
      <c r="B2" s="32"/>
      <c r="C2" s="32"/>
      <c r="D2" s="32"/>
      <c r="E2" s="32"/>
      <c r="F2" s="32"/>
      <c r="G2" s="32"/>
      <c r="H2" s="32"/>
      <c r="I2" s="32"/>
    </row>
    <row r="3" spans="1:9" s="8" customFormat="1" ht="13.5" customHeight="1">
      <c r="A3" s="33"/>
      <c r="B3" s="33"/>
      <c r="C3" s="33"/>
      <c r="D3" s="33"/>
      <c r="E3" s="33"/>
      <c r="F3" s="33"/>
      <c r="G3" s="33"/>
      <c r="H3" s="7"/>
      <c r="I3" s="7"/>
    </row>
    <row r="4" spans="1:9" s="37" customFormat="1" ht="45" customHeight="1">
      <c r="A4" s="34" t="s">
        <v>45</v>
      </c>
      <c r="B4" s="34" t="s">
        <v>46</v>
      </c>
      <c r="C4" s="35" t="s">
        <v>217</v>
      </c>
      <c r="D4" s="35" t="s">
        <v>218</v>
      </c>
      <c r="E4" s="35" t="s">
        <v>47</v>
      </c>
      <c r="F4" s="35" t="s">
        <v>222</v>
      </c>
      <c r="G4" s="35" t="s">
        <v>50</v>
      </c>
      <c r="H4" s="36"/>
      <c r="I4" s="36"/>
    </row>
    <row r="5" spans="1:9" s="8" customFormat="1" ht="12" customHeight="1">
      <c r="A5" s="38"/>
      <c r="B5" s="38"/>
      <c r="C5" s="38"/>
      <c r="D5" s="38"/>
      <c r="E5" s="38"/>
      <c r="F5" s="38"/>
      <c r="G5" s="38"/>
      <c r="H5" s="7"/>
      <c r="I5" s="7"/>
    </row>
    <row r="6" spans="1:9" ht="14.25">
      <c r="A6" s="39" t="s">
        <v>51</v>
      </c>
      <c r="B6" s="39" t="s">
        <v>52</v>
      </c>
      <c r="C6" s="40"/>
      <c r="D6" s="40"/>
      <c r="E6" s="41"/>
      <c r="F6" s="42"/>
      <c r="G6" s="41"/>
      <c r="H6" s="43"/>
      <c r="I6" s="43"/>
    </row>
    <row r="7" spans="1:9" ht="14.25">
      <c r="A7" s="44">
        <v>1</v>
      </c>
      <c r="B7" s="1" t="s">
        <v>12</v>
      </c>
      <c r="C7" s="45"/>
      <c r="D7" s="45"/>
      <c r="E7" s="42">
        <f>D7-C7</f>
        <v>0</v>
      </c>
      <c r="F7" s="45"/>
      <c r="G7" s="41"/>
      <c r="H7" s="43"/>
      <c r="I7" s="43"/>
    </row>
    <row r="8" spans="1:9" ht="14.25">
      <c r="A8" s="46">
        <v>2</v>
      </c>
      <c r="B8" s="1" t="s">
        <v>53</v>
      </c>
      <c r="C8" s="45"/>
      <c r="D8" s="45"/>
      <c r="E8" s="42">
        <f t="shared" ref="E8:E22" si="0">D8-C8</f>
        <v>0</v>
      </c>
      <c r="F8" s="45"/>
      <c r="G8" s="41"/>
      <c r="H8" s="43"/>
      <c r="I8" s="43"/>
    </row>
    <row r="9" spans="1:9" ht="14.25">
      <c r="A9" s="46">
        <v>3</v>
      </c>
      <c r="B9" s="1" t="s">
        <v>54</v>
      </c>
      <c r="C9" s="45"/>
      <c r="D9" s="45"/>
      <c r="E9" s="42">
        <f t="shared" si="0"/>
        <v>0</v>
      </c>
      <c r="F9" s="45"/>
      <c r="G9" s="41"/>
      <c r="H9" s="43"/>
      <c r="I9" s="43"/>
    </row>
    <row r="10" spans="1:9" ht="14.25">
      <c r="A10" s="46">
        <v>4</v>
      </c>
      <c r="B10" s="1" t="s">
        <v>15</v>
      </c>
      <c r="C10" s="45"/>
      <c r="D10" s="45"/>
      <c r="E10" s="42">
        <f t="shared" si="0"/>
        <v>0</v>
      </c>
      <c r="F10" s="45"/>
      <c r="G10" s="41"/>
      <c r="H10" s="43"/>
      <c r="I10" s="43"/>
    </row>
    <row r="11" spans="1:9" ht="14.25">
      <c r="A11" s="46">
        <v>5</v>
      </c>
      <c r="B11" s="1" t="s">
        <v>55</v>
      </c>
      <c r="C11" s="45"/>
      <c r="D11" s="45"/>
      <c r="E11" s="42">
        <f t="shared" si="0"/>
        <v>0</v>
      </c>
      <c r="F11" s="45"/>
      <c r="G11" s="41"/>
      <c r="H11" s="43"/>
      <c r="I11" s="43"/>
    </row>
    <row r="12" spans="1:9" ht="14.25">
      <c r="A12" s="46">
        <v>6</v>
      </c>
      <c r="B12" s="1" t="s">
        <v>56</v>
      </c>
      <c r="C12" s="45"/>
      <c r="D12" s="45"/>
      <c r="E12" s="42">
        <f t="shared" si="0"/>
        <v>0</v>
      </c>
      <c r="F12" s="45"/>
      <c r="G12" s="41"/>
      <c r="H12" s="43"/>
      <c r="I12" s="43"/>
    </row>
    <row r="13" spans="1:9" ht="14.25">
      <c r="A13" s="47">
        <v>10</v>
      </c>
      <c r="B13" s="1" t="s">
        <v>57</v>
      </c>
      <c r="C13" s="45"/>
      <c r="D13" s="45"/>
      <c r="E13" s="42">
        <f t="shared" si="0"/>
        <v>0</v>
      </c>
      <c r="F13" s="42"/>
      <c r="G13" s="41"/>
      <c r="H13" s="43"/>
      <c r="I13" s="43"/>
    </row>
    <row r="14" spans="1:9" s="54" customFormat="1" ht="14.25">
      <c r="A14" s="48"/>
      <c r="B14" s="49" t="s">
        <v>58</v>
      </c>
      <c r="C14" s="50"/>
      <c r="D14" s="50"/>
      <c r="E14" s="42">
        <f t="shared" si="0"/>
        <v>0</v>
      </c>
      <c r="F14" s="51"/>
      <c r="G14" s="52"/>
      <c r="H14" s="53"/>
      <c r="I14" s="53"/>
    </row>
    <row r="15" spans="1:9" s="54" customFormat="1" ht="14.25">
      <c r="A15" s="48"/>
      <c r="B15" s="49" t="s">
        <v>59</v>
      </c>
      <c r="C15" s="50"/>
      <c r="D15" s="50"/>
      <c r="E15" s="42">
        <f t="shared" si="0"/>
        <v>0</v>
      </c>
      <c r="F15" s="51"/>
      <c r="G15" s="52"/>
      <c r="H15" s="53"/>
      <c r="I15" s="53"/>
    </row>
    <row r="16" spans="1:9" ht="14.25">
      <c r="A16" s="47">
        <v>11</v>
      </c>
      <c r="B16" s="1" t="s">
        <v>60</v>
      </c>
      <c r="C16" s="45"/>
      <c r="D16" s="45"/>
      <c r="E16" s="42">
        <f t="shared" si="0"/>
        <v>0</v>
      </c>
      <c r="F16" s="42"/>
      <c r="G16" s="41"/>
      <c r="H16" s="43"/>
      <c r="I16" s="43"/>
    </row>
    <row r="17" spans="1:9" ht="14.25">
      <c r="A17" s="47">
        <v>12</v>
      </c>
      <c r="B17" s="1" t="s">
        <v>61</v>
      </c>
      <c r="C17" s="45"/>
      <c r="D17" s="45"/>
      <c r="E17" s="42">
        <f t="shared" si="0"/>
        <v>0</v>
      </c>
      <c r="F17" s="42"/>
      <c r="G17" s="41"/>
      <c r="H17" s="43"/>
      <c r="I17" s="43"/>
    </row>
    <row r="18" spans="1:9" ht="14.25">
      <c r="A18" s="47">
        <v>13</v>
      </c>
      <c r="B18" s="1" t="s">
        <v>62</v>
      </c>
      <c r="C18" s="45"/>
      <c r="D18" s="45"/>
      <c r="E18" s="42">
        <f t="shared" si="0"/>
        <v>0</v>
      </c>
      <c r="F18" s="42"/>
      <c r="G18" s="41"/>
      <c r="H18" s="43"/>
      <c r="I18" s="43"/>
    </row>
    <row r="19" spans="1:9" ht="14.25">
      <c r="A19" s="40">
        <v>14</v>
      </c>
      <c r="B19" s="1" t="s">
        <v>63</v>
      </c>
      <c r="C19" s="45"/>
      <c r="D19" s="45"/>
      <c r="E19" s="42">
        <f t="shared" si="0"/>
        <v>0</v>
      </c>
      <c r="F19" s="42"/>
      <c r="G19" s="41"/>
      <c r="H19" s="43"/>
      <c r="I19" s="43"/>
    </row>
    <row r="20" spans="1:9" ht="14.25">
      <c r="A20" s="40">
        <v>15</v>
      </c>
      <c r="B20" s="1" t="s">
        <v>64</v>
      </c>
      <c r="C20" s="45"/>
      <c r="D20" s="45"/>
      <c r="E20" s="42">
        <f t="shared" si="0"/>
        <v>0</v>
      </c>
      <c r="F20" s="42"/>
      <c r="G20" s="41"/>
      <c r="H20" s="43"/>
      <c r="I20" s="43"/>
    </row>
    <row r="21" spans="1:9" ht="14.25">
      <c r="A21" s="40">
        <v>16</v>
      </c>
      <c r="B21" s="1" t="s">
        <v>65</v>
      </c>
      <c r="C21" s="45"/>
      <c r="D21" s="45"/>
      <c r="E21" s="42">
        <f t="shared" si="0"/>
        <v>0</v>
      </c>
      <c r="F21" s="42"/>
      <c r="G21" s="41"/>
      <c r="H21" s="43"/>
      <c r="I21" s="43"/>
    </row>
    <row r="22" spans="1:9" ht="14.25">
      <c r="A22" s="55" t="s">
        <v>66</v>
      </c>
      <c r="B22" s="1"/>
      <c r="C22" s="45">
        <v>10</v>
      </c>
      <c r="D22" s="45"/>
      <c r="E22" s="42">
        <f t="shared" si="0"/>
        <v>-10</v>
      </c>
      <c r="F22" s="42"/>
      <c r="G22" s="41"/>
      <c r="H22" s="43"/>
      <c r="I22" s="43"/>
    </row>
    <row r="23" spans="1:9" s="60" customFormat="1" ht="14.25">
      <c r="A23" s="39"/>
      <c r="B23" s="56" t="s">
        <v>67</v>
      </c>
      <c r="C23" s="57">
        <f>SUM(C7:C22)-C14-C15</f>
        <v>10</v>
      </c>
      <c r="D23" s="57">
        <f>SUM(D7:D22)-D14-D15</f>
        <v>0</v>
      </c>
      <c r="E23" s="57">
        <f>SUM(E7:E22)-E14-E15</f>
        <v>-10</v>
      </c>
      <c r="F23" s="58">
        <f>SUM(F7:F21)</f>
        <v>0</v>
      </c>
      <c r="G23" s="58">
        <f>SUM(G7:G21)</f>
        <v>0</v>
      </c>
      <c r="H23" s="59"/>
      <c r="I23" s="59"/>
    </row>
    <row r="24" spans="1:9" s="64" customFormat="1" ht="14.25">
      <c r="A24" s="61"/>
      <c r="B24" s="61"/>
      <c r="C24" s="62"/>
      <c r="D24" s="61"/>
      <c r="E24" s="61"/>
      <c r="F24" s="61"/>
      <c r="G24" s="61"/>
      <c r="H24" s="63"/>
      <c r="I24" s="63"/>
    </row>
    <row r="25" spans="1:9" s="60" customFormat="1" ht="14.25">
      <c r="A25" s="39" t="s">
        <v>68</v>
      </c>
      <c r="B25" s="39" t="s">
        <v>69</v>
      </c>
      <c r="C25" s="39"/>
      <c r="D25" s="39"/>
      <c r="E25" s="65"/>
      <c r="F25" s="65"/>
      <c r="G25" s="65"/>
      <c r="H25" s="59"/>
      <c r="I25" s="59"/>
    </row>
    <row r="26" spans="1:9" ht="14.25">
      <c r="A26" s="40">
        <v>20</v>
      </c>
      <c r="B26" s="1" t="s">
        <v>25</v>
      </c>
      <c r="C26" s="45"/>
      <c r="D26" s="45"/>
      <c r="E26" s="42">
        <f>D26-C26</f>
        <v>0</v>
      </c>
      <c r="F26" s="42"/>
      <c r="G26" s="42"/>
      <c r="H26" s="43"/>
      <c r="I26" s="43"/>
    </row>
    <row r="27" spans="1:9" s="54" customFormat="1" ht="14.25">
      <c r="A27" s="48"/>
      <c r="B27" s="49" t="s">
        <v>58</v>
      </c>
      <c r="C27" s="50"/>
      <c r="D27" s="50"/>
      <c r="E27" s="42">
        <f t="shared" ref="E27:E38" si="1">D27-C27</f>
        <v>0</v>
      </c>
      <c r="F27" s="51"/>
      <c r="G27" s="52"/>
      <c r="H27" s="53"/>
      <c r="I27" s="53"/>
    </row>
    <row r="28" spans="1:9" s="54" customFormat="1" ht="14.25">
      <c r="A28" s="48"/>
      <c r="B28" s="49" t="s">
        <v>59</v>
      </c>
      <c r="C28" s="50"/>
      <c r="D28" s="50"/>
      <c r="E28" s="42">
        <f t="shared" si="1"/>
        <v>0</v>
      </c>
      <c r="F28" s="51"/>
      <c r="G28" s="51"/>
      <c r="H28" s="53"/>
      <c r="I28" s="53"/>
    </row>
    <row r="29" spans="1:9" ht="14.25">
      <c r="A29" s="40">
        <v>21</v>
      </c>
      <c r="B29" s="1" t="s">
        <v>70</v>
      </c>
      <c r="C29" s="45"/>
      <c r="D29" s="45"/>
      <c r="E29" s="42">
        <f t="shared" si="1"/>
        <v>0</v>
      </c>
      <c r="F29" s="42"/>
      <c r="G29" s="41"/>
      <c r="H29" s="43"/>
      <c r="I29" s="43"/>
    </row>
    <row r="30" spans="1:9" ht="14.25">
      <c r="A30" s="40">
        <v>22</v>
      </c>
      <c r="B30" s="1" t="s">
        <v>71</v>
      </c>
      <c r="C30" s="45"/>
      <c r="D30" s="45"/>
      <c r="E30" s="42">
        <f t="shared" si="1"/>
        <v>0</v>
      </c>
      <c r="F30" s="42"/>
      <c r="G30" s="42"/>
      <c r="H30" s="43"/>
      <c r="I30" s="43"/>
    </row>
    <row r="31" spans="1:9" ht="14.25">
      <c r="A31" s="40"/>
      <c r="B31" s="49" t="s">
        <v>58</v>
      </c>
      <c r="C31" s="66"/>
      <c r="D31" s="66"/>
      <c r="E31" s="42">
        <f t="shared" si="1"/>
        <v>0</v>
      </c>
      <c r="F31" s="42"/>
      <c r="G31" s="41"/>
      <c r="H31" s="43"/>
      <c r="I31" s="43"/>
    </row>
    <row r="32" spans="1:9" ht="14.25">
      <c r="A32" s="40"/>
      <c r="B32" s="49" t="s">
        <v>59</v>
      </c>
      <c r="C32" s="50"/>
      <c r="D32" s="50"/>
      <c r="E32" s="42">
        <f t="shared" si="1"/>
        <v>0</v>
      </c>
      <c r="F32" s="42"/>
      <c r="G32" s="42"/>
      <c r="H32" s="43"/>
      <c r="I32" s="43"/>
    </row>
    <row r="33" spans="1:9" ht="14.25">
      <c r="A33" s="47">
        <v>23</v>
      </c>
      <c r="B33" s="1" t="s">
        <v>72</v>
      </c>
      <c r="C33" s="45"/>
      <c r="D33" s="45"/>
      <c r="E33" s="42">
        <f t="shared" si="1"/>
        <v>0</v>
      </c>
      <c r="F33" s="42"/>
      <c r="G33" s="41"/>
      <c r="H33" s="43"/>
      <c r="I33" s="43"/>
    </row>
    <row r="34" spans="1:9" ht="14.25">
      <c r="A34" s="47">
        <v>24</v>
      </c>
      <c r="B34" s="1" t="s">
        <v>29</v>
      </c>
      <c r="C34" s="45"/>
      <c r="D34" s="45"/>
      <c r="E34" s="42">
        <f t="shared" si="1"/>
        <v>0</v>
      </c>
      <c r="F34" s="42"/>
      <c r="G34" s="41"/>
      <c r="H34" s="43"/>
      <c r="I34" s="43"/>
    </row>
    <row r="35" spans="1:9" s="54" customFormat="1" ht="14.25">
      <c r="A35" s="48"/>
      <c r="B35" s="49" t="s">
        <v>58</v>
      </c>
      <c r="C35" s="50"/>
      <c r="D35" s="50"/>
      <c r="E35" s="42">
        <f t="shared" si="1"/>
        <v>0</v>
      </c>
      <c r="F35" s="51"/>
      <c r="G35" s="51"/>
      <c r="H35" s="53"/>
      <c r="I35" s="53"/>
    </row>
    <row r="36" spans="1:9" s="54" customFormat="1" ht="14.25">
      <c r="A36" s="48"/>
      <c r="B36" s="49" t="s">
        <v>59</v>
      </c>
      <c r="C36" s="50"/>
      <c r="D36" s="50"/>
      <c r="E36" s="42">
        <f t="shared" si="1"/>
        <v>0</v>
      </c>
      <c r="F36" s="51"/>
      <c r="G36" s="42"/>
      <c r="H36" s="53"/>
      <c r="I36" s="53"/>
    </row>
    <row r="37" spans="1:9" ht="14.25">
      <c r="A37" s="47">
        <v>25</v>
      </c>
      <c r="B37" s="1" t="s">
        <v>73</v>
      </c>
      <c r="C37" s="45"/>
      <c r="D37" s="45"/>
      <c r="E37" s="42">
        <f t="shared" si="1"/>
        <v>0</v>
      </c>
      <c r="F37" s="42"/>
      <c r="G37" s="41"/>
      <c r="H37" s="43"/>
      <c r="I37" s="43"/>
    </row>
    <row r="38" spans="1:9" ht="14.25">
      <c r="A38" s="67" t="s">
        <v>66</v>
      </c>
      <c r="B38" s="1"/>
      <c r="C38" s="45">
        <v>10</v>
      </c>
      <c r="D38" s="45"/>
      <c r="E38" s="42">
        <f t="shared" si="1"/>
        <v>-10</v>
      </c>
      <c r="F38" s="42"/>
      <c r="G38" s="41"/>
      <c r="H38" s="43"/>
      <c r="I38" s="43"/>
    </row>
    <row r="39" spans="1:9" s="60" customFormat="1" ht="14.25">
      <c r="A39" s="65"/>
      <c r="B39" s="56" t="s">
        <v>74</v>
      </c>
      <c r="C39" s="57">
        <f>SUM(C26:C38)-C27-C28-C31-C32-C35-C36</f>
        <v>10</v>
      </c>
      <c r="D39" s="57">
        <f>SUM(D26:D38)-D27-D28-D31-D32-D35-D36</f>
        <v>0</v>
      </c>
      <c r="E39" s="57">
        <f>SUM(E26:E38)-E27-E28-E31-E32-E35-E36</f>
        <v>-10</v>
      </c>
      <c r="F39" s="58">
        <f>SUM(F26:F37)</f>
        <v>0</v>
      </c>
      <c r="G39" s="58">
        <f>G28+G32+G36</f>
        <v>0</v>
      </c>
      <c r="H39" s="59"/>
      <c r="I39" s="59"/>
    </row>
    <row r="40" spans="1:9" s="60" customFormat="1" ht="14.25">
      <c r="A40" s="65"/>
      <c r="B40" s="68"/>
      <c r="C40" s="57"/>
      <c r="D40" s="57"/>
      <c r="E40" s="57"/>
      <c r="F40" s="58"/>
      <c r="G40" s="58"/>
      <c r="H40" s="59"/>
      <c r="I40" s="59"/>
    </row>
    <row r="41" spans="1:9" s="60" customFormat="1" ht="14.25">
      <c r="A41" s="65" t="s">
        <v>75</v>
      </c>
      <c r="B41" s="39" t="s">
        <v>76</v>
      </c>
      <c r="C41" s="39"/>
      <c r="D41" s="39"/>
      <c r="E41" s="65"/>
      <c r="F41" s="65"/>
      <c r="G41" s="65"/>
      <c r="H41" s="59"/>
      <c r="I41" s="59"/>
    </row>
    <row r="42" spans="1:9" ht="14.25">
      <c r="A42" s="47">
        <v>30</v>
      </c>
      <c r="B42" s="41" t="s">
        <v>31</v>
      </c>
      <c r="C42" s="45"/>
      <c r="D42" s="45"/>
      <c r="E42" s="42">
        <f>D42-C42</f>
        <v>0</v>
      </c>
      <c r="F42" s="45"/>
      <c r="G42" s="41"/>
      <c r="H42" s="43"/>
      <c r="I42" s="43"/>
    </row>
    <row r="43" spans="1:9" ht="14.25">
      <c r="A43" s="47">
        <v>31</v>
      </c>
      <c r="B43" s="41" t="s">
        <v>77</v>
      </c>
      <c r="C43" s="45"/>
      <c r="D43" s="45"/>
      <c r="E43" s="42">
        <f>D43-C43</f>
        <v>0</v>
      </c>
      <c r="F43" s="45"/>
      <c r="G43" s="41"/>
      <c r="H43" s="43"/>
      <c r="I43" s="43"/>
    </row>
    <row r="44" spans="1:9" ht="14.25">
      <c r="A44" s="47">
        <v>33</v>
      </c>
      <c r="B44" s="41" t="s">
        <v>33</v>
      </c>
      <c r="C44" s="45"/>
      <c r="D44" s="45"/>
      <c r="E44" s="42">
        <f>D44-C44</f>
        <v>0</v>
      </c>
      <c r="F44" s="45"/>
      <c r="G44" s="41"/>
      <c r="H44" s="43"/>
      <c r="I44" s="43"/>
    </row>
    <row r="45" spans="1:9" ht="28.5">
      <c r="A45" s="73">
        <v>34</v>
      </c>
      <c r="B45" s="74" t="s">
        <v>78</v>
      </c>
      <c r="C45" s="45"/>
      <c r="D45" s="45"/>
      <c r="E45" s="42">
        <f>D45-C45</f>
        <v>0</v>
      </c>
      <c r="F45" s="45"/>
      <c r="G45" s="41"/>
      <c r="H45" s="43"/>
      <c r="I45" s="43"/>
    </row>
    <row r="46" spans="1:9" ht="14.25">
      <c r="A46" s="67" t="s">
        <v>66</v>
      </c>
      <c r="B46" s="41"/>
      <c r="C46" s="45">
        <v>10</v>
      </c>
      <c r="D46" s="45"/>
      <c r="E46" s="42">
        <f>D46-C46</f>
        <v>-10</v>
      </c>
      <c r="F46" s="45"/>
      <c r="G46" s="41"/>
      <c r="H46" s="43"/>
      <c r="I46" s="43"/>
    </row>
    <row r="47" spans="1:9" s="60" customFormat="1" ht="14.25">
      <c r="A47" s="65"/>
      <c r="B47" s="56" t="s">
        <v>79</v>
      </c>
      <c r="C47" s="57">
        <f>SUM(C42:C46)</f>
        <v>10</v>
      </c>
      <c r="D47" s="57">
        <f>SUM(D42:D46)</f>
        <v>0</v>
      </c>
      <c r="E47" s="57">
        <f>SUM(E42:E46)</f>
        <v>-10</v>
      </c>
      <c r="F47" s="58">
        <f>SUM(F42:F45)</f>
        <v>0</v>
      </c>
      <c r="G47" s="58">
        <f>SUM(G42:G45)</f>
        <v>0</v>
      </c>
      <c r="H47" s="59"/>
      <c r="I47" s="59"/>
    </row>
    <row r="48" spans="1:9" s="60" customFormat="1" ht="14.25">
      <c r="A48" s="65"/>
      <c r="B48" s="68"/>
      <c r="C48" s="57"/>
      <c r="D48" s="57"/>
      <c r="E48" s="57"/>
      <c r="F48" s="58"/>
      <c r="G48" s="58"/>
      <c r="H48" s="59"/>
      <c r="I48" s="59"/>
    </row>
    <row r="49" spans="1:9" s="60" customFormat="1" ht="14.25">
      <c r="A49" s="65" t="s">
        <v>80</v>
      </c>
      <c r="B49" s="39" t="s">
        <v>81</v>
      </c>
      <c r="C49" s="39"/>
      <c r="D49" s="39"/>
      <c r="E49" s="65"/>
      <c r="F49" s="65"/>
      <c r="G49" s="65"/>
      <c r="H49" s="59"/>
      <c r="I49" s="59"/>
    </row>
    <row r="50" spans="1:9" ht="14.25">
      <c r="A50" s="47">
        <v>40</v>
      </c>
      <c r="B50" s="41" t="s">
        <v>35</v>
      </c>
      <c r="C50" s="45"/>
      <c r="D50" s="45"/>
      <c r="E50" s="42">
        <f>D50-C50</f>
        <v>0</v>
      </c>
      <c r="F50" s="45"/>
      <c r="G50" s="41"/>
      <c r="H50" s="43"/>
      <c r="I50" s="43"/>
    </row>
    <row r="51" spans="1:9" ht="14.25">
      <c r="A51" s="47">
        <v>41</v>
      </c>
      <c r="B51" s="41" t="s">
        <v>82</v>
      </c>
      <c r="C51" s="45"/>
      <c r="D51" s="45"/>
      <c r="E51" s="42">
        <f t="shared" ref="E51:E65" si="2">D51-C51</f>
        <v>0</v>
      </c>
      <c r="F51" s="45"/>
      <c r="G51" s="41"/>
      <c r="H51" s="43"/>
      <c r="I51" s="43"/>
    </row>
    <row r="52" spans="1:9" ht="14.25">
      <c r="A52" s="47">
        <v>42</v>
      </c>
      <c r="B52" s="41" t="s">
        <v>83</v>
      </c>
      <c r="C52" s="45"/>
      <c r="D52" s="45"/>
      <c r="E52" s="42">
        <f t="shared" si="2"/>
        <v>0</v>
      </c>
      <c r="F52" s="45"/>
      <c r="G52" s="41"/>
      <c r="H52" s="43"/>
      <c r="I52" s="43"/>
    </row>
    <row r="53" spans="1:9" ht="14.25">
      <c r="A53" s="47"/>
      <c r="B53" s="49" t="s">
        <v>58</v>
      </c>
      <c r="C53" s="50"/>
      <c r="D53" s="50"/>
      <c r="E53" s="42">
        <f t="shared" si="2"/>
        <v>0</v>
      </c>
      <c r="F53" s="45"/>
      <c r="G53" s="41"/>
      <c r="H53" s="43"/>
      <c r="I53" s="43"/>
    </row>
    <row r="54" spans="1:9" ht="14.25">
      <c r="A54" s="47"/>
      <c r="B54" s="49" t="s">
        <v>59</v>
      </c>
      <c r="C54" s="50"/>
      <c r="D54" s="50"/>
      <c r="E54" s="42">
        <f t="shared" si="2"/>
        <v>0</v>
      </c>
      <c r="F54" s="45"/>
      <c r="G54" s="41"/>
      <c r="H54" s="43"/>
      <c r="I54" s="43"/>
    </row>
    <row r="55" spans="1:9" ht="14.25">
      <c r="A55" s="47">
        <v>43</v>
      </c>
      <c r="B55" s="41" t="s">
        <v>38</v>
      </c>
      <c r="C55" s="45"/>
      <c r="D55" s="45"/>
      <c r="E55" s="42">
        <f t="shared" si="2"/>
        <v>0</v>
      </c>
      <c r="F55" s="45"/>
      <c r="G55" s="41"/>
      <c r="H55" s="43"/>
      <c r="I55" s="43"/>
    </row>
    <row r="56" spans="1:9" ht="14.25">
      <c r="A56" s="47">
        <v>44</v>
      </c>
      <c r="B56" s="41" t="s">
        <v>39</v>
      </c>
      <c r="C56" s="45"/>
      <c r="D56" s="45"/>
      <c r="E56" s="42">
        <f t="shared" si="2"/>
        <v>0</v>
      </c>
      <c r="F56" s="45"/>
      <c r="G56" s="41"/>
      <c r="H56" s="43"/>
      <c r="I56" s="43"/>
    </row>
    <row r="57" spans="1:9" ht="14.25">
      <c r="A57" s="47"/>
      <c r="B57" s="49" t="s">
        <v>58</v>
      </c>
      <c r="C57" s="50"/>
      <c r="D57" s="50"/>
      <c r="E57" s="42">
        <f t="shared" si="2"/>
        <v>0</v>
      </c>
      <c r="F57" s="45"/>
      <c r="G57" s="41"/>
      <c r="H57" s="43"/>
      <c r="I57" s="43"/>
    </row>
    <row r="58" spans="1:9" ht="14.25">
      <c r="A58" s="47"/>
      <c r="B58" s="49" t="s">
        <v>59</v>
      </c>
      <c r="C58" s="50"/>
      <c r="D58" s="50"/>
      <c r="E58" s="42">
        <f t="shared" si="2"/>
        <v>0</v>
      </c>
      <c r="F58" s="45"/>
      <c r="G58" s="42"/>
      <c r="H58" s="43"/>
      <c r="I58" s="43"/>
    </row>
    <row r="59" spans="1:9" ht="14.25">
      <c r="A59" s="47">
        <v>45</v>
      </c>
      <c r="B59" s="41" t="s">
        <v>40</v>
      </c>
      <c r="C59" s="45"/>
      <c r="D59" s="45"/>
      <c r="E59" s="42">
        <f t="shared" si="2"/>
        <v>0</v>
      </c>
      <c r="F59" s="45"/>
      <c r="G59" s="41"/>
      <c r="H59" s="43"/>
      <c r="I59" s="43"/>
    </row>
    <row r="60" spans="1:9" ht="14.25">
      <c r="A60" s="47"/>
      <c r="B60" s="52" t="s">
        <v>58</v>
      </c>
      <c r="C60" s="50"/>
      <c r="D60" s="45"/>
      <c r="E60" s="42">
        <f t="shared" si="2"/>
        <v>0</v>
      </c>
      <c r="F60" s="45"/>
      <c r="G60" s="41"/>
      <c r="H60" s="43"/>
      <c r="I60" s="43"/>
    </row>
    <row r="61" spans="1:9" ht="14.25">
      <c r="A61" s="47"/>
      <c r="B61" s="52" t="s">
        <v>59</v>
      </c>
      <c r="C61" s="50"/>
      <c r="D61" s="45"/>
      <c r="E61" s="42">
        <f t="shared" si="2"/>
        <v>0</v>
      </c>
      <c r="F61" s="45"/>
      <c r="G61" s="41"/>
      <c r="H61" s="43"/>
      <c r="I61" s="43"/>
    </row>
    <row r="62" spans="1:9" ht="14.25">
      <c r="A62" s="47">
        <v>46</v>
      </c>
      <c r="B62" s="41" t="s">
        <v>41</v>
      </c>
      <c r="C62" s="45"/>
      <c r="D62" s="45"/>
      <c r="E62" s="42">
        <f t="shared" si="2"/>
        <v>0</v>
      </c>
      <c r="F62" s="45"/>
      <c r="G62" s="41"/>
      <c r="H62" s="43"/>
      <c r="I62" s="43"/>
    </row>
    <row r="63" spans="1:9" ht="14.25">
      <c r="A63" s="47"/>
      <c r="B63" s="52" t="s">
        <v>58</v>
      </c>
      <c r="C63" s="45"/>
      <c r="D63" s="45"/>
      <c r="E63" s="42">
        <f t="shared" si="2"/>
        <v>0</v>
      </c>
      <c r="F63" s="45"/>
      <c r="G63" s="41"/>
      <c r="H63" s="43"/>
      <c r="I63" s="43"/>
    </row>
    <row r="64" spans="1:9" ht="14.25">
      <c r="A64" s="47"/>
      <c r="B64" s="52" t="s">
        <v>59</v>
      </c>
      <c r="C64" s="45"/>
      <c r="D64" s="45"/>
      <c r="E64" s="42">
        <f t="shared" si="2"/>
        <v>0</v>
      </c>
      <c r="F64" s="45"/>
      <c r="G64" s="41"/>
      <c r="H64" s="43"/>
      <c r="I64" s="43"/>
    </row>
    <row r="65" spans="1:9" ht="14.25">
      <c r="A65" s="67" t="s">
        <v>66</v>
      </c>
      <c r="B65" s="41"/>
      <c r="C65" s="45">
        <v>10</v>
      </c>
      <c r="D65" s="45"/>
      <c r="E65" s="42">
        <f t="shared" si="2"/>
        <v>-10</v>
      </c>
      <c r="F65" s="45"/>
      <c r="G65" s="41"/>
      <c r="H65" s="43"/>
      <c r="I65" s="43"/>
    </row>
    <row r="66" spans="1:9" s="60" customFormat="1" ht="14.25">
      <c r="A66" s="65"/>
      <c r="B66" s="56" t="s">
        <v>84</v>
      </c>
      <c r="C66" s="57">
        <f>SUM(C50:C65)-C53-C54-C57-C58-C60-C61-C63-C64</f>
        <v>10</v>
      </c>
      <c r="D66" s="57">
        <f>SUM(D50:D65)-D53-D54-D57-D58-D60-D61-D63-D64</f>
        <v>0</v>
      </c>
      <c r="E66" s="57">
        <f>SUM(E50:E65)-E53-E54-E57-E58-E60-E61-E63-E64</f>
        <v>-10</v>
      </c>
      <c r="F66" s="58">
        <f>SUM(F50:F64)-F53-F60</f>
        <v>0</v>
      </c>
      <c r="G66" s="58">
        <f>SUM(G50:G64)</f>
        <v>0</v>
      </c>
      <c r="H66" s="59"/>
      <c r="I66" s="75"/>
    </row>
    <row r="67" spans="1:9" s="79" customFormat="1" ht="14.25">
      <c r="A67" s="76"/>
      <c r="B67" s="76"/>
      <c r="C67" s="77"/>
      <c r="D67" s="76"/>
      <c r="E67" s="76"/>
      <c r="F67" s="76"/>
      <c r="G67" s="76"/>
      <c r="H67" s="78"/>
      <c r="I67" s="78"/>
    </row>
    <row r="68" spans="1:9" ht="14.25">
      <c r="A68" s="65" t="s">
        <v>85</v>
      </c>
      <c r="B68" s="39" t="s">
        <v>86</v>
      </c>
      <c r="C68" s="1"/>
      <c r="D68" s="1"/>
      <c r="E68" s="41"/>
      <c r="F68" s="41"/>
      <c r="G68" s="41"/>
      <c r="H68" s="43"/>
      <c r="I68" s="43"/>
    </row>
    <row r="69" spans="1:9" ht="14.25">
      <c r="A69" s="47">
        <v>51</v>
      </c>
      <c r="B69" s="41" t="s">
        <v>42</v>
      </c>
      <c r="C69" s="45"/>
      <c r="D69" s="45"/>
      <c r="E69" s="42">
        <f>D69-C69</f>
        <v>0</v>
      </c>
      <c r="F69" s="45"/>
      <c r="G69" s="41"/>
      <c r="H69" s="43"/>
      <c r="I69" s="43"/>
    </row>
    <row r="70" spans="1:9" ht="28.5">
      <c r="A70" s="73">
        <v>58</v>
      </c>
      <c r="B70" s="74" t="s">
        <v>87</v>
      </c>
      <c r="C70" s="45"/>
      <c r="D70" s="45"/>
      <c r="E70" s="42">
        <f>D70-C70</f>
        <v>0</v>
      </c>
      <c r="F70" s="45"/>
      <c r="G70" s="41"/>
      <c r="H70" s="43"/>
      <c r="I70" s="43"/>
    </row>
    <row r="71" spans="1:9" ht="14.25">
      <c r="A71" s="67" t="s">
        <v>66</v>
      </c>
      <c r="B71" s="41"/>
      <c r="C71" s="45">
        <v>10</v>
      </c>
      <c r="D71" s="45"/>
      <c r="E71" s="42">
        <f>D71-C71</f>
        <v>-10</v>
      </c>
      <c r="F71" s="45"/>
      <c r="G71" s="41"/>
      <c r="H71" s="43"/>
      <c r="I71" s="43"/>
    </row>
    <row r="72" spans="1:9" ht="14.25">
      <c r="A72" s="1"/>
      <c r="B72" s="56" t="s">
        <v>88</v>
      </c>
      <c r="C72" s="57">
        <f>SUM(C69:C71)</f>
        <v>10</v>
      </c>
      <c r="D72" s="57">
        <f>SUM(D69:D71)</f>
        <v>0</v>
      </c>
      <c r="E72" s="57">
        <f>SUM(E69:E71)</f>
        <v>-10</v>
      </c>
      <c r="F72" s="58">
        <f>SUM(F69:F70)</f>
        <v>0</v>
      </c>
      <c r="G72" s="58">
        <f>SUM(G69:G70)</f>
        <v>0</v>
      </c>
      <c r="H72" s="43"/>
      <c r="I72" s="43"/>
    </row>
    <row r="73" spans="1:9" s="84" customFormat="1" ht="15">
      <c r="A73" s="80"/>
      <c r="B73" s="81"/>
      <c r="C73" s="82"/>
      <c r="D73" s="81"/>
      <c r="E73" s="81"/>
      <c r="F73" s="81"/>
      <c r="G73" s="81"/>
      <c r="H73" s="83"/>
      <c r="I73" s="83"/>
    </row>
    <row r="74" spans="1:9" s="60" customFormat="1" ht="14.25">
      <c r="A74" s="65"/>
      <c r="B74" s="85" t="s">
        <v>89</v>
      </c>
      <c r="C74" s="86">
        <f>C23+C39+C47+C66+C72</f>
        <v>50</v>
      </c>
      <c r="D74" s="86">
        <f>D23+D39+D47+D66+D72</f>
        <v>0</v>
      </c>
      <c r="E74" s="86">
        <f>E72+E66+E47+E39+E23</f>
        <v>-50</v>
      </c>
      <c r="F74" s="86">
        <f>F72+F66+F47+F39+F23</f>
        <v>0</v>
      </c>
      <c r="G74" s="86">
        <f>G23+G39+G47+G66+G72</f>
        <v>0</v>
      </c>
      <c r="H74" s="59"/>
      <c r="I74" s="59"/>
    </row>
    <row r="75" spans="1:9" s="60" customFormat="1" ht="13.5" customHeight="1">
      <c r="A75" s="87"/>
      <c r="B75" s="88"/>
      <c r="C75" s="87"/>
      <c r="D75" s="89"/>
      <c r="E75" s="87"/>
      <c r="F75" s="87"/>
      <c r="G75" s="87"/>
      <c r="H75" s="59"/>
      <c r="I75" s="59"/>
    </row>
    <row r="76" spans="1:9" ht="13.5">
      <c r="A76" s="43"/>
      <c r="B76" s="43"/>
      <c r="C76" s="43"/>
      <c r="D76" s="43"/>
      <c r="E76" s="43"/>
      <c r="F76" s="43"/>
      <c r="G76" s="43"/>
      <c r="H76" s="43"/>
      <c r="I76" s="43"/>
    </row>
    <row r="77" spans="1:9" ht="13.5">
      <c r="A77" s="43" t="s">
        <v>219</v>
      </c>
      <c r="B77" s="43"/>
      <c r="C77" s="43"/>
      <c r="D77" s="43"/>
      <c r="E77" s="43"/>
      <c r="F77" s="43"/>
      <c r="G77" s="43"/>
      <c r="H77" s="43"/>
      <c r="I77" s="43"/>
    </row>
    <row r="78" spans="1:9" ht="13.5">
      <c r="A78" s="43" t="s">
        <v>90</v>
      </c>
      <c r="B78" s="43"/>
      <c r="C78" s="43"/>
      <c r="D78" s="43"/>
      <c r="E78" s="43"/>
      <c r="F78" s="43"/>
      <c r="G78" s="43"/>
      <c r="H78" s="43"/>
      <c r="I78" s="43"/>
    </row>
    <row r="79" spans="1:9" ht="13.5">
      <c r="A79" s="43" t="s">
        <v>91</v>
      </c>
      <c r="B79" s="43"/>
      <c r="C79" s="43"/>
      <c r="D79" s="43"/>
      <c r="E79" s="43"/>
      <c r="F79" s="43"/>
      <c r="G79" s="43"/>
      <c r="H79" s="43"/>
      <c r="I79" s="43"/>
    </row>
    <row r="80" spans="1:9" ht="13.5">
      <c r="A80" s="43"/>
      <c r="B80" s="43"/>
      <c r="C80" s="43"/>
      <c r="D80" s="43"/>
      <c r="E80" s="43"/>
      <c r="F80" s="43"/>
      <c r="G80" s="43"/>
      <c r="H80" s="43"/>
      <c r="I80" s="43"/>
    </row>
    <row r="81" spans="1:9" ht="13.5">
      <c r="A81" s="43"/>
      <c r="B81" s="43"/>
      <c r="C81" s="43"/>
      <c r="D81" s="43"/>
      <c r="E81" s="43"/>
      <c r="F81" s="43"/>
      <c r="G81" s="43"/>
      <c r="H81" s="43"/>
      <c r="I81" s="43"/>
    </row>
    <row r="82" spans="1:9" ht="13.5">
      <c r="A82" s="43"/>
      <c r="B82" s="43"/>
      <c r="C82" s="43"/>
      <c r="D82" s="43"/>
      <c r="E82" s="43"/>
      <c r="F82" s="43"/>
      <c r="G82" s="43"/>
      <c r="H82" s="43"/>
      <c r="I82" s="43"/>
    </row>
    <row r="83" spans="1:9" ht="13.5">
      <c r="A83" s="43"/>
      <c r="B83" s="43"/>
      <c r="C83" s="43"/>
      <c r="D83" s="43"/>
      <c r="E83" s="43"/>
      <c r="F83" s="43"/>
      <c r="G83" s="43"/>
      <c r="H83" s="43"/>
      <c r="I83" s="43"/>
    </row>
    <row r="84" spans="1:9" ht="13.5">
      <c r="A84" s="43"/>
      <c r="B84" s="43"/>
      <c r="C84" s="43"/>
      <c r="D84" s="43"/>
      <c r="E84" s="43"/>
      <c r="F84" s="43"/>
      <c r="G84" s="43"/>
      <c r="H84" s="43"/>
      <c r="I84" s="43"/>
    </row>
    <row r="85" spans="1:9" ht="13.5">
      <c r="A85" s="43"/>
      <c r="B85" s="43"/>
      <c r="C85" s="43"/>
      <c r="D85" s="43"/>
      <c r="E85" s="43"/>
      <c r="F85" s="43"/>
      <c r="G85" s="43"/>
      <c r="H85" s="43"/>
      <c r="I85" s="43"/>
    </row>
    <row r="86" spans="1:9" ht="13.5">
      <c r="A86" s="43"/>
      <c r="B86" s="43"/>
      <c r="C86" s="43"/>
      <c r="D86" s="43"/>
      <c r="E86" s="43"/>
      <c r="F86" s="43"/>
      <c r="G86" s="43"/>
      <c r="H86" s="43"/>
      <c r="I86" s="43"/>
    </row>
    <row r="87" spans="1:9" ht="13.5">
      <c r="A87" s="43"/>
      <c r="B87" s="43"/>
      <c r="C87" s="43"/>
      <c r="D87" s="43"/>
      <c r="E87" s="43"/>
      <c r="F87" s="43"/>
      <c r="G87" s="43"/>
      <c r="H87" s="43"/>
      <c r="I87" s="43"/>
    </row>
    <row r="88" spans="1:9" ht="13.5">
      <c r="A88" s="43"/>
      <c r="B88" s="43"/>
      <c r="C88" s="43"/>
      <c r="D88" s="43"/>
      <c r="E88" s="43"/>
      <c r="F88" s="43"/>
      <c r="G88" s="43"/>
      <c r="H88" s="43"/>
      <c r="I88" s="43"/>
    </row>
    <row r="89" spans="1:9" ht="13.5">
      <c r="A89" s="43"/>
      <c r="B89" s="43"/>
      <c r="C89" s="43"/>
      <c r="D89" s="43"/>
      <c r="E89" s="43"/>
      <c r="F89" s="43"/>
      <c r="G89" s="43"/>
      <c r="H89" s="43"/>
      <c r="I89" s="43"/>
    </row>
    <row r="90" spans="1:9" ht="13.5">
      <c r="A90" s="43"/>
      <c r="B90" s="43"/>
      <c r="C90" s="43"/>
      <c r="D90" s="43"/>
      <c r="E90" s="43"/>
      <c r="F90" s="43"/>
      <c r="G90" s="43"/>
      <c r="H90" s="43"/>
      <c r="I90" s="43"/>
    </row>
    <row r="91" spans="1:9" ht="13.5">
      <c r="A91" s="43"/>
      <c r="B91" s="43"/>
      <c r="C91" s="43"/>
      <c r="D91" s="43"/>
      <c r="E91" s="43"/>
      <c r="F91" s="43"/>
      <c r="G91" s="43"/>
      <c r="H91" s="43"/>
      <c r="I91" s="43"/>
    </row>
    <row r="92" spans="1:9" ht="13.5">
      <c r="A92" s="43"/>
      <c r="B92" s="43"/>
      <c r="C92" s="43"/>
      <c r="D92" s="43"/>
      <c r="E92" s="43"/>
      <c r="F92" s="43"/>
      <c r="G92" s="43"/>
      <c r="H92" s="43"/>
      <c r="I92" s="43"/>
    </row>
    <row r="93" spans="1:9" ht="13.5">
      <c r="A93" s="43"/>
      <c r="B93" s="43"/>
      <c r="C93" s="43"/>
      <c r="D93" s="43"/>
      <c r="E93" s="43"/>
      <c r="F93" s="43"/>
      <c r="G93" s="43"/>
      <c r="H93" s="43"/>
      <c r="I93" s="43"/>
    </row>
    <row r="94" spans="1:9" ht="13.5">
      <c r="A94" s="43"/>
      <c r="B94" s="43"/>
      <c r="C94" s="43"/>
      <c r="D94" s="43"/>
      <c r="E94" s="43"/>
      <c r="F94" s="43"/>
      <c r="G94" s="43"/>
      <c r="H94" s="43"/>
      <c r="I94" s="43"/>
    </row>
    <row r="95" spans="1:9" ht="13.5">
      <c r="A95" s="43"/>
      <c r="B95" s="43"/>
      <c r="C95" s="43"/>
      <c r="D95" s="43"/>
      <c r="E95" s="43"/>
      <c r="F95" s="43"/>
      <c r="G95" s="43"/>
      <c r="H95" s="43"/>
      <c r="I95" s="43"/>
    </row>
    <row r="96" spans="1:9" ht="13.5">
      <c r="A96" s="43"/>
      <c r="B96" s="43"/>
      <c r="C96" s="43"/>
      <c r="D96" s="43"/>
      <c r="E96" s="43"/>
      <c r="F96" s="43"/>
      <c r="G96" s="43"/>
      <c r="H96" s="43"/>
      <c r="I96" s="43"/>
    </row>
    <row r="97" spans="1:9" ht="13.5">
      <c r="A97" s="43"/>
      <c r="B97" s="43"/>
      <c r="C97" s="43"/>
      <c r="D97" s="43"/>
      <c r="E97" s="43"/>
      <c r="F97" s="43"/>
      <c r="G97" s="43"/>
      <c r="H97" s="43"/>
      <c r="I97" s="43"/>
    </row>
    <row r="98" spans="1:9" ht="13.5">
      <c r="A98" s="43"/>
      <c r="B98" s="43"/>
      <c r="C98" s="43"/>
      <c r="D98" s="43"/>
      <c r="E98" s="43"/>
      <c r="F98" s="43"/>
      <c r="G98" s="43"/>
      <c r="H98" s="43"/>
      <c r="I98" s="43"/>
    </row>
    <row r="99" spans="1:9" ht="13.5">
      <c r="A99" s="43"/>
      <c r="B99" s="43"/>
      <c r="C99" s="43"/>
      <c r="D99" s="43"/>
      <c r="E99" s="43"/>
      <c r="F99" s="43"/>
      <c r="G99" s="43"/>
      <c r="H99" s="43"/>
      <c r="I99" s="43"/>
    </row>
  </sheetData>
  <pageMargins left="0.7" right="0.7" top="0.75" bottom="0.75" header="0.3" footer="0.3"/>
  <pageSetup paperSize="9" scale="5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J103"/>
  <sheetViews>
    <sheetView showGridLines="0" topLeftCell="A40" zoomScaleNormal="100" workbookViewId="0">
      <selection activeCell="G43" sqref="G43"/>
    </sheetView>
  </sheetViews>
  <sheetFormatPr baseColWidth="10" defaultColWidth="11.42578125" defaultRowHeight="11.25"/>
  <cols>
    <col min="1" max="1" width="7.140625" style="9" customWidth="1"/>
    <col min="2" max="2" width="33" style="9" customWidth="1"/>
    <col min="3" max="3" width="6.85546875" style="9" customWidth="1"/>
    <col min="4" max="5" width="7.7109375" style="9" customWidth="1"/>
    <col min="6" max="7" width="8" style="9" customWidth="1"/>
    <col min="8" max="8" width="10.85546875" style="9" customWidth="1"/>
    <col min="9" max="16384" width="11.42578125" style="9"/>
  </cols>
  <sheetData>
    <row r="1" spans="1:10" s="6" customFormat="1" ht="15">
      <c r="A1" s="5" t="s">
        <v>216</v>
      </c>
      <c r="B1" s="5"/>
      <c r="C1" s="5"/>
      <c r="D1" s="5"/>
      <c r="E1" s="5"/>
      <c r="F1" s="5"/>
      <c r="G1" s="5"/>
      <c r="H1" s="5"/>
      <c r="I1" s="5"/>
      <c r="J1" s="5"/>
    </row>
    <row r="2" spans="1:10" s="10" customFormat="1" ht="14.25" customHeight="1">
      <c r="A2" s="31" t="s">
        <v>0</v>
      </c>
      <c r="B2" s="32"/>
      <c r="C2" s="32"/>
      <c r="D2" s="32"/>
      <c r="E2" s="32"/>
      <c r="F2" s="32"/>
      <c r="G2" s="32"/>
      <c r="H2" s="32"/>
      <c r="I2" s="32"/>
      <c r="J2" s="32"/>
    </row>
    <row r="3" spans="1:10" s="8" customFormat="1" ht="13.5" customHeight="1">
      <c r="A3" s="33"/>
      <c r="B3" s="33"/>
      <c r="C3" s="33"/>
      <c r="D3" s="33"/>
      <c r="E3" s="33"/>
      <c r="F3" s="33"/>
      <c r="G3" s="33"/>
      <c r="H3" s="33"/>
      <c r="I3" s="7"/>
      <c r="J3" s="7"/>
    </row>
    <row r="4" spans="1:10" s="37" customFormat="1" ht="45" customHeight="1">
      <c r="A4" s="34" t="s">
        <v>45</v>
      </c>
      <c r="B4" s="34" t="s">
        <v>46</v>
      </c>
      <c r="C4" s="35" t="s">
        <v>217</v>
      </c>
      <c r="D4" s="35" t="s">
        <v>218</v>
      </c>
      <c r="E4" s="35" t="s">
        <v>47</v>
      </c>
      <c r="F4" s="35" t="s">
        <v>48</v>
      </c>
      <c r="G4" s="35" t="s">
        <v>49</v>
      </c>
      <c r="H4" s="35" t="s">
        <v>50</v>
      </c>
      <c r="I4" s="36"/>
      <c r="J4" s="36"/>
    </row>
    <row r="5" spans="1:10" s="8" customFormat="1" ht="12" customHeight="1">
      <c r="A5" s="38"/>
      <c r="B5" s="38"/>
      <c r="C5" s="38"/>
      <c r="D5" s="38"/>
      <c r="E5" s="38"/>
      <c r="F5" s="38"/>
      <c r="G5" s="38"/>
      <c r="H5" s="38"/>
      <c r="I5" s="7"/>
      <c r="J5" s="7"/>
    </row>
    <row r="6" spans="1:10" ht="14.25">
      <c r="A6" s="39" t="s">
        <v>51</v>
      </c>
      <c r="B6" s="39" t="s">
        <v>52</v>
      </c>
      <c r="C6" s="40"/>
      <c r="D6" s="40"/>
      <c r="E6" s="41"/>
      <c r="F6" s="42"/>
      <c r="G6" s="42"/>
      <c r="H6" s="41"/>
      <c r="I6" s="43"/>
      <c r="J6" s="43"/>
    </row>
    <row r="7" spans="1:10" ht="14.25">
      <c r="A7" s="44">
        <v>1</v>
      </c>
      <c r="B7" s="1" t="s">
        <v>12</v>
      </c>
      <c r="C7" s="45">
        <f>'Tab 6a alt'!C7</f>
        <v>0</v>
      </c>
      <c r="D7" s="45">
        <f>'Tab 6a alt'!D7</f>
        <v>0</v>
      </c>
      <c r="E7" s="42">
        <f>'Tab 6a alt'!E7</f>
        <v>0</v>
      </c>
      <c r="F7" s="42" t="e">
        <f>'Tab 6a alt'!#REF!</f>
        <v>#REF!</v>
      </c>
      <c r="G7" s="42">
        <f>'Tab 6a alt'!F7</f>
        <v>0</v>
      </c>
      <c r="H7" s="41">
        <f>'Tab 6a alt'!G7</f>
        <v>0</v>
      </c>
      <c r="I7" s="43"/>
      <c r="J7" s="43"/>
    </row>
    <row r="8" spans="1:10" ht="14.25">
      <c r="A8" s="46">
        <v>2</v>
      </c>
      <c r="B8" s="1" t="s">
        <v>53</v>
      </c>
      <c r="C8" s="45">
        <f>'Tab 6a alt'!C8</f>
        <v>0</v>
      </c>
      <c r="D8" s="45">
        <f>'Tab 6a alt'!D8</f>
        <v>0</v>
      </c>
      <c r="E8" s="42">
        <f>'Tab 6a alt'!E8</f>
        <v>0</v>
      </c>
      <c r="F8" s="42" t="e">
        <f>'Tab 6a alt'!#REF!</f>
        <v>#REF!</v>
      </c>
      <c r="G8" s="45">
        <f>'Tab 6a alt'!F8</f>
        <v>0</v>
      </c>
      <c r="H8" s="41">
        <f>'Tab 6a alt'!G8</f>
        <v>0</v>
      </c>
      <c r="I8" s="43"/>
      <c r="J8" s="43"/>
    </row>
    <row r="9" spans="1:10" ht="14.25">
      <c r="A9" s="46">
        <v>3</v>
      </c>
      <c r="B9" s="1" t="s">
        <v>54</v>
      </c>
      <c r="C9" s="45">
        <f>'Tab 6a alt'!C9</f>
        <v>0</v>
      </c>
      <c r="D9" s="45">
        <f>'Tab 6a alt'!D9</f>
        <v>0</v>
      </c>
      <c r="E9" s="42">
        <f>'Tab 6a alt'!E9</f>
        <v>0</v>
      </c>
      <c r="F9" s="42" t="e">
        <f>'Tab 6a alt'!#REF!</f>
        <v>#REF!</v>
      </c>
      <c r="G9" s="45">
        <f>'Tab 6a alt'!F9</f>
        <v>0</v>
      </c>
      <c r="H9" s="41">
        <f>'Tab 6a alt'!G9</f>
        <v>0</v>
      </c>
      <c r="I9" s="43"/>
      <c r="J9" s="43"/>
    </row>
    <row r="10" spans="1:10" ht="14.25">
      <c r="A10" s="46">
        <v>4</v>
      </c>
      <c r="B10" s="1" t="s">
        <v>15</v>
      </c>
      <c r="C10" s="45">
        <f>'Tab 6a alt'!C10</f>
        <v>0</v>
      </c>
      <c r="D10" s="45">
        <f>'Tab 6a alt'!D10</f>
        <v>0</v>
      </c>
      <c r="E10" s="42">
        <f>'Tab 6a alt'!E10</f>
        <v>0</v>
      </c>
      <c r="F10" s="42" t="e">
        <f>'Tab 6a alt'!#REF!</f>
        <v>#REF!</v>
      </c>
      <c r="G10" s="45">
        <f>'Tab 6a alt'!F10</f>
        <v>0</v>
      </c>
      <c r="H10" s="41">
        <f>'Tab 6a alt'!G10</f>
        <v>0</v>
      </c>
      <c r="I10" s="43"/>
      <c r="J10" s="43"/>
    </row>
    <row r="11" spans="1:10" ht="14.25">
      <c r="A11" s="46">
        <v>5</v>
      </c>
      <c r="B11" s="1" t="s">
        <v>55</v>
      </c>
      <c r="C11" s="45">
        <f>'Tab 6a alt'!C11</f>
        <v>0</v>
      </c>
      <c r="D11" s="45">
        <f>'Tab 6a alt'!D11</f>
        <v>0</v>
      </c>
      <c r="E11" s="42">
        <f>'Tab 6a alt'!E11</f>
        <v>0</v>
      </c>
      <c r="F11" s="42" t="e">
        <f>'Tab 6a alt'!#REF!</f>
        <v>#REF!</v>
      </c>
      <c r="G11" s="45">
        <f>'Tab 6a alt'!F11</f>
        <v>0</v>
      </c>
      <c r="H11" s="41">
        <f>'Tab 6a alt'!G11</f>
        <v>0</v>
      </c>
      <c r="I11" s="43"/>
      <c r="J11" s="43"/>
    </row>
    <row r="12" spans="1:10" ht="14.25">
      <c r="A12" s="46">
        <v>6</v>
      </c>
      <c r="B12" s="1" t="s">
        <v>56</v>
      </c>
      <c r="C12" s="45">
        <f>'Tab 6a alt'!C12</f>
        <v>0</v>
      </c>
      <c r="D12" s="45">
        <f>'Tab 6a alt'!D12</f>
        <v>0</v>
      </c>
      <c r="E12" s="42">
        <f>'Tab 6a alt'!E12</f>
        <v>0</v>
      </c>
      <c r="F12" s="42" t="e">
        <f>'Tab 6a alt'!#REF!</f>
        <v>#REF!</v>
      </c>
      <c r="G12" s="45">
        <f>'Tab 6a alt'!F12</f>
        <v>0</v>
      </c>
      <c r="H12" s="41">
        <f>'Tab 6a alt'!G12</f>
        <v>0</v>
      </c>
      <c r="I12" s="43"/>
      <c r="J12" s="43"/>
    </row>
    <row r="13" spans="1:10" ht="14.25">
      <c r="A13" s="47">
        <v>10</v>
      </c>
      <c r="B13" s="1" t="s">
        <v>57</v>
      </c>
      <c r="C13" s="45">
        <f>'Tab 6a alt'!C13</f>
        <v>0</v>
      </c>
      <c r="D13" s="45">
        <f>'Tab 6a alt'!D13</f>
        <v>0</v>
      </c>
      <c r="E13" s="42">
        <f>'Tab 6a alt'!E13</f>
        <v>0</v>
      </c>
      <c r="F13" s="42" t="e">
        <f>'Tab 6a alt'!#REF!</f>
        <v>#REF!</v>
      </c>
      <c r="G13" s="45">
        <f>'Tab 6a alt'!F13</f>
        <v>0</v>
      </c>
      <c r="H13" s="41">
        <f>'Tab 6a alt'!G13</f>
        <v>0</v>
      </c>
      <c r="I13" s="43"/>
      <c r="J13" s="43"/>
    </row>
    <row r="14" spans="1:10" s="54" customFormat="1" ht="14.25">
      <c r="A14" s="48"/>
      <c r="B14" s="49" t="s">
        <v>58</v>
      </c>
      <c r="C14" s="45">
        <f>'Tab 6a alt'!C14</f>
        <v>0</v>
      </c>
      <c r="D14" s="45">
        <f>'Tab 6a alt'!D14</f>
        <v>0</v>
      </c>
      <c r="E14" s="42">
        <f>'Tab 6a alt'!E14</f>
        <v>0</v>
      </c>
      <c r="F14" s="45" t="e">
        <f>'Tab 6a alt'!#REF!</f>
        <v>#REF!</v>
      </c>
      <c r="G14" s="42">
        <f>'Tab 6a alt'!F14</f>
        <v>0</v>
      </c>
      <c r="H14" s="41">
        <f>'Tab 6a alt'!G14</f>
        <v>0</v>
      </c>
      <c r="I14" s="53"/>
      <c r="J14" s="53"/>
    </row>
    <row r="15" spans="1:10" s="54" customFormat="1" ht="14.25">
      <c r="A15" s="48"/>
      <c r="B15" s="49" t="s">
        <v>59</v>
      </c>
      <c r="C15" s="50">
        <f>'Tab 6a alt'!C15</f>
        <v>0</v>
      </c>
      <c r="D15" s="50">
        <f>'Tab 6a alt'!D15</f>
        <v>0</v>
      </c>
      <c r="E15" s="42">
        <f>'Tab 6a alt'!E15</f>
        <v>0</v>
      </c>
      <c r="F15" s="45" t="e">
        <f>'Tab 6a alt'!#REF!</f>
        <v>#REF!</v>
      </c>
      <c r="G15" s="51">
        <f>'Tab 6a alt'!F15</f>
        <v>0</v>
      </c>
      <c r="H15" s="52">
        <f>'Tab 6a alt'!G15</f>
        <v>0</v>
      </c>
      <c r="I15" s="53"/>
      <c r="J15" s="53"/>
    </row>
    <row r="16" spans="1:10" ht="14.25">
      <c r="A16" s="47">
        <v>11</v>
      </c>
      <c r="B16" s="1" t="s">
        <v>60</v>
      </c>
      <c r="C16" s="50">
        <f>'Tab 6a alt'!C16</f>
        <v>0</v>
      </c>
      <c r="D16" s="50">
        <f>'Tab 6a alt'!D16</f>
        <v>0</v>
      </c>
      <c r="E16" s="42">
        <f>'Tab 6a alt'!E16</f>
        <v>0</v>
      </c>
      <c r="F16" s="45" t="e">
        <f>'Tab 6a alt'!#REF!</f>
        <v>#REF!</v>
      </c>
      <c r="G16" s="51">
        <f>'Tab 6a alt'!F16</f>
        <v>0</v>
      </c>
      <c r="H16" s="52">
        <f>'Tab 6a alt'!G16</f>
        <v>0</v>
      </c>
      <c r="I16" s="43"/>
      <c r="J16" s="43"/>
    </row>
    <row r="17" spans="1:10" ht="14.25">
      <c r="A17" s="47">
        <v>12</v>
      </c>
      <c r="B17" s="1" t="s">
        <v>61</v>
      </c>
      <c r="C17" s="45">
        <f>'Tab 6a alt'!C17</f>
        <v>0</v>
      </c>
      <c r="D17" s="45">
        <f>'Tab 6a alt'!D17</f>
        <v>0</v>
      </c>
      <c r="E17" s="42">
        <f>'Tab 6a alt'!E17</f>
        <v>0</v>
      </c>
      <c r="F17" s="45" t="e">
        <f>'Tab 6a alt'!#REF!</f>
        <v>#REF!</v>
      </c>
      <c r="G17" s="42">
        <f>'Tab 6a alt'!F17</f>
        <v>0</v>
      </c>
      <c r="H17" s="41">
        <f>'Tab 6a alt'!G17</f>
        <v>0</v>
      </c>
      <c r="I17" s="43"/>
      <c r="J17" s="43"/>
    </row>
    <row r="18" spans="1:10" ht="14.25">
      <c r="A18" s="47">
        <v>13</v>
      </c>
      <c r="B18" s="1" t="s">
        <v>62</v>
      </c>
      <c r="C18" s="45">
        <f>'Tab 6a alt'!C18</f>
        <v>0</v>
      </c>
      <c r="D18" s="45">
        <f>'Tab 6a alt'!D18</f>
        <v>0</v>
      </c>
      <c r="E18" s="42">
        <f>'Tab 6a alt'!E18</f>
        <v>0</v>
      </c>
      <c r="F18" s="45" t="e">
        <f>'Tab 6a alt'!#REF!</f>
        <v>#REF!</v>
      </c>
      <c r="G18" s="42">
        <f>'Tab 6a alt'!F18</f>
        <v>0</v>
      </c>
      <c r="H18" s="41">
        <f>'Tab 6a alt'!G18</f>
        <v>0</v>
      </c>
      <c r="I18" s="43"/>
      <c r="J18" s="43"/>
    </row>
    <row r="19" spans="1:10" ht="14.25">
      <c r="A19" s="40">
        <v>14</v>
      </c>
      <c r="B19" s="1" t="s">
        <v>63</v>
      </c>
      <c r="C19" s="45">
        <f>'Tab 6a alt'!C19</f>
        <v>0</v>
      </c>
      <c r="D19" s="45">
        <f>'Tab 6a alt'!D19</f>
        <v>0</v>
      </c>
      <c r="E19" s="42">
        <f>'Tab 6a alt'!E19</f>
        <v>0</v>
      </c>
      <c r="F19" s="45" t="e">
        <f>'Tab 6a alt'!#REF!</f>
        <v>#REF!</v>
      </c>
      <c r="G19" s="42">
        <f>'Tab 6a alt'!F19</f>
        <v>0</v>
      </c>
      <c r="H19" s="41">
        <f>'Tab 6a alt'!G19</f>
        <v>0</v>
      </c>
      <c r="I19" s="43"/>
      <c r="J19" s="43"/>
    </row>
    <row r="20" spans="1:10" ht="14.25">
      <c r="A20" s="40">
        <v>15</v>
      </c>
      <c r="B20" s="1" t="s">
        <v>64</v>
      </c>
      <c r="C20" s="45">
        <f>'Tab 6a alt'!C20</f>
        <v>0</v>
      </c>
      <c r="D20" s="45">
        <f>'Tab 6a alt'!D20</f>
        <v>0</v>
      </c>
      <c r="E20" s="42">
        <f>'Tab 6a alt'!E20</f>
        <v>0</v>
      </c>
      <c r="F20" s="45" t="e">
        <f>'Tab 6a alt'!#REF!</f>
        <v>#REF!</v>
      </c>
      <c r="G20" s="42">
        <f>'Tab 6a alt'!F20</f>
        <v>0</v>
      </c>
      <c r="H20" s="41">
        <f>'Tab 6a alt'!G20</f>
        <v>0</v>
      </c>
      <c r="I20" s="43"/>
      <c r="J20" s="43"/>
    </row>
    <row r="21" spans="1:10" ht="14.25">
      <c r="A21" s="40">
        <v>16</v>
      </c>
      <c r="B21" s="1" t="s">
        <v>65</v>
      </c>
      <c r="C21" s="45">
        <f>'Tab 6a alt'!C21</f>
        <v>0</v>
      </c>
      <c r="D21" s="45">
        <f>'Tab 6a alt'!D21</f>
        <v>0</v>
      </c>
      <c r="E21" s="42">
        <f>'Tab 6a alt'!E21</f>
        <v>0</v>
      </c>
      <c r="F21" s="45" t="e">
        <f>'Tab 6a alt'!#REF!</f>
        <v>#REF!</v>
      </c>
      <c r="G21" s="42">
        <f>'Tab 6a alt'!F21</f>
        <v>0</v>
      </c>
      <c r="H21" s="41">
        <f>'Tab 6a alt'!G21</f>
        <v>0</v>
      </c>
      <c r="I21" s="43"/>
      <c r="J21" s="43"/>
    </row>
    <row r="22" spans="1:10" ht="14.25">
      <c r="A22" s="55" t="s">
        <v>66</v>
      </c>
      <c r="B22" s="1"/>
      <c r="C22" s="45">
        <f>'Tab 6a alt'!C22</f>
        <v>10</v>
      </c>
      <c r="D22" s="45">
        <f>'Tab 6a alt'!D22</f>
        <v>0</v>
      </c>
      <c r="E22" s="42">
        <f>'Tab 6a alt'!E22</f>
        <v>-10</v>
      </c>
      <c r="F22" s="45" t="e">
        <f>'Tab 6a alt'!#REF!</f>
        <v>#REF!</v>
      </c>
      <c r="G22" s="42">
        <f>'Tab 6a alt'!F22</f>
        <v>0</v>
      </c>
      <c r="H22" s="41">
        <f>'Tab 6a alt'!G22</f>
        <v>0</v>
      </c>
      <c r="I22" s="43"/>
      <c r="J22" s="43"/>
    </row>
    <row r="23" spans="1:10" s="60" customFormat="1" ht="14.25">
      <c r="A23" s="39"/>
      <c r="B23" s="56" t="s">
        <v>67</v>
      </c>
      <c r="C23" s="57">
        <f>'Tab 6a alt'!C23</f>
        <v>10</v>
      </c>
      <c r="D23" s="57">
        <f>'Tab 6a alt'!D23</f>
        <v>0</v>
      </c>
      <c r="E23" s="57">
        <f>'Tab 6a alt'!E23</f>
        <v>-10</v>
      </c>
      <c r="F23" s="57" t="e">
        <f>'Tab 6a alt'!#REF!</f>
        <v>#REF!</v>
      </c>
      <c r="G23" s="57">
        <f>'Tab 6a alt'!F23</f>
        <v>0</v>
      </c>
      <c r="H23" s="57">
        <f>'Tab 6a alt'!G23</f>
        <v>0</v>
      </c>
      <c r="I23" s="59"/>
      <c r="J23" s="59"/>
    </row>
    <row r="24" spans="1:10" s="64" customFormat="1" ht="14.25">
      <c r="A24" s="61"/>
      <c r="B24" s="61"/>
      <c r="C24" s="62"/>
      <c r="D24" s="61"/>
      <c r="E24" s="61"/>
      <c r="F24" s="61"/>
      <c r="G24" s="61"/>
      <c r="H24" s="61"/>
      <c r="I24" s="63"/>
      <c r="J24" s="63"/>
    </row>
    <row r="25" spans="1:10" s="60" customFormat="1" ht="14.25">
      <c r="A25" s="39" t="s">
        <v>68</v>
      </c>
      <c r="B25" s="39" t="s">
        <v>69</v>
      </c>
      <c r="C25" s="39"/>
      <c r="D25" s="39"/>
      <c r="E25" s="65"/>
      <c r="F25" s="65"/>
      <c r="G25" s="65"/>
      <c r="H25" s="65"/>
      <c r="I25" s="59"/>
      <c r="J25" s="59"/>
    </row>
    <row r="26" spans="1:10" ht="14.25">
      <c r="A26" s="40">
        <v>20</v>
      </c>
      <c r="B26" s="1" t="s">
        <v>25</v>
      </c>
      <c r="C26" s="45">
        <f>'Tab 6a alt'!C26</f>
        <v>0</v>
      </c>
      <c r="D26" s="45">
        <f>'Tab 6a alt'!D26</f>
        <v>0</v>
      </c>
      <c r="E26" s="45">
        <f>'Tab 6a alt'!E26</f>
        <v>0</v>
      </c>
      <c r="F26" s="45" t="e">
        <f>'Tab 6a alt'!#REF!</f>
        <v>#REF!</v>
      </c>
      <c r="G26" s="45">
        <f>'Tab 6a alt'!F26</f>
        <v>0</v>
      </c>
      <c r="H26" s="45">
        <f>'Tab 6a alt'!G26</f>
        <v>0</v>
      </c>
      <c r="I26" s="43"/>
      <c r="J26" s="43"/>
    </row>
    <row r="27" spans="1:10" s="54" customFormat="1" ht="14.25">
      <c r="A27" s="48"/>
      <c r="B27" s="49" t="s">
        <v>58</v>
      </c>
      <c r="C27" s="45">
        <f>'Tab 6a alt'!C27</f>
        <v>0</v>
      </c>
      <c r="D27" s="45">
        <f>'Tab 6a alt'!D27</f>
        <v>0</v>
      </c>
      <c r="E27" s="45">
        <f>'Tab 6a alt'!E27</f>
        <v>0</v>
      </c>
      <c r="F27" s="45" t="e">
        <f>'Tab 6a alt'!#REF!</f>
        <v>#REF!</v>
      </c>
      <c r="G27" s="45">
        <f>'Tab 6a alt'!F27</f>
        <v>0</v>
      </c>
      <c r="H27" s="45">
        <f>'Tab 6a alt'!G27</f>
        <v>0</v>
      </c>
      <c r="I27" s="53"/>
      <c r="J27" s="53"/>
    </row>
    <row r="28" spans="1:10" s="54" customFormat="1" ht="14.25">
      <c r="A28" s="48"/>
      <c r="B28" s="49" t="s">
        <v>59</v>
      </c>
      <c r="C28" s="45">
        <f>'Tab 6a alt'!C28</f>
        <v>0</v>
      </c>
      <c r="D28" s="45">
        <f>'Tab 6a alt'!D28</f>
        <v>0</v>
      </c>
      <c r="E28" s="45">
        <f>'Tab 6a alt'!E28</f>
        <v>0</v>
      </c>
      <c r="F28" s="45" t="e">
        <f>'Tab 6a alt'!#REF!</f>
        <v>#REF!</v>
      </c>
      <c r="G28" s="45">
        <f>'Tab 6a alt'!F28</f>
        <v>0</v>
      </c>
      <c r="H28" s="45">
        <f>'Tab 6a alt'!G28</f>
        <v>0</v>
      </c>
      <c r="I28" s="53"/>
      <c r="J28" s="53"/>
    </row>
    <row r="29" spans="1:10" ht="14.25">
      <c r="A29" s="40">
        <v>21</v>
      </c>
      <c r="B29" s="1" t="s">
        <v>70</v>
      </c>
      <c r="C29" s="45">
        <f>'Tab 6a alt'!C29</f>
        <v>0</v>
      </c>
      <c r="D29" s="45">
        <f>'Tab 6a alt'!D29</f>
        <v>0</v>
      </c>
      <c r="E29" s="45">
        <f>'Tab 6a alt'!E29</f>
        <v>0</v>
      </c>
      <c r="F29" s="45" t="e">
        <f>'Tab 6a alt'!#REF!</f>
        <v>#REF!</v>
      </c>
      <c r="G29" s="45">
        <f>'Tab 6a alt'!F29</f>
        <v>0</v>
      </c>
      <c r="H29" s="45">
        <f>'Tab 6a alt'!G29</f>
        <v>0</v>
      </c>
      <c r="I29" s="43"/>
      <c r="J29" s="43"/>
    </row>
    <row r="30" spans="1:10" ht="14.25">
      <c r="A30" s="40">
        <v>22</v>
      </c>
      <c r="B30" s="1" t="s">
        <v>71</v>
      </c>
      <c r="C30" s="45">
        <f>'Tab 6a alt'!C30</f>
        <v>0</v>
      </c>
      <c r="D30" s="45">
        <f>'Tab 6a alt'!D30</f>
        <v>0</v>
      </c>
      <c r="E30" s="45">
        <f>'Tab 6a alt'!E30</f>
        <v>0</v>
      </c>
      <c r="F30" s="45" t="e">
        <f>'Tab 6a alt'!#REF!</f>
        <v>#REF!</v>
      </c>
      <c r="G30" s="45">
        <f>'Tab 6a alt'!F30</f>
        <v>0</v>
      </c>
      <c r="H30" s="45">
        <f>'Tab 6a alt'!G30</f>
        <v>0</v>
      </c>
      <c r="I30" s="43"/>
      <c r="J30" s="43"/>
    </row>
    <row r="31" spans="1:10" ht="14.25">
      <c r="A31" s="40"/>
      <c r="B31" s="49" t="s">
        <v>58</v>
      </c>
      <c r="C31" s="45">
        <f>'Tab 6a alt'!C31</f>
        <v>0</v>
      </c>
      <c r="D31" s="45">
        <f>'Tab 6a alt'!D31</f>
        <v>0</v>
      </c>
      <c r="E31" s="45">
        <f>'Tab 6a alt'!E31</f>
        <v>0</v>
      </c>
      <c r="F31" s="45" t="e">
        <f>'Tab 6a alt'!#REF!</f>
        <v>#REF!</v>
      </c>
      <c r="G31" s="45">
        <f>'Tab 6a alt'!F31</f>
        <v>0</v>
      </c>
      <c r="H31" s="45">
        <f>'Tab 6a alt'!G31</f>
        <v>0</v>
      </c>
      <c r="I31" s="43"/>
      <c r="J31" s="43"/>
    </row>
    <row r="32" spans="1:10" ht="14.25">
      <c r="A32" s="40"/>
      <c r="B32" s="49" t="s">
        <v>59</v>
      </c>
      <c r="C32" s="45">
        <f>'Tab 6a alt'!C32</f>
        <v>0</v>
      </c>
      <c r="D32" s="45">
        <f>'Tab 6a alt'!D32</f>
        <v>0</v>
      </c>
      <c r="E32" s="45">
        <f>'Tab 6a alt'!E32</f>
        <v>0</v>
      </c>
      <c r="F32" s="45" t="e">
        <f>'Tab 6a alt'!#REF!</f>
        <v>#REF!</v>
      </c>
      <c r="G32" s="45">
        <f>'Tab 6a alt'!F32</f>
        <v>0</v>
      </c>
      <c r="H32" s="45">
        <f>'Tab 6a alt'!G32</f>
        <v>0</v>
      </c>
      <c r="I32" s="43"/>
      <c r="J32" s="43"/>
    </row>
    <row r="33" spans="1:10" ht="14.25">
      <c r="A33" s="47">
        <v>23</v>
      </c>
      <c r="B33" s="1" t="s">
        <v>72</v>
      </c>
      <c r="C33" s="45">
        <f>'Tab 6a alt'!C33</f>
        <v>0</v>
      </c>
      <c r="D33" s="45">
        <f>'Tab 6a alt'!D33</f>
        <v>0</v>
      </c>
      <c r="E33" s="45">
        <f>'Tab 6a alt'!E33</f>
        <v>0</v>
      </c>
      <c r="F33" s="45" t="e">
        <f>'Tab 6a alt'!#REF!</f>
        <v>#REF!</v>
      </c>
      <c r="G33" s="45">
        <f>'Tab 6a alt'!F33</f>
        <v>0</v>
      </c>
      <c r="H33" s="45">
        <f>'Tab 6a alt'!G33</f>
        <v>0</v>
      </c>
      <c r="I33" s="43"/>
      <c r="J33" s="43"/>
    </row>
    <row r="34" spans="1:10" ht="14.25">
      <c r="A34" s="47">
        <v>24</v>
      </c>
      <c r="B34" s="1" t="s">
        <v>29</v>
      </c>
      <c r="C34" s="45">
        <f>'Tab 6a alt'!C34</f>
        <v>0</v>
      </c>
      <c r="D34" s="45">
        <f>'Tab 6a alt'!D34</f>
        <v>0</v>
      </c>
      <c r="E34" s="45">
        <f>'Tab 6a alt'!E34</f>
        <v>0</v>
      </c>
      <c r="F34" s="45" t="e">
        <f>'Tab 6a alt'!#REF!</f>
        <v>#REF!</v>
      </c>
      <c r="G34" s="45">
        <f>'Tab 6a alt'!F34</f>
        <v>0</v>
      </c>
      <c r="H34" s="45">
        <f>'Tab 6a alt'!G34</f>
        <v>0</v>
      </c>
      <c r="I34" s="43"/>
      <c r="J34" s="43"/>
    </row>
    <row r="35" spans="1:10" s="54" customFormat="1" ht="14.25">
      <c r="A35" s="48"/>
      <c r="B35" s="49" t="s">
        <v>58</v>
      </c>
      <c r="C35" s="45">
        <f>'Tab 6a alt'!C35</f>
        <v>0</v>
      </c>
      <c r="D35" s="45">
        <f>'Tab 6a alt'!D35</f>
        <v>0</v>
      </c>
      <c r="E35" s="45">
        <f>'Tab 6a alt'!E35</f>
        <v>0</v>
      </c>
      <c r="F35" s="45" t="e">
        <f>'Tab 6a alt'!#REF!</f>
        <v>#REF!</v>
      </c>
      <c r="G35" s="45">
        <f>'Tab 6a alt'!F35</f>
        <v>0</v>
      </c>
      <c r="H35" s="45">
        <f>'Tab 6a alt'!G35</f>
        <v>0</v>
      </c>
      <c r="I35" s="53"/>
      <c r="J35" s="53"/>
    </row>
    <row r="36" spans="1:10" s="54" customFormat="1" ht="14.25">
      <c r="A36" s="48"/>
      <c r="B36" s="49" t="s">
        <v>59</v>
      </c>
      <c r="C36" s="45">
        <f>'Tab 6a alt'!C36</f>
        <v>0</v>
      </c>
      <c r="D36" s="45">
        <f>'Tab 6a alt'!D36</f>
        <v>0</v>
      </c>
      <c r="E36" s="45">
        <f>'Tab 6a alt'!E36</f>
        <v>0</v>
      </c>
      <c r="F36" s="45" t="e">
        <f>'Tab 6a alt'!#REF!</f>
        <v>#REF!</v>
      </c>
      <c r="G36" s="45">
        <f>'Tab 6a alt'!F36</f>
        <v>0</v>
      </c>
      <c r="H36" s="45">
        <f>'Tab 6a alt'!G36</f>
        <v>0</v>
      </c>
      <c r="I36" s="53"/>
      <c r="J36" s="53"/>
    </row>
    <row r="37" spans="1:10" ht="14.25">
      <c r="A37" s="47">
        <v>25</v>
      </c>
      <c r="B37" s="1" t="s">
        <v>73</v>
      </c>
      <c r="C37" s="45">
        <f>'Tab 6a alt'!C37</f>
        <v>0</v>
      </c>
      <c r="D37" s="45">
        <f>'Tab 6a alt'!D37</f>
        <v>0</v>
      </c>
      <c r="E37" s="45">
        <f>'Tab 6a alt'!E37</f>
        <v>0</v>
      </c>
      <c r="F37" s="45" t="e">
        <f>'Tab 6a alt'!#REF!</f>
        <v>#REF!</v>
      </c>
      <c r="G37" s="45">
        <f>'Tab 6a alt'!F37</f>
        <v>0</v>
      </c>
      <c r="H37" s="45">
        <f>'Tab 6a alt'!G37</f>
        <v>0</v>
      </c>
      <c r="I37" s="43"/>
      <c r="J37" s="43"/>
    </row>
    <row r="38" spans="1:10" ht="14.25">
      <c r="A38" s="67" t="s">
        <v>66</v>
      </c>
      <c r="B38" s="1"/>
      <c r="C38" s="45">
        <f>'Tab 6a alt'!C38</f>
        <v>10</v>
      </c>
      <c r="D38" s="45">
        <f>'Tab 6a alt'!D38</f>
        <v>0</v>
      </c>
      <c r="E38" s="45">
        <f>'Tab 6a alt'!E38</f>
        <v>-10</v>
      </c>
      <c r="F38" s="45" t="e">
        <f>'Tab 6a alt'!#REF!</f>
        <v>#REF!</v>
      </c>
      <c r="G38" s="45">
        <f>'Tab 6a alt'!F38</f>
        <v>0</v>
      </c>
      <c r="H38" s="45">
        <f>'Tab 6a alt'!G38</f>
        <v>0</v>
      </c>
      <c r="I38" s="43"/>
      <c r="J38" s="43"/>
    </row>
    <row r="39" spans="1:10" s="60" customFormat="1" ht="14.25">
      <c r="A39" s="65"/>
      <c r="B39" s="56" t="s">
        <v>74</v>
      </c>
      <c r="C39" s="57">
        <f>'Tab 6a alt'!C39</f>
        <v>10</v>
      </c>
      <c r="D39" s="57">
        <f>'Tab 6a alt'!D39</f>
        <v>0</v>
      </c>
      <c r="E39" s="57">
        <f>'Tab 6a alt'!E39</f>
        <v>-10</v>
      </c>
      <c r="F39" s="57" t="e">
        <f>'Tab 6a alt'!#REF!</f>
        <v>#REF!</v>
      </c>
      <c r="G39" s="57">
        <f>'Tab 6a alt'!F39</f>
        <v>0</v>
      </c>
      <c r="H39" s="57">
        <f>'Tab 6a alt'!G39</f>
        <v>0</v>
      </c>
      <c r="I39" s="59"/>
      <c r="J39" s="59"/>
    </row>
    <row r="40" spans="1:10" s="60" customFormat="1" ht="14.25">
      <c r="A40" s="65"/>
      <c r="B40" s="68"/>
      <c r="C40" s="57"/>
      <c r="D40" s="57"/>
      <c r="E40" s="57"/>
      <c r="F40" s="58"/>
      <c r="G40" s="58"/>
      <c r="H40" s="58"/>
      <c r="I40" s="59"/>
      <c r="J40" s="59"/>
    </row>
    <row r="41" spans="1:10" s="60" customFormat="1" ht="14.25">
      <c r="A41" s="65"/>
      <c r="B41" s="68"/>
      <c r="C41" s="57"/>
      <c r="D41" s="57"/>
      <c r="E41" s="57"/>
      <c r="F41" s="58"/>
      <c r="G41" s="58"/>
      <c r="H41" s="58"/>
      <c r="I41" s="59"/>
      <c r="J41" s="59"/>
    </row>
    <row r="42" spans="1:10" s="8" customFormat="1" ht="13.5" customHeight="1">
      <c r="A42" s="69"/>
      <c r="B42" s="69"/>
      <c r="C42" s="69"/>
      <c r="D42" s="69"/>
      <c r="E42" s="69"/>
      <c r="F42" s="69"/>
      <c r="G42" s="69"/>
      <c r="H42" s="69"/>
      <c r="I42" s="7"/>
      <c r="J42" s="7"/>
    </row>
    <row r="43" spans="1:10" s="37" customFormat="1" ht="45" customHeight="1">
      <c r="A43" s="34" t="s">
        <v>45</v>
      </c>
      <c r="B43" s="34" t="s">
        <v>46</v>
      </c>
      <c r="C43" s="35" t="s">
        <v>217</v>
      </c>
      <c r="D43" s="35" t="s">
        <v>218</v>
      </c>
      <c r="E43" s="35" t="s">
        <v>47</v>
      </c>
      <c r="F43" s="35" t="s">
        <v>48</v>
      </c>
      <c r="G43" s="35" t="s">
        <v>49</v>
      </c>
      <c r="H43" s="35" t="s">
        <v>50</v>
      </c>
      <c r="I43" s="36"/>
      <c r="J43" s="36"/>
    </row>
    <row r="44" spans="1:10" s="72" customFormat="1" ht="14.25">
      <c r="A44" s="47"/>
      <c r="B44" s="47"/>
      <c r="C44" s="70"/>
      <c r="D44" s="47"/>
      <c r="E44" s="47"/>
      <c r="F44" s="47"/>
      <c r="G44" s="47"/>
      <c r="H44" s="47"/>
      <c r="I44" s="71"/>
      <c r="J44" s="71"/>
    </row>
    <row r="45" spans="1:10" s="60" customFormat="1" ht="14.25">
      <c r="A45" s="65" t="s">
        <v>75</v>
      </c>
      <c r="B45" s="39" t="s">
        <v>76</v>
      </c>
      <c r="C45" s="39"/>
      <c r="D45" s="39"/>
      <c r="E45" s="65"/>
      <c r="F45" s="65"/>
      <c r="G45" s="65"/>
      <c r="H45" s="65"/>
      <c r="I45" s="59"/>
      <c r="J45" s="59"/>
    </row>
    <row r="46" spans="1:10" ht="14.25">
      <c r="A46" s="47">
        <v>30</v>
      </c>
      <c r="B46" s="41" t="s">
        <v>31</v>
      </c>
      <c r="C46" s="45">
        <f>'Tab 6a alt'!C42</f>
        <v>0</v>
      </c>
      <c r="D46" s="45">
        <f>'Tab 6a alt'!D42</f>
        <v>0</v>
      </c>
      <c r="E46" s="45">
        <f>'Tab 6a alt'!E42</f>
        <v>0</v>
      </c>
      <c r="F46" s="45" t="e">
        <f>'Tab 6a alt'!#REF!</f>
        <v>#REF!</v>
      </c>
      <c r="G46" s="45">
        <f>'Tab 6a alt'!F42</f>
        <v>0</v>
      </c>
      <c r="H46" s="45">
        <f>'Tab 6a alt'!G42</f>
        <v>0</v>
      </c>
      <c r="I46" s="43"/>
      <c r="J46" s="43"/>
    </row>
    <row r="47" spans="1:10" ht="14.25">
      <c r="A47" s="47">
        <v>31</v>
      </c>
      <c r="B47" s="41" t="s">
        <v>77</v>
      </c>
      <c r="C47" s="45">
        <f>'Tab 6a alt'!C43</f>
        <v>0</v>
      </c>
      <c r="D47" s="45">
        <f>'Tab 6a alt'!D43</f>
        <v>0</v>
      </c>
      <c r="E47" s="45">
        <f>'Tab 6a alt'!E43</f>
        <v>0</v>
      </c>
      <c r="F47" s="45" t="e">
        <f>'Tab 6a alt'!#REF!</f>
        <v>#REF!</v>
      </c>
      <c r="G47" s="45">
        <f>'Tab 6a alt'!F43</f>
        <v>0</v>
      </c>
      <c r="H47" s="45">
        <f>'Tab 6a alt'!G43</f>
        <v>0</v>
      </c>
      <c r="I47" s="43"/>
      <c r="J47" s="43"/>
    </row>
    <row r="48" spans="1:10" ht="14.25">
      <c r="A48" s="47">
        <v>33</v>
      </c>
      <c r="B48" s="41" t="s">
        <v>33</v>
      </c>
      <c r="C48" s="45">
        <f>'Tab 6a alt'!C44</f>
        <v>0</v>
      </c>
      <c r="D48" s="45">
        <f>'Tab 6a alt'!D44</f>
        <v>0</v>
      </c>
      <c r="E48" s="45">
        <f>'Tab 6a alt'!E44</f>
        <v>0</v>
      </c>
      <c r="F48" s="45" t="e">
        <f>'Tab 6a alt'!#REF!</f>
        <v>#REF!</v>
      </c>
      <c r="G48" s="45">
        <f>'Tab 6a alt'!F44</f>
        <v>0</v>
      </c>
      <c r="H48" s="45">
        <f>'Tab 6a alt'!G44</f>
        <v>0</v>
      </c>
      <c r="I48" s="43"/>
      <c r="J48" s="43"/>
    </row>
    <row r="49" spans="1:10" ht="28.5">
      <c r="A49" s="73">
        <v>34</v>
      </c>
      <c r="B49" s="74" t="s">
        <v>78</v>
      </c>
      <c r="C49" s="45">
        <f>'Tab 6a alt'!C45</f>
        <v>0</v>
      </c>
      <c r="D49" s="45">
        <f>'Tab 6a alt'!D45</f>
        <v>0</v>
      </c>
      <c r="E49" s="45">
        <f>'Tab 6a alt'!E45</f>
        <v>0</v>
      </c>
      <c r="F49" s="45" t="e">
        <f>'Tab 6a alt'!#REF!</f>
        <v>#REF!</v>
      </c>
      <c r="G49" s="45">
        <f>'Tab 6a alt'!F45</f>
        <v>0</v>
      </c>
      <c r="H49" s="45">
        <f>'Tab 6a alt'!G45</f>
        <v>0</v>
      </c>
      <c r="I49" s="43"/>
      <c r="J49" s="43"/>
    </row>
    <row r="50" spans="1:10" ht="14.25">
      <c r="A50" s="67" t="s">
        <v>66</v>
      </c>
      <c r="B50" s="41"/>
      <c r="C50" s="45">
        <f>'Tab 6a alt'!C46</f>
        <v>10</v>
      </c>
      <c r="D50" s="45">
        <f>'Tab 6a alt'!D46</f>
        <v>0</v>
      </c>
      <c r="E50" s="45">
        <f>'Tab 6a alt'!E46</f>
        <v>-10</v>
      </c>
      <c r="F50" s="45" t="e">
        <f>'Tab 6a alt'!#REF!</f>
        <v>#REF!</v>
      </c>
      <c r="G50" s="45">
        <f>'Tab 6a alt'!F46</f>
        <v>0</v>
      </c>
      <c r="H50" s="45">
        <f>'Tab 6a alt'!G46</f>
        <v>0</v>
      </c>
      <c r="I50" s="43"/>
      <c r="J50" s="43"/>
    </row>
    <row r="51" spans="1:10" s="60" customFormat="1" ht="14.25">
      <c r="A51" s="65"/>
      <c r="B51" s="56" t="s">
        <v>79</v>
      </c>
      <c r="C51" s="57">
        <f>'Tab 6a alt'!C47</f>
        <v>10</v>
      </c>
      <c r="D51" s="57">
        <f>'Tab 6a alt'!D47</f>
        <v>0</v>
      </c>
      <c r="E51" s="57">
        <f>'Tab 6a alt'!E47</f>
        <v>-10</v>
      </c>
      <c r="F51" s="57" t="e">
        <f>'Tab 6a alt'!#REF!</f>
        <v>#REF!</v>
      </c>
      <c r="G51" s="57">
        <f>'Tab 6a alt'!F47</f>
        <v>0</v>
      </c>
      <c r="H51" s="57">
        <f>'Tab 6a alt'!G47</f>
        <v>0</v>
      </c>
      <c r="I51" s="59"/>
      <c r="J51" s="59"/>
    </row>
    <row r="52" spans="1:10" s="60" customFormat="1" ht="14.25">
      <c r="A52" s="65"/>
      <c r="B52" s="68"/>
      <c r="C52" s="57"/>
      <c r="D52" s="57"/>
      <c r="E52" s="57"/>
      <c r="F52" s="58"/>
      <c r="G52" s="58"/>
      <c r="H52" s="58"/>
      <c r="I52" s="59"/>
      <c r="J52" s="59"/>
    </row>
    <row r="53" spans="1:10" s="60" customFormat="1" ht="14.25">
      <c r="A53" s="65" t="s">
        <v>80</v>
      </c>
      <c r="B53" s="39" t="s">
        <v>81</v>
      </c>
      <c r="C53" s="39"/>
      <c r="D53" s="39"/>
      <c r="E53" s="65"/>
      <c r="F53" s="65"/>
      <c r="G53" s="65"/>
      <c r="H53" s="65"/>
      <c r="I53" s="59"/>
      <c r="J53" s="59"/>
    </row>
    <row r="54" spans="1:10" ht="14.25">
      <c r="A54" s="47">
        <v>40</v>
      </c>
      <c r="B54" s="41" t="s">
        <v>35</v>
      </c>
      <c r="C54" s="45">
        <f>'Tab 6a alt'!C50</f>
        <v>0</v>
      </c>
      <c r="D54" s="45">
        <f>'Tab 6a alt'!D50</f>
        <v>0</v>
      </c>
      <c r="E54" s="45">
        <f>'Tab 6a alt'!E50</f>
        <v>0</v>
      </c>
      <c r="F54" s="45" t="e">
        <f>'Tab 6a alt'!#REF!</f>
        <v>#REF!</v>
      </c>
      <c r="G54" s="45">
        <f>'Tab 6a alt'!F50</f>
        <v>0</v>
      </c>
      <c r="H54" s="45">
        <f>'Tab 6a alt'!G50</f>
        <v>0</v>
      </c>
      <c r="I54" s="43"/>
      <c r="J54" s="43"/>
    </row>
    <row r="55" spans="1:10" ht="14.25">
      <c r="A55" s="47">
        <v>41</v>
      </c>
      <c r="B55" s="41" t="s">
        <v>82</v>
      </c>
      <c r="C55" s="45">
        <f>'Tab 6a alt'!C51</f>
        <v>0</v>
      </c>
      <c r="D55" s="45">
        <f>'Tab 6a alt'!D51</f>
        <v>0</v>
      </c>
      <c r="E55" s="45">
        <f>'Tab 6a alt'!E51</f>
        <v>0</v>
      </c>
      <c r="F55" s="45" t="e">
        <f>'Tab 6a alt'!#REF!</f>
        <v>#REF!</v>
      </c>
      <c r="G55" s="45">
        <f>'Tab 6a alt'!F51</f>
        <v>0</v>
      </c>
      <c r="H55" s="45">
        <f>'Tab 6a alt'!G51</f>
        <v>0</v>
      </c>
      <c r="I55" s="43"/>
      <c r="J55" s="43"/>
    </row>
    <row r="56" spans="1:10" ht="14.25">
      <c r="A56" s="47">
        <v>42</v>
      </c>
      <c r="B56" s="41" t="s">
        <v>83</v>
      </c>
      <c r="C56" s="45">
        <f>'Tab 6a alt'!C52</f>
        <v>0</v>
      </c>
      <c r="D56" s="45">
        <f>'Tab 6a alt'!D52</f>
        <v>0</v>
      </c>
      <c r="E56" s="45">
        <f>'Tab 6a alt'!E52</f>
        <v>0</v>
      </c>
      <c r="F56" s="45" t="e">
        <f>'Tab 6a alt'!#REF!</f>
        <v>#REF!</v>
      </c>
      <c r="G56" s="45">
        <f>'Tab 6a alt'!F52</f>
        <v>0</v>
      </c>
      <c r="H56" s="45">
        <f>'Tab 6a alt'!G52</f>
        <v>0</v>
      </c>
      <c r="I56" s="43"/>
      <c r="J56" s="43"/>
    </row>
    <row r="57" spans="1:10" ht="14.25">
      <c r="A57" s="47"/>
      <c r="B57" s="49" t="s">
        <v>58</v>
      </c>
      <c r="C57" s="45">
        <f>'Tab 6a alt'!C53</f>
        <v>0</v>
      </c>
      <c r="D57" s="45">
        <f>'Tab 6a alt'!D53</f>
        <v>0</v>
      </c>
      <c r="E57" s="45">
        <f>'Tab 6a alt'!E53</f>
        <v>0</v>
      </c>
      <c r="F57" s="45" t="e">
        <f>'Tab 6a alt'!#REF!</f>
        <v>#REF!</v>
      </c>
      <c r="G57" s="45">
        <f>'Tab 6a alt'!F53</f>
        <v>0</v>
      </c>
      <c r="H57" s="45">
        <f>'Tab 6a alt'!G53</f>
        <v>0</v>
      </c>
      <c r="I57" s="43"/>
      <c r="J57" s="43"/>
    </row>
    <row r="58" spans="1:10" ht="14.25">
      <c r="A58" s="47"/>
      <c r="B58" s="49" t="s">
        <v>59</v>
      </c>
      <c r="C58" s="45">
        <f>'Tab 6a alt'!C54</f>
        <v>0</v>
      </c>
      <c r="D58" s="45">
        <f>'Tab 6a alt'!D54</f>
        <v>0</v>
      </c>
      <c r="E58" s="45">
        <f>'Tab 6a alt'!E54</f>
        <v>0</v>
      </c>
      <c r="F58" s="45" t="e">
        <f>'Tab 6a alt'!#REF!</f>
        <v>#REF!</v>
      </c>
      <c r="G58" s="45">
        <f>'Tab 6a alt'!F54</f>
        <v>0</v>
      </c>
      <c r="H58" s="45">
        <f>'Tab 6a alt'!G54</f>
        <v>0</v>
      </c>
      <c r="I58" s="43"/>
      <c r="J58" s="43"/>
    </row>
    <row r="59" spans="1:10" ht="14.25">
      <c r="A59" s="47">
        <v>43</v>
      </c>
      <c r="B59" s="41" t="s">
        <v>38</v>
      </c>
      <c r="C59" s="45">
        <f>'Tab 6a alt'!C55</f>
        <v>0</v>
      </c>
      <c r="D59" s="45">
        <f>'Tab 6a alt'!D55</f>
        <v>0</v>
      </c>
      <c r="E59" s="45">
        <f>'Tab 6a alt'!E55</f>
        <v>0</v>
      </c>
      <c r="F59" s="45" t="e">
        <f>'Tab 6a alt'!#REF!</f>
        <v>#REF!</v>
      </c>
      <c r="G59" s="45">
        <f>'Tab 6a alt'!F55</f>
        <v>0</v>
      </c>
      <c r="H59" s="45">
        <f>'Tab 6a alt'!G55</f>
        <v>0</v>
      </c>
      <c r="I59" s="43"/>
      <c r="J59" s="43"/>
    </row>
    <row r="60" spans="1:10" ht="14.25">
      <c r="A60" s="47">
        <v>44</v>
      </c>
      <c r="B60" s="41" t="s">
        <v>39</v>
      </c>
      <c r="C60" s="45">
        <f>'Tab 6a alt'!C56</f>
        <v>0</v>
      </c>
      <c r="D60" s="45">
        <f>'Tab 6a alt'!D56</f>
        <v>0</v>
      </c>
      <c r="E60" s="45">
        <f>'Tab 6a alt'!E56</f>
        <v>0</v>
      </c>
      <c r="F60" s="45" t="e">
        <f>'Tab 6a alt'!#REF!</f>
        <v>#REF!</v>
      </c>
      <c r="G60" s="45">
        <f>'Tab 6a alt'!F56</f>
        <v>0</v>
      </c>
      <c r="H60" s="45">
        <f>'Tab 6a alt'!G56</f>
        <v>0</v>
      </c>
      <c r="I60" s="43"/>
      <c r="J60" s="43"/>
    </row>
    <row r="61" spans="1:10" ht="14.25">
      <c r="A61" s="47"/>
      <c r="B61" s="49" t="s">
        <v>58</v>
      </c>
      <c r="C61" s="45">
        <f>'Tab 6a alt'!C57</f>
        <v>0</v>
      </c>
      <c r="D61" s="45">
        <f>'Tab 6a alt'!D57</f>
        <v>0</v>
      </c>
      <c r="E61" s="45">
        <f>'Tab 6a alt'!E57</f>
        <v>0</v>
      </c>
      <c r="F61" s="45" t="e">
        <f>'Tab 6a alt'!#REF!</f>
        <v>#REF!</v>
      </c>
      <c r="G61" s="45">
        <f>'Tab 6a alt'!F57</f>
        <v>0</v>
      </c>
      <c r="H61" s="45">
        <f>'Tab 6a alt'!G57</f>
        <v>0</v>
      </c>
      <c r="I61" s="43"/>
      <c r="J61" s="43"/>
    </row>
    <row r="62" spans="1:10" ht="14.25">
      <c r="A62" s="47"/>
      <c r="B62" s="49" t="s">
        <v>59</v>
      </c>
      <c r="C62" s="45">
        <f>'Tab 6a alt'!C58</f>
        <v>0</v>
      </c>
      <c r="D62" s="45">
        <f>'Tab 6a alt'!D58</f>
        <v>0</v>
      </c>
      <c r="E62" s="45">
        <f>'Tab 6a alt'!E58</f>
        <v>0</v>
      </c>
      <c r="F62" s="45" t="e">
        <f>'Tab 6a alt'!#REF!</f>
        <v>#REF!</v>
      </c>
      <c r="G62" s="45">
        <f>'Tab 6a alt'!F58</f>
        <v>0</v>
      </c>
      <c r="H62" s="45">
        <f>'Tab 6a alt'!G58</f>
        <v>0</v>
      </c>
      <c r="I62" s="43"/>
      <c r="J62" s="43"/>
    </row>
    <row r="63" spans="1:10" ht="14.25">
      <c r="A63" s="47">
        <v>45</v>
      </c>
      <c r="B63" s="41" t="s">
        <v>40</v>
      </c>
      <c r="C63" s="45">
        <f>'Tab 6a alt'!C59</f>
        <v>0</v>
      </c>
      <c r="D63" s="45">
        <f>'Tab 6a alt'!D59</f>
        <v>0</v>
      </c>
      <c r="E63" s="45">
        <f>'Tab 6a alt'!E59</f>
        <v>0</v>
      </c>
      <c r="F63" s="45" t="e">
        <f>'Tab 6a alt'!#REF!</f>
        <v>#REF!</v>
      </c>
      <c r="G63" s="45">
        <f>'Tab 6a alt'!F59</f>
        <v>0</v>
      </c>
      <c r="H63" s="45">
        <f>'Tab 6a alt'!G59</f>
        <v>0</v>
      </c>
      <c r="I63" s="43"/>
      <c r="J63" s="43"/>
    </row>
    <row r="64" spans="1:10" ht="14.25">
      <c r="A64" s="47"/>
      <c r="B64" s="52" t="s">
        <v>58</v>
      </c>
      <c r="C64" s="45">
        <f>'Tab 6a alt'!C60</f>
        <v>0</v>
      </c>
      <c r="D64" s="45">
        <f>'Tab 6a alt'!D60</f>
        <v>0</v>
      </c>
      <c r="E64" s="45">
        <f>'Tab 6a alt'!E60</f>
        <v>0</v>
      </c>
      <c r="F64" s="45" t="e">
        <f>'Tab 6a alt'!#REF!</f>
        <v>#REF!</v>
      </c>
      <c r="G64" s="45">
        <f>'Tab 6a alt'!F60</f>
        <v>0</v>
      </c>
      <c r="H64" s="45">
        <f>'Tab 6a alt'!G60</f>
        <v>0</v>
      </c>
      <c r="I64" s="43"/>
      <c r="J64" s="43"/>
    </row>
    <row r="65" spans="1:10" ht="14.25">
      <c r="A65" s="47"/>
      <c r="B65" s="52" t="s">
        <v>59</v>
      </c>
      <c r="C65" s="45">
        <f>'Tab 6a alt'!C61</f>
        <v>0</v>
      </c>
      <c r="D65" s="45">
        <f>'Tab 6a alt'!D61</f>
        <v>0</v>
      </c>
      <c r="E65" s="45">
        <f>'Tab 6a alt'!E61</f>
        <v>0</v>
      </c>
      <c r="F65" s="45" t="e">
        <f>'Tab 6a alt'!#REF!</f>
        <v>#REF!</v>
      </c>
      <c r="G65" s="45">
        <f>'Tab 6a alt'!F61</f>
        <v>0</v>
      </c>
      <c r="H65" s="45">
        <f>'Tab 6a alt'!G61</f>
        <v>0</v>
      </c>
      <c r="I65" s="43"/>
      <c r="J65" s="43"/>
    </row>
    <row r="66" spans="1:10" ht="14.25">
      <c r="A66" s="47">
        <v>46</v>
      </c>
      <c r="B66" s="41" t="s">
        <v>41</v>
      </c>
      <c r="C66" s="45">
        <f>'Tab 6a alt'!C62</f>
        <v>0</v>
      </c>
      <c r="D66" s="45">
        <f>'Tab 6a alt'!D62</f>
        <v>0</v>
      </c>
      <c r="E66" s="45">
        <f>'Tab 6a alt'!E62</f>
        <v>0</v>
      </c>
      <c r="F66" s="45" t="e">
        <f>'Tab 6a alt'!#REF!</f>
        <v>#REF!</v>
      </c>
      <c r="G66" s="45">
        <f>'Tab 6a alt'!F62</f>
        <v>0</v>
      </c>
      <c r="H66" s="45">
        <f>'Tab 6a alt'!G62</f>
        <v>0</v>
      </c>
      <c r="I66" s="43"/>
      <c r="J66" s="43"/>
    </row>
    <row r="67" spans="1:10" ht="14.25">
      <c r="A67" s="47"/>
      <c r="B67" s="52" t="s">
        <v>58</v>
      </c>
      <c r="C67" s="45">
        <f>'Tab 6a alt'!C63</f>
        <v>0</v>
      </c>
      <c r="D67" s="45">
        <f>'Tab 6a alt'!D63</f>
        <v>0</v>
      </c>
      <c r="E67" s="45">
        <f>'Tab 6a alt'!E63</f>
        <v>0</v>
      </c>
      <c r="F67" s="45" t="e">
        <f>'Tab 6a alt'!#REF!</f>
        <v>#REF!</v>
      </c>
      <c r="G67" s="45">
        <f>'Tab 6a alt'!F63</f>
        <v>0</v>
      </c>
      <c r="H67" s="45">
        <f>'Tab 6a alt'!G63</f>
        <v>0</v>
      </c>
      <c r="I67" s="43"/>
      <c r="J67" s="43"/>
    </row>
    <row r="68" spans="1:10" ht="14.25">
      <c r="A68" s="47"/>
      <c r="B68" s="52" t="s">
        <v>59</v>
      </c>
      <c r="C68" s="45">
        <f>'Tab 6a alt'!C64</f>
        <v>0</v>
      </c>
      <c r="D68" s="45">
        <f>'Tab 6a alt'!D64</f>
        <v>0</v>
      </c>
      <c r="E68" s="45">
        <f>'Tab 6a alt'!E64</f>
        <v>0</v>
      </c>
      <c r="F68" s="45" t="e">
        <f>'Tab 6a alt'!#REF!</f>
        <v>#REF!</v>
      </c>
      <c r="G68" s="45">
        <f>'Tab 6a alt'!F64</f>
        <v>0</v>
      </c>
      <c r="H68" s="45">
        <f>'Tab 6a alt'!G64</f>
        <v>0</v>
      </c>
      <c r="I68" s="43"/>
      <c r="J68" s="43"/>
    </row>
    <row r="69" spans="1:10" ht="14.25">
      <c r="A69" s="67" t="s">
        <v>66</v>
      </c>
      <c r="B69" s="41"/>
      <c r="C69" s="45">
        <f>'Tab 6a alt'!C65</f>
        <v>10</v>
      </c>
      <c r="D69" s="45">
        <f>'Tab 6a alt'!D65</f>
        <v>0</v>
      </c>
      <c r="E69" s="45">
        <f>'Tab 6a alt'!E65</f>
        <v>-10</v>
      </c>
      <c r="F69" s="45" t="e">
        <f>'Tab 6a alt'!#REF!</f>
        <v>#REF!</v>
      </c>
      <c r="G69" s="45">
        <f>'Tab 6a alt'!F65</f>
        <v>0</v>
      </c>
      <c r="H69" s="45">
        <f>'Tab 6a alt'!G65</f>
        <v>0</v>
      </c>
      <c r="I69" s="43"/>
      <c r="J69" s="43"/>
    </row>
    <row r="70" spans="1:10" s="60" customFormat="1" ht="14.25">
      <c r="A70" s="65"/>
      <c r="B70" s="56" t="s">
        <v>84</v>
      </c>
      <c r="C70" s="57">
        <f>'Tab 6a alt'!C66</f>
        <v>10</v>
      </c>
      <c r="D70" s="57">
        <f>'Tab 6a alt'!D66</f>
        <v>0</v>
      </c>
      <c r="E70" s="57">
        <f>'Tab 6a alt'!E66</f>
        <v>-10</v>
      </c>
      <c r="F70" s="57" t="e">
        <f>'Tab 6a alt'!#REF!</f>
        <v>#REF!</v>
      </c>
      <c r="G70" s="57">
        <f>'Tab 6a alt'!F66</f>
        <v>0</v>
      </c>
      <c r="H70" s="57">
        <f>'Tab 6a alt'!G66</f>
        <v>0</v>
      </c>
      <c r="I70" s="59"/>
      <c r="J70" s="75"/>
    </row>
    <row r="71" spans="1:10" s="79" customFormat="1" ht="14.25">
      <c r="A71" s="76"/>
      <c r="B71" s="76"/>
      <c r="C71" s="77"/>
      <c r="D71" s="76"/>
      <c r="E71" s="76"/>
      <c r="F71" s="76"/>
      <c r="G71" s="76"/>
      <c r="H71" s="76"/>
      <c r="I71" s="78"/>
      <c r="J71" s="78"/>
    </row>
    <row r="72" spans="1:10" ht="14.25">
      <c r="A72" s="65" t="s">
        <v>85</v>
      </c>
      <c r="B72" s="39" t="s">
        <v>86</v>
      </c>
      <c r="C72" s="1"/>
      <c r="D72" s="1"/>
      <c r="E72" s="41"/>
      <c r="F72" s="41"/>
      <c r="G72" s="41"/>
      <c r="H72" s="41"/>
      <c r="I72" s="43"/>
      <c r="J72" s="43"/>
    </row>
    <row r="73" spans="1:10" ht="14.25">
      <c r="A73" s="47">
        <v>51</v>
      </c>
      <c r="B73" s="41" t="s">
        <v>42</v>
      </c>
      <c r="C73" s="45">
        <f>'Tab 6a alt'!C69</f>
        <v>0</v>
      </c>
      <c r="D73" s="45">
        <f>'Tab 6a alt'!D69</f>
        <v>0</v>
      </c>
      <c r="E73" s="45">
        <f>'Tab 6a alt'!E69</f>
        <v>0</v>
      </c>
      <c r="F73" s="45" t="e">
        <f>'Tab 6a alt'!#REF!</f>
        <v>#REF!</v>
      </c>
      <c r="G73" s="45">
        <f>'Tab 6a alt'!F69</f>
        <v>0</v>
      </c>
      <c r="H73" s="45">
        <f>'Tab 6a alt'!G69</f>
        <v>0</v>
      </c>
      <c r="I73" s="43"/>
      <c r="J73" s="43"/>
    </row>
    <row r="74" spans="1:10" ht="28.5">
      <c r="A74" s="73">
        <v>58</v>
      </c>
      <c r="B74" s="74" t="s">
        <v>87</v>
      </c>
      <c r="C74" s="45">
        <f>'Tab 6a alt'!C70</f>
        <v>0</v>
      </c>
      <c r="D74" s="45">
        <f>'Tab 6a alt'!D70</f>
        <v>0</v>
      </c>
      <c r="E74" s="45">
        <f>'Tab 6a alt'!E70</f>
        <v>0</v>
      </c>
      <c r="F74" s="45" t="e">
        <f>'Tab 6a alt'!#REF!</f>
        <v>#REF!</v>
      </c>
      <c r="G74" s="45">
        <f>'Tab 6a alt'!F70</f>
        <v>0</v>
      </c>
      <c r="H74" s="45">
        <f>'Tab 6a alt'!G70</f>
        <v>0</v>
      </c>
      <c r="I74" s="43"/>
      <c r="J74" s="43"/>
    </row>
    <row r="75" spans="1:10" ht="14.25">
      <c r="A75" s="67" t="s">
        <v>66</v>
      </c>
      <c r="B75" s="41"/>
      <c r="C75" s="45">
        <f>'Tab 6a alt'!C71</f>
        <v>10</v>
      </c>
      <c r="D75" s="45">
        <f>'Tab 6a alt'!D71</f>
        <v>0</v>
      </c>
      <c r="E75" s="45">
        <f>'Tab 6a alt'!E71</f>
        <v>-10</v>
      </c>
      <c r="F75" s="45" t="e">
        <f>'Tab 6a alt'!#REF!</f>
        <v>#REF!</v>
      </c>
      <c r="G75" s="45">
        <f>'Tab 6a alt'!F71</f>
        <v>0</v>
      </c>
      <c r="H75" s="45">
        <f>'Tab 6a alt'!G71</f>
        <v>0</v>
      </c>
      <c r="I75" s="43"/>
      <c r="J75" s="43"/>
    </row>
    <row r="76" spans="1:10" ht="14.25">
      <c r="A76" s="1"/>
      <c r="B76" s="56" t="s">
        <v>88</v>
      </c>
      <c r="C76" s="45">
        <f>'Tab 6a alt'!C72</f>
        <v>10</v>
      </c>
      <c r="D76" s="45">
        <f>'Tab 6a alt'!D72</f>
        <v>0</v>
      </c>
      <c r="E76" s="45">
        <f>'Tab 6a alt'!E72</f>
        <v>-10</v>
      </c>
      <c r="F76" s="45" t="e">
        <f>'Tab 6a alt'!#REF!</f>
        <v>#REF!</v>
      </c>
      <c r="G76" s="45">
        <f>'Tab 6a alt'!F72</f>
        <v>0</v>
      </c>
      <c r="H76" s="45">
        <f>'Tab 6a alt'!G72</f>
        <v>0</v>
      </c>
      <c r="I76" s="43"/>
      <c r="J76" s="43"/>
    </row>
    <row r="77" spans="1:10" s="84" customFormat="1" ht="15">
      <c r="A77" s="80"/>
      <c r="B77" s="81"/>
      <c r="C77" s="45"/>
      <c r="D77" s="45"/>
      <c r="E77" s="45"/>
      <c r="F77" s="45"/>
      <c r="G77" s="45"/>
      <c r="H77" s="45"/>
      <c r="I77" s="83"/>
      <c r="J77" s="83"/>
    </row>
    <row r="78" spans="1:10" s="60" customFormat="1" ht="14.25">
      <c r="A78" s="65"/>
      <c r="B78" s="85" t="s">
        <v>89</v>
      </c>
      <c r="C78" s="86">
        <f>'Tab 6a alt'!C74</f>
        <v>50</v>
      </c>
      <c r="D78" s="86">
        <f>'Tab 6a alt'!D74</f>
        <v>0</v>
      </c>
      <c r="E78" s="86">
        <f>'Tab 6a alt'!E74</f>
        <v>-50</v>
      </c>
      <c r="F78" s="86" t="e">
        <f>'Tab 6a alt'!#REF!</f>
        <v>#REF!</v>
      </c>
      <c r="G78" s="86">
        <f>'Tab 6a alt'!F74</f>
        <v>0</v>
      </c>
      <c r="H78" s="86">
        <f>'Tab 6a alt'!G74</f>
        <v>0</v>
      </c>
      <c r="I78" s="59"/>
      <c r="J78" s="59"/>
    </row>
    <row r="79" spans="1:10" s="60" customFormat="1" ht="13.5" customHeight="1">
      <c r="A79" s="87"/>
      <c r="B79" s="88"/>
      <c r="C79" s="87"/>
      <c r="D79" s="89"/>
      <c r="E79" s="87"/>
      <c r="F79" s="87"/>
      <c r="G79" s="87"/>
      <c r="H79" s="87"/>
      <c r="I79" s="59"/>
      <c r="J79" s="59"/>
    </row>
    <row r="80" spans="1:10" ht="13.5">
      <c r="A80" s="43"/>
      <c r="B80" s="43"/>
      <c r="C80" s="43"/>
      <c r="D80" s="43"/>
      <c r="E80" s="43"/>
      <c r="F80" s="43"/>
      <c r="G80" s="43"/>
      <c r="H80" s="43"/>
      <c r="I80" s="43"/>
      <c r="J80" s="43"/>
    </row>
    <row r="81" spans="1:10" ht="13.5">
      <c r="A81" s="43" t="s">
        <v>219</v>
      </c>
      <c r="B81" s="43"/>
      <c r="C81" s="43"/>
      <c r="D81" s="43"/>
      <c r="E81" s="43"/>
      <c r="F81" s="43"/>
      <c r="G81" s="43"/>
      <c r="H81" s="43"/>
      <c r="I81" s="43"/>
      <c r="J81" s="43"/>
    </row>
    <row r="82" spans="1:10" ht="13.5">
      <c r="A82" s="43" t="s">
        <v>90</v>
      </c>
      <c r="B82" s="43"/>
      <c r="C82" s="43"/>
      <c r="D82" s="43"/>
      <c r="E82" s="43"/>
      <c r="F82" s="43"/>
      <c r="G82" s="43"/>
      <c r="H82" s="43"/>
      <c r="I82" s="43"/>
      <c r="J82" s="43"/>
    </row>
    <row r="83" spans="1:10" ht="13.5">
      <c r="A83" s="43" t="s">
        <v>91</v>
      </c>
      <c r="B83" s="43"/>
      <c r="C83" s="43"/>
      <c r="D83" s="43"/>
      <c r="E83" s="43"/>
      <c r="F83" s="43"/>
      <c r="G83" s="43"/>
      <c r="H83" s="43"/>
      <c r="I83" s="43"/>
      <c r="J83" s="43"/>
    </row>
    <row r="84" spans="1:10" ht="13.5">
      <c r="A84" s="43"/>
      <c r="B84" s="43"/>
      <c r="C84" s="43"/>
      <c r="D84" s="43"/>
      <c r="E84" s="43"/>
      <c r="F84" s="43"/>
      <c r="G84" s="43"/>
      <c r="H84" s="43"/>
      <c r="I84" s="43"/>
      <c r="J84" s="43"/>
    </row>
    <row r="85" spans="1:10" ht="13.5">
      <c r="A85" s="43"/>
      <c r="B85" s="43"/>
      <c r="C85" s="43"/>
      <c r="D85" s="43"/>
      <c r="E85" s="43"/>
      <c r="F85" s="43"/>
      <c r="G85" s="43"/>
      <c r="H85" s="43"/>
      <c r="I85" s="43"/>
      <c r="J85" s="43"/>
    </row>
    <row r="86" spans="1:10" ht="13.5">
      <c r="A86" s="43"/>
      <c r="B86" s="43"/>
      <c r="C86" s="43"/>
      <c r="D86" s="43"/>
      <c r="E86" s="43"/>
      <c r="F86" s="43"/>
      <c r="G86" s="43"/>
      <c r="H86" s="43"/>
      <c r="I86" s="43"/>
      <c r="J86" s="43"/>
    </row>
    <row r="87" spans="1:10" ht="13.5">
      <c r="A87" s="43"/>
      <c r="B87" s="43"/>
      <c r="C87" s="43"/>
      <c r="D87" s="43"/>
      <c r="E87" s="43"/>
      <c r="F87" s="43"/>
      <c r="G87" s="43"/>
      <c r="H87" s="43"/>
      <c r="I87" s="43"/>
      <c r="J87" s="43"/>
    </row>
    <row r="88" spans="1:10" ht="13.5">
      <c r="A88" s="43"/>
      <c r="B88" s="43"/>
      <c r="C88" s="43"/>
      <c r="D88" s="43"/>
      <c r="E88" s="43"/>
      <c r="F88" s="43"/>
      <c r="G88" s="43"/>
      <c r="H88" s="43"/>
      <c r="I88" s="43"/>
      <c r="J88" s="43"/>
    </row>
    <row r="89" spans="1:10" ht="13.5">
      <c r="A89" s="43"/>
      <c r="B89" s="43"/>
      <c r="C89" s="43"/>
      <c r="D89" s="43"/>
      <c r="E89" s="43"/>
      <c r="F89" s="43"/>
      <c r="G89" s="43"/>
      <c r="H89" s="43"/>
      <c r="I89" s="43"/>
      <c r="J89" s="43"/>
    </row>
    <row r="90" spans="1:10" ht="13.5">
      <c r="A90" s="43"/>
      <c r="B90" s="43"/>
      <c r="C90" s="43"/>
      <c r="D90" s="43"/>
      <c r="E90" s="43"/>
      <c r="F90" s="43"/>
      <c r="G90" s="43"/>
      <c r="H90" s="43"/>
      <c r="I90" s="43"/>
      <c r="J90" s="43"/>
    </row>
    <row r="91" spans="1:10" ht="13.5">
      <c r="A91" s="43"/>
      <c r="B91" s="43"/>
      <c r="C91" s="43"/>
      <c r="D91" s="43"/>
      <c r="E91" s="43"/>
      <c r="F91" s="43"/>
      <c r="G91" s="43"/>
      <c r="H91" s="43"/>
      <c r="I91" s="43"/>
      <c r="J91" s="43"/>
    </row>
    <row r="92" spans="1:10" ht="13.5">
      <c r="A92" s="43"/>
      <c r="B92" s="43"/>
      <c r="C92" s="43"/>
      <c r="D92" s="43"/>
      <c r="E92" s="43"/>
      <c r="F92" s="43"/>
      <c r="G92" s="43"/>
      <c r="H92" s="43"/>
      <c r="I92" s="43"/>
      <c r="J92" s="43"/>
    </row>
    <row r="93" spans="1:10" ht="13.5">
      <c r="A93" s="43"/>
      <c r="B93" s="43"/>
      <c r="C93" s="43"/>
      <c r="D93" s="43"/>
      <c r="E93" s="43"/>
      <c r="F93" s="43"/>
      <c r="G93" s="43"/>
      <c r="H93" s="43"/>
      <c r="I93" s="43"/>
      <c r="J93" s="43"/>
    </row>
    <row r="94" spans="1:10" ht="13.5">
      <c r="A94" s="43"/>
      <c r="B94" s="43"/>
      <c r="C94" s="43"/>
      <c r="D94" s="43"/>
      <c r="E94" s="43"/>
      <c r="F94" s="43"/>
      <c r="G94" s="43"/>
      <c r="H94" s="43"/>
      <c r="I94" s="43"/>
      <c r="J94" s="43"/>
    </row>
    <row r="95" spans="1:10" ht="13.5">
      <c r="A95" s="43"/>
      <c r="B95" s="43"/>
      <c r="C95" s="43"/>
      <c r="D95" s="43"/>
      <c r="E95" s="43"/>
      <c r="F95" s="43"/>
      <c r="G95" s="43"/>
      <c r="H95" s="43"/>
      <c r="I95" s="43"/>
      <c r="J95" s="43"/>
    </row>
    <row r="96" spans="1:10" ht="13.5">
      <c r="A96" s="43"/>
      <c r="B96" s="43"/>
      <c r="C96" s="43"/>
      <c r="D96" s="43"/>
      <c r="E96" s="43"/>
      <c r="F96" s="43"/>
      <c r="G96" s="43"/>
      <c r="H96" s="43"/>
      <c r="I96" s="43"/>
      <c r="J96" s="43"/>
    </row>
    <row r="97" spans="1:10" ht="13.5">
      <c r="A97" s="43"/>
      <c r="B97" s="43"/>
      <c r="C97" s="43"/>
      <c r="D97" s="43"/>
      <c r="E97" s="43"/>
      <c r="F97" s="43"/>
      <c r="G97" s="43"/>
      <c r="H97" s="43"/>
      <c r="I97" s="43"/>
      <c r="J97" s="43"/>
    </row>
    <row r="98" spans="1:10" ht="13.5">
      <c r="A98" s="43"/>
      <c r="B98" s="43"/>
      <c r="C98" s="43"/>
      <c r="D98" s="43"/>
      <c r="E98" s="43"/>
      <c r="F98" s="43"/>
      <c r="G98" s="43"/>
      <c r="H98" s="43"/>
      <c r="I98" s="43"/>
      <c r="J98" s="43"/>
    </row>
    <row r="99" spans="1:10" ht="13.5">
      <c r="A99" s="43"/>
      <c r="B99" s="43"/>
      <c r="C99" s="43"/>
      <c r="D99" s="43"/>
      <c r="E99" s="43"/>
      <c r="F99" s="43"/>
      <c r="G99" s="43"/>
      <c r="H99" s="43"/>
      <c r="I99" s="43"/>
      <c r="J99" s="43"/>
    </row>
    <row r="100" spans="1:10" ht="13.5">
      <c r="A100" s="43"/>
      <c r="B100" s="43"/>
      <c r="C100" s="43"/>
      <c r="D100" s="43"/>
      <c r="E100" s="43"/>
      <c r="F100" s="43"/>
      <c r="G100" s="43"/>
      <c r="H100" s="43"/>
      <c r="I100" s="43"/>
      <c r="J100" s="43"/>
    </row>
    <row r="101" spans="1:10" ht="13.5">
      <c r="A101" s="43"/>
      <c r="B101" s="43"/>
      <c r="C101" s="43"/>
      <c r="D101" s="43"/>
      <c r="E101" s="43"/>
      <c r="F101" s="43"/>
      <c r="G101" s="43"/>
      <c r="H101" s="43"/>
      <c r="I101" s="43"/>
      <c r="J101" s="43"/>
    </row>
    <row r="102" spans="1:10" ht="13.5">
      <c r="A102" s="43"/>
      <c r="B102" s="43"/>
      <c r="C102" s="43"/>
      <c r="D102" s="43"/>
      <c r="E102" s="43"/>
      <c r="F102" s="43"/>
      <c r="G102" s="43"/>
      <c r="H102" s="43"/>
      <c r="I102" s="43"/>
      <c r="J102" s="43"/>
    </row>
    <row r="103" spans="1:10" ht="13.5">
      <c r="A103" s="43"/>
      <c r="B103" s="43"/>
      <c r="C103" s="43"/>
      <c r="D103" s="43"/>
      <c r="E103" s="43"/>
      <c r="F103" s="43"/>
      <c r="G103" s="43"/>
      <c r="H103" s="43"/>
      <c r="I103" s="43"/>
      <c r="J103" s="43"/>
    </row>
  </sheetData>
  <pageMargins left="0.7" right="0.7" top="0.75" bottom="0.75" header="0.3" footer="0.3"/>
  <pageSetup paperSize="9" scale="5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I60"/>
  <sheetViews>
    <sheetView showGridLines="0" zoomScaleNormal="100" workbookViewId="0">
      <pane ySplit="5" topLeftCell="A24" activePane="bottomLeft" state="frozen"/>
      <selection pane="bottomLeft" activeCell="A51" sqref="A51:A52"/>
    </sheetView>
  </sheetViews>
  <sheetFormatPr baseColWidth="10" defaultColWidth="11.42578125" defaultRowHeight="11.25"/>
  <cols>
    <col min="1" max="1" width="3.7109375" style="90" customWidth="1"/>
    <col min="2" max="2" width="36.42578125" style="90" customWidth="1"/>
    <col min="3" max="4" width="11.7109375" style="114" customWidth="1"/>
    <col min="5" max="16384" width="11.42578125" style="90"/>
  </cols>
  <sheetData>
    <row r="1" spans="1:6" ht="12.75" customHeight="1">
      <c r="A1" s="162" t="s">
        <v>308</v>
      </c>
      <c r="B1" s="5"/>
      <c r="C1" s="5"/>
      <c r="D1" s="5"/>
      <c r="E1" s="5"/>
    </row>
    <row r="2" spans="1:6" ht="12.75" customHeight="1">
      <c r="A2" s="183" t="s">
        <v>0</v>
      </c>
      <c r="B2" s="32"/>
      <c r="C2" s="32"/>
      <c r="D2" s="32"/>
      <c r="E2" s="32"/>
    </row>
    <row r="3" spans="1:6" ht="7.5" customHeight="1">
      <c r="A3" s="7"/>
      <c r="B3" s="7"/>
      <c r="C3" s="7"/>
      <c r="D3" s="7"/>
      <c r="E3" s="7"/>
    </row>
    <row r="4" spans="1:6" s="93" customFormat="1" ht="45" customHeight="1">
      <c r="A4" s="91" t="s">
        <v>45</v>
      </c>
      <c r="B4" s="91" t="s">
        <v>46</v>
      </c>
      <c r="C4" s="92" t="s">
        <v>92</v>
      </c>
      <c r="D4" s="92" t="s">
        <v>93</v>
      </c>
      <c r="E4" s="92" t="s">
        <v>94</v>
      </c>
    </row>
    <row r="5" spans="1:6" s="94" customFormat="1" ht="7.5" customHeight="1">
      <c r="A5" s="7"/>
      <c r="B5" s="7"/>
      <c r="C5" s="7"/>
      <c r="D5" s="7"/>
      <c r="E5" s="7"/>
    </row>
    <row r="6" spans="1:6" s="97" customFormat="1" ht="13.5">
      <c r="A6" s="95" t="s">
        <v>95</v>
      </c>
      <c r="B6" s="95"/>
      <c r="C6" s="96"/>
      <c r="D6" s="96"/>
      <c r="E6" s="43"/>
    </row>
    <row r="7" spans="1:6" s="97" customFormat="1" ht="12.75" customHeight="1">
      <c r="A7" s="98">
        <v>1</v>
      </c>
      <c r="B7" s="99" t="s">
        <v>12</v>
      </c>
      <c r="C7" s="100">
        <v>9.1372999999999996E-2</v>
      </c>
      <c r="D7" s="100">
        <v>2.2859449999999999</v>
      </c>
      <c r="E7" s="101">
        <f t="shared" ref="E7:E20" si="0">SUM(C7:D7)</f>
        <v>2.3773179999999998</v>
      </c>
    </row>
    <row r="8" spans="1:6" s="97" customFormat="1" ht="12.75" customHeight="1">
      <c r="A8" s="102">
        <v>2</v>
      </c>
      <c r="B8" s="99" t="s">
        <v>53</v>
      </c>
      <c r="C8" s="100">
        <v>0.31932100000000002</v>
      </c>
      <c r="D8" s="100">
        <v>45.838293</v>
      </c>
      <c r="E8" s="101">
        <f t="shared" si="0"/>
        <v>46.157614000000002</v>
      </c>
    </row>
    <row r="9" spans="1:6" s="97" customFormat="1" ht="12.75" customHeight="1">
      <c r="A9" s="102">
        <v>3</v>
      </c>
      <c r="B9" s="99" t="s">
        <v>54</v>
      </c>
      <c r="C9" s="100"/>
      <c r="D9" s="100">
        <v>1.2176929999999999</v>
      </c>
      <c r="E9" s="101">
        <f t="shared" si="0"/>
        <v>1.2176929999999999</v>
      </c>
    </row>
    <row r="10" spans="1:6" s="97" customFormat="1" ht="12.75" customHeight="1">
      <c r="A10" s="102">
        <v>4</v>
      </c>
      <c r="B10" s="99" t="s">
        <v>15</v>
      </c>
      <c r="C10" s="100"/>
      <c r="D10" s="100">
        <v>0.93588099999999996</v>
      </c>
      <c r="E10" s="101">
        <f t="shared" si="0"/>
        <v>0.93588099999999996</v>
      </c>
    </row>
    <row r="11" spans="1:6" s="97" customFormat="1" ht="12.75" customHeight="1">
      <c r="A11" s="102">
        <v>5</v>
      </c>
      <c r="B11" s="99" t="s">
        <v>55</v>
      </c>
      <c r="C11" s="100">
        <v>9.8930000000000004E-2</v>
      </c>
      <c r="D11" s="100">
        <v>0.79923299999999997</v>
      </c>
      <c r="E11" s="101">
        <f t="shared" si="0"/>
        <v>0.89816299999999993</v>
      </c>
    </row>
    <row r="12" spans="1:6" s="97" customFormat="1" ht="12.75" customHeight="1">
      <c r="A12" s="102">
        <v>6</v>
      </c>
      <c r="B12" s="99" t="s">
        <v>56</v>
      </c>
      <c r="C12" s="100">
        <v>7.1735999999999994E-2</v>
      </c>
      <c r="D12" s="100">
        <v>6.4812950000000003</v>
      </c>
      <c r="E12" s="101">
        <f t="shared" si="0"/>
        <v>6.5530309999999998</v>
      </c>
    </row>
    <row r="13" spans="1:6" s="97" customFormat="1" ht="12.75" customHeight="1">
      <c r="A13" s="71">
        <v>10</v>
      </c>
      <c r="B13" s="99" t="s">
        <v>18</v>
      </c>
      <c r="C13" s="100">
        <v>15.705007999999999</v>
      </c>
      <c r="D13" s="100">
        <v>69.808492999999999</v>
      </c>
      <c r="E13" s="101">
        <f t="shared" si="0"/>
        <v>85.513500999999991</v>
      </c>
    </row>
    <row r="14" spans="1:6" s="97" customFormat="1" ht="12.75" customHeight="1">
      <c r="A14" s="71">
        <v>11</v>
      </c>
      <c r="B14" s="99" t="s">
        <v>60</v>
      </c>
      <c r="C14" s="100">
        <v>3.0599750000000001</v>
      </c>
      <c r="D14" s="100">
        <v>212.432884</v>
      </c>
      <c r="E14" s="101">
        <f t="shared" si="0"/>
        <v>215.49285900000001</v>
      </c>
      <c r="F14" s="47"/>
    </row>
    <row r="15" spans="1:6" s="97" customFormat="1" ht="12.75" customHeight="1">
      <c r="A15" s="71">
        <v>12</v>
      </c>
      <c r="B15" s="99" t="s">
        <v>61</v>
      </c>
      <c r="C15" s="100">
        <v>4.0587669999999996</v>
      </c>
      <c r="D15" s="100">
        <v>65.946706000000006</v>
      </c>
      <c r="E15" s="101">
        <f t="shared" si="0"/>
        <v>70.005473000000009</v>
      </c>
      <c r="F15" s="47"/>
    </row>
    <row r="16" spans="1:6" s="97" customFormat="1" ht="12.75" customHeight="1">
      <c r="A16" s="71">
        <v>13</v>
      </c>
      <c r="B16" s="99" t="s">
        <v>62</v>
      </c>
      <c r="C16" s="100">
        <v>1.3120259999999999</v>
      </c>
      <c r="D16" s="100">
        <v>99.726453000000006</v>
      </c>
      <c r="E16" s="101">
        <f t="shared" si="0"/>
        <v>101.03847900000001</v>
      </c>
      <c r="F16" s="47"/>
    </row>
    <row r="17" spans="1:9" s="97" customFormat="1" ht="12.75" customHeight="1">
      <c r="A17" s="71">
        <v>14</v>
      </c>
      <c r="B17" s="99" t="s">
        <v>63</v>
      </c>
      <c r="C17" s="100">
        <v>2.2793519999999998</v>
      </c>
      <c r="D17" s="100">
        <v>268.97389399999997</v>
      </c>
      <c r="E17" s="101">
        <f t="shared" si="0"/>
        <v>271.25324599999999</v>
      </c>
    </row>
    <row r="18" spans="1:9" s="97" customFormat="1" ht="12.75" customHeight="1">
      <c r="A18" s="71">
        <v>15</v>
      </c>
      <c r="B18" s="99" t="s">
        <v>96</v>
      </c>
      <c r="C18" s="100">
        <v>247.96515500000001</v>
      </c>
      <c r="D18" s="100">
        <v>602.000586</v>
      </c>
      <c r="E18" s="101">
        <f t="shared" si="0"/>
        <v>849.96574099999998</v>
      </c>
    </row>
    <row r="19" spans="1:9" s="97" customFormat="1" ht="12.75" customHeight="1">
      <c r="A19" s="96">
        <v>16</v>
      </c>
      <c r="B19" s="99" t="s">
        <v>65</v>
      </c>
      <c r="C19" s="100">
        <v>35.231625000000001</v>
      </c>
      <c r="D19" s="100">
        <v>81.357420000000005</v>
      </c>
      <c r="E19" s="101">
        <f t="shared" si="0"/>
        <v>116.589045</v>
      </c>
    </row>
    <row r="20" spans="1:9" s="97" customFormat="1" ht="13.5">
      <c r="A20" s="95" t="s">
        <v>97</v>
      </c>
      <c r="B20" s="103"/>
      <c r="C20" s="104">
        <f>SUM(C7:C19)</f>
        <v>310.19326799999999</v>
      </c>
      <c r="D20" s="104">
        <f>SUM(D7:D19)</f>
        <v>1457.8047760000002</v>
      </c>
      <c r="E20" s="104">
        <f t="shared" si="0"/>
        <v>1767.9980440000002</v>
      </c>
    </row>
    <row r="21" spans="1:9" s="97" customFormat="1" ht="18.75" customHeight="1">
      <c r="A21" s="95" t="s">
        <v>98</v>
      </c>
      <c r="B21" s="95"/>
      <c r="C21" s="95"/>
      <c r="D21" s="95"/>
      <c r="E21" s="59"/>
    </row>
    <row r="22" spans="1:9" s="105" customFormat="1" ht="12.75" customHeight="1">
      <c r="A22" s="96">
        <v>20</v>
      </c>
      <c r="B22" s="99" t="s">
        <v>25</v>
      </c>
      <c r="C22" s="100">
        <v>4.8333110000000001</v>
      </c>
      <c r="D22" s="100">
        <v>54.633338000000002</v>
      </c>
      <c r="E22" s="101">
        <f t="shared" ref="E22:E28" si="1">SUM(C22:D22)</f>
        <v>59.466649000000004</v>
      </c>
    </row>
    <row r="23" spans="1:9" s="97" customFormat="1" ht="12.75" customHeight="1">
      <c r="A23" s="96">
        <v>21</v>
      </c>
      <c r="B23" s="99" t="s">
        <v>70</v>
      </c>
      <c r="C23" s="100">
        <v>1.363E-2</v>
      </c>
      <c r="D23" s="100">
        <v>54.369795000000003</v>
      </c>
      <c r="E23" s="101">
        <f t="shared" si="1"/>
        <v>54.383425000000003</v>
      </c>
      <c r="F23" s="105"/>
    </row>
    <row r="24" spans="1:9" s="97" customFormat="1" ht="12.75" customHeight="1">
      <c r="A24" s="96">
        <v>22</v>
      </c>
      <c r="B24" s="99" t="s">
        <v>27</v>
      </c>
      <c r="C24" s="100"/>
      <c r="D24" s="100">
        <v>4.2512000000000001E-2</v>
      </c>
      <c r="E24" s="101">
        <f t="shared" si="1"/>
        <v>4.2512000000000001E-2</v>
      </c>
      <c r="F24" s="105"/>
    </row>
    <row r="25" spans="1:9" s="97" customFormat="1" ht="12.75" customHeight="1">
      <c r="A25" s="96">
        <v>23</v>
      </c>
      <c r="B25" s="99" t="s">
        <v>28</v>
      </c>
      <c r="C25" s="100"/>
      <c r="D25" s="100">
        <v>66.077558999999994</v>
      </c>
      <c r="E25" s="101">
        <f t="shared" si="1"/>
        <v>66.077558999999994</v>
      </c>
      <c r="F25" s="105"/>
    </row>
    <row r="26" spans="1:9" s="97" customFormat="1" ht="12.75" customHeight="1">
      <c r="A26" s="96">
        <v>24</v>
      </c>
      <c r="B26" s="99" t="s">
        <v>29</v>
      </c>
      <c r="C26" s="100">
        <v>12.469110000000001</v>
      </c>
      <c r="D26" s="100">
        <v>49.073962000000002</v>
      </c>
      <c r="E26" s="101">
        <f t="shared" si="1"/>
        <v>61.543072000000002</v>
      </c>
      <c r="F26" s="105"/>
    </row>
    <row r="27" spans="1:9" s="97" customFormat="1" ht="12.75" customHeight="1">
      <c r="A27" s="96">
        <v>25</v>
      </c>
      <c r="B27" s="99" t="s">
        <v>73</v>
      </c>
      <c r="C27" s="100">
        <v>2.3342999999999998</v>
      </c>
      <c r="D27" s="100">
        <v>8.3235550000000007</v>
      </c>
      <c r="E27" s="101">
        <f t="shared" si="1"/>
        <v>10.657855000000001</v>
      </c>
      <c r="F27" s="105"/>
    </row>
    <row r="28" spans="1:9" s="97" customFormat="1" ht="13.5">
      <c r="A28" s="95" t="s">
        <v>99</v>
      </c>
      <c r="B28" s="103"/>
      <c r="C28" s="104">
        <f>SUM(C22:C27)</f>
        <v>19.650351000000001</v>
      </c>
      <c r="D28" s="104">
        <f>SUM(D22:D27)</f>
        <v>232.52072099999998</v>
      </c>
      <c r="E28" s="104">
        <f t="shared" si="1"/>
        <v>252.17107199999998</v>
      </c>
    </row>
    <row r="29" spans="1:9" s="97" customFormat="1" ht="18.75" customHeight="1">
      <c r="A29" s="95" t="s">
        <v>100</v>
      </c>
      <c r="B29" s="95"/>
      <c r="C29" s="95"/>
      <c r="D29" s="95"/>
      <c r="E29" s="59"/>
    </row>
    <row r="30" spans="1:9" s="97" customFormat="1" ht="12.75" customHeight="1">
      <c r="A30" s="96">
        <v>30</v>
      </c>
      <c r="B30" s="99" t="s">
        <v>31</v>
      </c>
      <c r="C30" s="100">
        <v>3.3634710000000001</v>
      </c>
      <c r="D30" s="100">
        <v>155.085217</v>
      </c>
      <c r="E30" s="101">
        <v>158.448688</v>
      </c>
      <c r="G30" s="192"/>
      <c r="H30" s="192"/>
      <c r="I30" s="192"/>
    </row>
    <row r="31" spans="1:9" s="97" customFormat="1" ht="12.75" customHeight="1">
      <c r="A31" s="96">
        <v>31</v>
      </c>
      <c r="B31" s="99" t="s">
        <v>77</v>
      </c>
      <c r="C31" s="100">
        <v>66.923565999999994</v>
      </c>
      <c r="D31" s="100">
        <v>423.62744199999997</v>
      </c>
      <c r="E31" s="101">
        <f>SUM(C31:D31)</f>
        <v>490.55100799999997</v>
      </c>
    </row>
    <row r="32" spans="1:9" s="97" customFormat="1" ht="12.75" customHeight="1">
      <c r="A32" s="96">
        <v>33</v>
      </c>
      <c r="B32" s="99" t="s">
        <v>33</v>
      </c>
      <c r="C32" s="100"/>
      <c r="D32" s="100">
        <v>80.360224000000002</v>
      </c>
      <c r="E32" s="101">
        <f>SUM(C32:D32)</f>
        <v>80.360224000000002</v>
      </c>
    </row>
    <row r="33" spans="1:5" s="97" customFormat="1" ht="12.75" customHeight="1">
      <c r="A33" s="96">
        <v>34</v>
      </c>
      <c r="B33" s="99" t="s">
        <v>34</v>
      </c>
      <c r="C33" s="100"/>
      <c r="D33" s="100">
        <v>264.45057000000003</v>
      </c>
      <c r="E33" s="101">
        <f>SUM(C33:D33)</f>
        <v>264.45057000000003</v>
      </c>
    </row>
    <row r="34" spans="1:5" s="97" customFormat="1" ht="13.5">
      <c r="A34" s="95" t="s">
        <v>101</v>
      </c>
      <c r="B34" s="103"/>
      <c r="C34" s="104">
        <f>SUM(C30:C33)</f>
        <v>70.287036999999998</v>
      </c>
      <c r="D34" s="104">
        <f>SUM(D30:D33)</f>
        <v>923.52345300000002</v>
      </c>
      <c r="E34" s="104">
        <f>SUM(C34:D34)</f>
        <v>993.81049000000007</v>
      </c>
    </row>
    <row r="35" spans="1:5" s="97" customFormat="1" ht="18.75" customHeight="1">
      <c r="A35" s="95" t="s">
        <v>102</v>
      </c>
      <c r="B35" s="95"/>
      <c r="C35" s="95"/>
      <c r="D35" s="95"/>
      <c r="E35" s="59"/>
    </row>
    <row r="36" spans="1:5" s="97" customFormat="1" ht="12.75" customHeight="1">
      <c r="A36" s="96">
        <v>40</v>
      </c>
      <c r="B36" s="99" t="s">
        <v>103</v>
      </c>
      <c r="C36" s="100">
        <v>37.036214000000001</v>
      </c>
      <c r="D36" s="100">
        <v>261.67215800000002</v>
      </c>
      <c r="E36" s="101">
        <f t="shared" ref="E36:E43" si="2">SUM(C36:D36)</f>
        <v>298.70837200000005</v>
      </c>
    </row>
    <row r="37" spans="1:5" s="105" customFormat="1" ht="12.75" customHeight="1">
      <c r="A37" s="96">
        <v>41</v>
      </c>
      <c r="B37" s="99" t="s">
        <v>104</v>
      </c>
      <c r="C37" s="100">
        <v>173.410281</v>
      </c>
      <c r="D37" s="100">
        <v>557.36875799999996</v>
      </c>
      <c r="E37" s="101">
        <f t="shared" si="2"/>
        <v>730.77903900000001</v>
      </c>
    </row>
    <row r="38" spans="1:5" s="97" customFormat="1" ht="12.75" customHeight="1">
      <c r="A38" s="96">
        <v>42</v>
      </c>
      <c r="B38" s="99" t="s">
        <v>83</v>
      </c>
      <c r="C38" s="100">
        <v>2.9485749999999999</v>
      </c>
      <c r="D38" s="100">
        <v>233.533433</v>
      </c>
      <c r="E38" s="101">
        <f t="shared" si="2"/>
        <v>236.48200800000001</v>
      </c>
    </row>
    <row r="39" spans="1:5" s="97" customFormat="1" ht="12.75" customHeight="1">
      <c r="A39" s="96">
        <v>43</v>
      </c>
      <c r="B39" s="99" t="s">
        <v>105</v>
      </c>
      <c r="C39" s="100">
        <v>319.377411</v>
      </c>
      <c r="D39" s="100">
        <v>320.57310200000001</v>
      </c>
      <c r="E39" s="101">
        <f t="shared" si="2"/>
        <v>639.950513</v>
      </c>
    </row>
    <row r="40" spans="1:5" s="105" customFormat="1" ht="12.75" customHeight="1">
      <c r="A40" s="96">
        <v>44</v>
      </c>
      <c r="B40" s="99" t="s">
        <v>39</v>
      </c>
      <c r="C40" s="100">
        <v>36.512611999999997</v>
      </c>
      <c r="D40" s="100">
        <v>14.980740000000001</v>
      </c>
      <c r="E40" s="101">
        <f t="shared" si="2"/>
        <v>51.493352000000002</v>
      </c>
    </row>
    <row r="41" spans="1:5" s="105" customFormat="1" ht="12.75" customHeight="1">
      <c r="A41" s="96">
        <v>45</v>
      </c>
      <c r="B41" s="99" t="s">
        <v>40</v>
      </c>
      <c r="C41" s="100">
        <v>357.38299699999999</v>
      </c>
      <c r="D41" s="100">
        <v>1502.380163</v>
      </c>
      <c r="E41" s="101">
        <f t="shared" si="2"/>
        <v>1859.76316</v>
      </c>
    </row>
    <row r="42" spans="1:5" s="105" customFormat="1" ht="12.75" customHeight="1">
      <c r="A42" s="96">
        <v>46</v>
      </c>
      <c r="B42" s="99" t="s">
        <v>41</v>
      </c>
      <c r="C42" s="100"/>
      <c r="D42" s="100">
        <v>5437.8874589999996</v>
      </c>
      <c r="E42" s="101">
        <f t="shared" si="2"/>
        <v>5437.8874589999996</v>
      </c>
    </row>
    <row r="43" spans="1:5" s="97" customFormat="1" ht="13.5">
      <c r="A43" s="95" t="s">
        <v>106</v>
      </c>
      <c r="B43" s="103"/>
      <c r="C43" s="104">
        <f>SUM(C36:C42)</f>
        <v>926.66808999999989</v>
      </c>
      <c r="D43" s="104">
        <f>SUM(D36:D42)</f>
        <v>8328.3958129999992</v>
      </c>
      <c r="E43" s="104">
        <f t="shared" si="2"/>
        <v>9255.0639029999984</v>
      </c>
    </row>
    <row r="44" spans="1:5" s="97" customFormat="1" ht="18.75" customHeight="1">
      <c r="A44" s="95" t="s">
        <v>107</v>
      </c>
      <c r="B44" s="95"/>
      <c r="C44" s="95"/>
      <c r="D44" s="95"/>
      <c r="E44" s="59"/>
    </row>
    <row r="45" spans="1:5" s="97" customFormat="1" ht="12.75" customHeight="1">
      <c r="A45" s="96">
        <v>51</v>
      </c>
      <c r="B45" s="99" t="s">
        <v>42</v>
      </c>
      <c r="C45" s="100">
        <v>1673.977071</v>
      </c>
      <c r="D45" s="100">
        <v>766.93103599999995</v>
      </c>
      <c r="E45" s="101">
        <f>SUM(C45:D45)</f>
        <v>2440.9081070000002</v>
      </c>
    </row>
    <row r="46" spans="1:5" s="105" customFormat="1" ht="12.75" customHeight="1">
      <c r="A46" s="96">
        <v>58</v>
      </c>
      <c r="B46" s="99" t="s">
        <v>108</v>
      </c>
      <c r="C46" s="100"/>
      <c r="D46" s="100">
        <v>3992.0471269999998</v>
      </c>
      <c r="E46" s="101">
        <f>SUM(C46:D46)</f>
        <v>3992.0471269999998</v>
      </c>
    </row>
    <row r="47" spans="1:5" s="97" customFormat="1" ht="13.5">
      <c r="A47" s="95" t="s">
        <v>109</v>
      </c>
      <c r="B47" s="103"/>
      <c r="C47" s="104">
        <f>SUM(C45:C46)</f>
        <v>1673.977071</v>
      </c>
      <c r="D47" s="104">
        <f>SUM(D45:D46)</f>
        <v>4758.9781629999998</v>
      </c>
      <c r="E47" s="104">
        <f>SUM(C47:D47)</f>
        <v>6432.955234</v>
      </c>
    </row>
    <row r="48" spans="1:5" s="105" customFormat="1" ht="18.75" customHeight="1">
      <c r="A48" s="106" t="s">
        <v>110</v>
      </c>
      <c r="B48" s="106"/>
      <c r="C48" s="107">
        <f>SUM(C20+C28+C34+C43+C47)</f>
        <v>3000.7758169999997</v>
      </c>
      <c r="D48" s="107">
        <f>SUM(D20+D28+D34+D43+D47)</f>
        <v>15701.222925999999</v>
      </c>
      <c r="E48" s="107">
        <f>SUM(C48:D48)</f>
        <v>18701.998742999996</v>
      </c>
    </row>
    <row r="49" spans="1:5" s="105" customFormat="1" ht="7.5" customHeight="1">
      <c r="A49" s="108"/>
      <c r="B49" s="109"/>
      <c r="C49" s="110"/>
      <c r="D49" s="110"/>
      <c r="E49" s="110"/>
    </row>
    <row r="50" spans="1:5" s="105" customFormat="1" ht="7.5" customHeight="1">
      <c r="C50" s="193"/>
      <c r="D50" s="193"/>
      <c r="E50" s="193"/>
    </row>
    <row r="51" spans="1:5" s="105" customFormat="1" ht="12">
      <c r="A51" s="208" t="s">
        <v>297</v>
      </c>
      <c r="C51" s="193"/>
      <c r="D51" s="193"/>
      <c r="E51" s="193"/>
    </row>
    <row r="52" spans="1:5" s="105" customFormat="1" ht="12">
      <c r="A52" s="208" t="s">
        <v>2</v>
      </c>
      <c r="C52" s="111"/>
      <c r="D52" s="111"/>
    </row>
    <row r="53" spans="1:5" s="112" customFormat="1">
      <c r="C53" s="113"/>
      <c r="D53" s="113"/>
    </row>
    <row r="54" spans="1:5" s="112" customFormat="1">
      <c r="C54" s="113"/>
      <c r="D54" s="113"/>
    </row>
    <row r="55" spans="1:5" s="112" customFormat="1">
      <c r="C55" s="113"/>
      <c r="D55" s="113"/>
    </row>
    <row r="56" spans="1:5" s="112" customFormat="1">
      <c r="C56" s="113"/>
      <c r="D56" s="113"/>
    </row>
    <row r="57" spans="1:5" s="112" customFormat="1">
      <c r="C57" s="113"/>
      <c r="D57" s="113"/>
    </row>
    <row r="58" spans="1:5" s="112" customFormat="1">
      <c r="C58" s="113"/>
      <c r="D58" s="113"/>
    </row>
    <row r="59" spans="1:5" s="112" customFormat="1">
      <c r="C59" s="113"/>
      <c r="D59" s="113"/>
    </row>
    <row r="60" spans="1:5" s="112" customFormat="1">
      <c r="C60" s="113"/>
      <c r="D60" s="113"/>
    </row>
  </sheetData>
  <printOptions horizontalCentered="1"/>
  <pageMargins left="0.19685039370078741" right="0.19685039370078741" top="0.98425196850393704" bottom="0.78740157480314965" header="0.51181102362204722" footer="0.11811023622047245"/>
  <pageSetup paperSize="9"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tabColor indexed="45"/>
    <pageSetUpPr fitToPage="1"/>
  </sheetPr>
  <dimension ref="A1:M96"/>
  <sheetViews>
    <sheetView showGridLines="0" topLeftCell="A28" zoomScale="85" workbookViewId="0">
      <selection activeCell="G54" sqref="G54"/>
    </sheetView>
  </sheetViews>
  <sheetFormatPr baseColWidth="10" defaultColWidth="11.42578125" defaultRowHeight="14.25"/>
  <cols>
    <col min="1" max="1" width="67" style="137" customWidth="1"/>
    <col min="2" max="2" width="6.85546875" style="136" customWidth="1"/>
    <col min="3" max="4" width="7.85546875" style="136" customWidth="1"/>
    <col min="5" max="16384" width="11.42578125" style="137"/>
  </cols>
  <sheetData>
    <row r="1" spans="1:9" s="117" customFormat="1" ht="16.5">
      <c r="A1" s="116" t="s">
        <v>118</v>
      </c>
      <c r="B1" s="116"/>
      <c r="C1" s="116"/>
      <c r="D1" s="116"/>
      <c r="E1" s="116"/>
      <c r="F1" s="116"/>
      <c r="G1" s="116"/>
      <c r="H1" s="116"/>
      <c r="I1" s="116"/>
    </row>
    <row r="2" spans="1:9" s="120" customFormat="1" ht="14.25" customHeight="1">
      <c r="A2" s="118" t="s">
        <v>0</v>
      </c>
      <c r="B2" s="118"/>
      <c r="C2" s="118"/>
      <c r="D2" s="118"/>
      <c r="E2" s="119"/>
      <c r="F2" s="119"/>
      <c r="G2" s="119"/>
      <c r="H2" s="119"/>
      <c r="I2" s="119"/>
    </row>
    <row r="3" spans="1:9" s="123" customFormat="1" ht="15">
      <c r="A3" s="121"/>
      <c r="B3" s="121"/>
      <c r="C3" s="121"/>
      <c r="D3" s="121"/>
      <c r="E3" s="122"/>
      <c r="F3" s="122"/>
      <c r="G3" s="122"/>
      <c r="H3" s="122"/>
      <c r="I3" s="122"/>
    </row>
    <row r="4" spans="1:9" s="123" customFormat="1" ht="37.5" customHeight="1">
      <c r="A4" s="124" t="s">
        <v>10</v>
      </c>
      <c r="B4" s="125" t="s">
        <v>220</v>
      </c>
      <c r="C4" s="126" t="s">
        <v>119</v>
      </c>
      <c r="D4" s="126" t="s">
        <v>221</v>
      </c>
      <c r="E4" s="127"/>
      <c r="F4" s="127"/>
      <c r="G4" s="122"/>
      <c r="H4" s="122"/>
      <c r="I4" s="122"/>
    </row>
    <row r="5" spans="1:9" s="130" customFormat="1" ht="15.75" customHeight="1">
      <c r="A5" s="128"/>
      <c r="B5" s="128"/>
      <c r="C5" s="128"/>
      <c r="D5" s="128"/>
      <c r="E5" s="129"/>
      <c r="F5" s="129"/>
      <c r="G5" s="129"/>
      <c r="H5" s="129"/>
      <c r="I5" s="129"/>
    </row>
    <row r="6" spans="1:9" s="134" customFormat="1" ht="16.5">
      <c r="A6" s="131" t="s">
        <v>120</v>
      </c>
      <c r="B6" s="132" t="e">
        <f>#REF!</f>
        <v>#REF!</v>
      </c>
      <c r="C6" s="132" t="e">
        <f>#REF!</f>
        <v>#REF!</v>
      </c>
      <c r="D6" s="132" t="e">
        <f>#REF!</f>
        <v>#REF!</v>
      </c>
      <c r="E6" s="133"/>
    </row>
    <row r="7" spans="1:9" s="134" customFormat="1" ht="16.5">
      <c r="A7" s="131" t="s">
        <v>121</v>
      </c>
      <c r="B7" s="132" t="e">
        <f>#REF!</f>
        <v>#REF!</v>
      </c>
      <c r="C7" s="132" t="e">
        <f>#REF!</f>
        <v>#REF!</v>
      </c>
      <c r="D7" s="132" t="e">
        <f>#REF!</f>
        <v>#REF!</v>
      </c>
      <c r="E7" s="133"/>
    </row>
    <row r="8" spans="1:9" s="134" customFormat="1" ht="16.5">
      <c r="A8" s="131" t="s">
        <v>7</v>
      </c>
      <c r="B8" s="132" t="e">
        <f>#REF!</f>
        <v>#REF!</v>
      </c>
      <c r="C8" s="132" t="e">
        <f>#REF!</f>
        <v>#REF!</v>
      </c>
      <c r="D8" s="132" t="e">
        <f>#REF!</f>
        <v>#REF!</v>
      </c>
      <c r="E8" s="133"/>
    </row>
    <row r="9" spans="1:9" s="134" customFormat="1" ht="16.5">
      <c r="A9" s="131" t="s">
        <v>122</v>
      </c>
      <c r="B9" s="132" t="e">
        <f>#REF!</f>
        <v>#REF!</v>
      </c>
      <c r="C9" s="132" t="e">
        <f>#REF!</f>
        <v>#REF!</v>
      </c>
      <c r="D9" s="132" t="e">
        <f>#REF!</f>
        <v>#REF!</v>
      </c>
      <c r="E9" s="133"/>
    </row>
    <row r="10" spans="1:9" s="134" customFormat="1" ht="16.5">
      <c r="A10" s="131" t="s">
        <v>123</v>
      </c>
      <c r="B10" s="132" t="e">
        <f>#REF!</f>
        <v>#REF!</v>
      </c>
      <c r="C10" s="132" t="e">
        <f>#REF!</f>
        <v>#REF!</v>
      </c>
      <c r="D10" s="132" t="e">
        <f>#REF!</f>
        <v>#REF!</v>
      </c>
      <c r="E10" s="133"/>
    </row>
    <row r="11" spans="1:9" s="134" customFormat="1" ht="16.5">
      <c r="A11" s="131" t="s">
        <v>124</v>
      </c>
      <c r="B11" s="132" t="e">
        <f>#REF!</f>
        <v>#REF!</v>
      </c>
      <c r="C11" s="132" t="e">
        <f>#REF!</f>
        <v>#REF!</v>
      </c>
      <c r="D11" s="132" t="e">
        <f>#REF!</f>
        <v>#REF!</v>
      </c>
      <c r="E11" s="133"/>
    </row>
    <row r="12" spans="1:9" s="134" customFormat="1" ht="16.5">
      <c r="A12" s="131" t="s">
        <v>125</v>
      </c>
      <c r="B12" s="132" t="e">
        <f>#REF!</f>
        <v>#REF!</v>
      </c>
      <c r="C12" s="132" t="e">
        <f>#REF!</f>
        <v>#REF!</v>
      </c>
      <c r="D12" s="132" t="e">
        <f>#REF!</f>
        <v>#REF!</v>
      </c>
      <c r="E12" s="133"/>
    </row>
    <row r="13" spans="1:9" s="134" customFormat="1" ht="16.5">
      <c r="A13" s="131" t="s">
        <v>126</v>
      </c>
      <c r="B13" s="132" t="e">
        <f>#REF!</f>
        <v>#REF!</v>
      </c>
      <c r="C13" s="132" t="e">
        <f>#REF!</f>
        <v>#REF!</v>
      </c>
      <c r="D13" s="132" t="e">
        <f>#REF!</f>
        <v>#REF!</v>
      </c>
      <c r="E13" s="133"/>
    </row>
    <row r="14" spans="1:9" s="134" customFormat="1" ht="16.5">
      <c r="A14" s="131" t="s">
        <v>127</v>
      </c>
      <c r="B14" s="132" t="e">
        <f>#REF!</f>
        <v>#REF!</v>
      </c>
      <c r="C14" s="132" t="e">
        <f>#REF!</f>
        <v>#REF!</v>
      </c>
      <c r="D14" s="132" t="e">
        <f>#REF!</f>
        <v>#REF!</v>
      </c>
      <c r="E14" s="133"/>
    </row>
    <row r="15" spans="1:9" s="134" customFormat="1" ht="16.5">
      <c r="A15" s="131" t="s">
        <v>128</v>
      </c>
      <c r="B15" s="132" t="e">
        <f>#REF!</f>
        <v>#REF!</v>
      </c>
      <c r="C15" s="132" t="e">
        <f>#REF!</f>
        <v>#REF!</v>
      </c>
      <c r="D15" s="132" t="e">
        <f>#REF!</f>
        <v>#REF!</v>
      </c>
      <c r="E15" s="133"/>
    </row>
    <row r="16" spans="1:9" s="134" customFormat="1" ht="16.5">
      <c r="A16" s="131" t="s">
        <v>129</v>
      </c>
      <c r="B16" s="132" t="e">
        <f>#REF!</f>
        <v>#REF!</v>
      </c>
      <c r="C16" s="132" t="e">
        <f>#REF!</f>
        <v>#REF!</v>
      </c>
      <c r="D16" s="132" t="e">
        <f>#REF!</f>
        <v>#REF!</v>
      </c>
      <c r="E16" s="133"/>
    </row>
    <row r="17" spans="1:5" s="134" customFormat="1" ht="16.5">
      <c r="A17" s="131" t="s">
        <v>130</v>
      </c>
      <c r="B17" s="132" t="e">
        <f>#REF!</f>
        <v>#REF!</v>
      </c>
      <c r="C17" s="132" t="e">
        <f>#REF!</f>
        <v>#REF!</v>
      </c>
      <c r="D17" s="132" t="e">
        <f>#REF!</f>
        <v>#REF!</v>
      </c>
      <c r="E17" s="133"/>
    </row>
    <row r="18" spans="1:5" s="134" customFormat="1" ht="16.5">
      <c r="A18" s="131" t="s">
        <v>131</v>
      </c>
      <c r="B18" s="132" t="e">
        <f>#REF!</f>
        <v>#REF!</v>
      </c>
      <c r="C18" s="132" t="e">
        <f>#REF!</f>
        <v>#REF!</v>
      </c>
      <c r="D18" s="132" t="e">
        <f>#REF!</f>
        <v>#REF!</v>
      </c>
      <c r="E18" s="133"/>
    </row>
    <row r="19" spans="1:5" s="134" customFormat="1" ht="16.5">
      <c r="A19" s="131" t="s">
        <v>132</v>
      </c>
      <c r="B19" s="132" t="e">
        <f>#REF!</f>
        <v>#REF!</v>
      </c>
      <c r="C19" s="132" t="e">
        <f>#REF!</f>
        <v>#REF!</v>
      </c>
      <c r="D19" s="132" t="e">
        <f>#REF!</f>
        <v>#REF!</v>
      </c>
      <c r="E19" s="133"/>
    </row>
    <row r="20" spans="1:5" s="134" customFormat="1" ht="16.5">
      <c r="A20" s="131" t="s">
        <v>133</v>
      </c>
      <c r="B20" s="132" t="e">
        <f>#REF!</f>
        <v>#REF!</v>
      </c>
      <c r="C20" s="132" t="e">
        <f>#REF!</f>
        <v>#REF!</v>
      </c>
      <c r="D20" s="132" t="e">
        <f>#REF!</f>
        <v>#REF!</v>
      </c>
      <c r="E20" s="133"/>
    </row>
    <row r="21" spans="1:5" s="134" customFormat="1" ht="16.5">
      <c r="A21" s="131" t="s">
        <v>134</v>
      </c>
      <c r="B21" s="132" t="e">
        <f>#REF!</f>
        <v>#REF!</v>
      </c>
      <c r="C21" s="132" t="e">
        <f>#REF!</f>
        <v>#REF!</v>
      </c>
      <c r="D21" s="132" t="e">
        <f>#REF!</f>
        <v>#REF!</v>
      </c>
      <c r="E21" s="133"/>
    </row>
    <row r="22" spans="1:5" s="134" customFormat="1" ht="16.5">
      <c r="A22" s="131" t="s">
        <v>135</v>
      </c>
      <c r="B22" s="132" t="e">
        <f>#REF!</f>
        <v>#REF!</v>
      </c>
      <c r="C22" s="132" t="e">
        <f>#REF!</f>
        <v>#REF!</v>
      </c>
      <c r="D22" s="132" t="e">
        <f>#REF!</f>
        <v>#REF!</v>
      </c>
      <c r="E22" s="133"/>
    </row>
    <row r="23" spans="1:5" s="134" customFormat="1" ht="16.5">
      <c r="A23" s="131" t="s">
        <v>136</v>
      </c>
      <c r="B23" s="132" t="e">
        <f>#REF!</f>
        <v>#REF!</v>
      </c>
      <c r="C23" s="132" t="e">
        <f>#REF!</f>
        <v>#REF!</v>
      </c>
      <c r="D23" s="132" t="e">
        <f>#REF!</f>
        <v>#REF!</v>
      </c>
      <c r="E23" s="133"/>
    </row>
    <row r="24" spans="1:5" s="134" customFormat="1" ht="16.5">
      <c r="A24" s="131" t="s">
        <v>137</v>
      </c>
      <c r="B24" s="132" t="e">
        <f>#REF!</f>
        <v>#REF!</v>
      </c>
      <c r="C24" s="132" t="e">
        <f>#REF!</f>
        <v>#REF!</v>
      </c>
      <c r="D24" s="132" t="e">
        <f>#REF!</f>
        <v>#REF!</v>
      </c>
      <c r="E24" s="133"/>
    </row>
    <row r="25" spans="1:5" s="134" customFormat="1" ht="16.5">
      <c r="A25" s="131" t="s">
        <v>138</v>
      </c>
      <c r="B25" s="132" t="e">
        <f>#REF!</f>
        <v>#REF!</v>
      </c>
      <c r="C25" s="132" t="e">
        <f>#REF!</f>
        <v>#REF!</v>
      </c>
      <c r="D25" s="132" t="e">
        <f>#REF!</f>
        <v>#REF!</v>
      </c>
      <c r="E25" s="133"/>
    </row>
    <row r="26" spans="1:5" s="134" customFormat="1" ht="16.5">
      <c r="A26" s="131" t="s">
        <v>139</v>
      </c>
      <c r="B26" s="132" t="e">
        <f>#REF!</f>
        <v>#REF!</v>
      </c>
      <c r="C26" s="132" t="e">
        <f>#REF!</f>
        <v>#REF!</v>
      </c>
      <c r="D26" s="132" t="e">
        <f>#REF!</f>
        <v>#REF!</v>
      </c>
      <c r="E26" s="133"/>
    </row>
    <row r="27" spans="1:5" s="134" customFormat="1" ht="16.5">
      <c r="A27" s="131" t="s">
        <v>140</v>
      </c>
      <c r="B27" s="132" t="e">
        <f>#REF!</f>
        <v>#REF!</v>
      </c>
      <c r="C27" s="132" t="e">
        <f>#REF!</f>
        <v>#REF!</v>
      </c>
      <c r="D27" s="132" t="e">
        <f>#REF!</f>
        <v>#REF!</v>
      </c>
      <c r="E27" s="133"/>
    </row>
    <row r="28" spans="1:5" s="134" customFormat="1" ht="16.5">
      <c r="A28" s="131" t="s">
        <v>141</v>
      </c>
      <c r="B28" s="132" t="e">
        <f>#REF!</f>
        <v>#REF!</v>
      </c>
      <c r="C28" s="132" t="e">
        <f>#REF!</f>
        <v>#REF!</v>
      </c>
      <c r="D28" s="132" t="e">
        <f>#REF!</f>
        <v>#REF!</v>
      </c>
      <c r="E28" s="133"/>
    </row>
    <row r="29" spans="1:5" s="134" customFormat="1" ht="16.5">
      <c r="A29" s="131" t="s">
        <v>142</v>
      </c>
      <c r="B29" s="132" t="e">
        <f>#REF!</f>
        <v>#REF!</v>
      </c>
      <c r="C29" s="132" t="e">
        <f>#REF!</f>
        <v>#REF!</v>
      </c>
      <c r="D29" s="132" t="e">
        <f>#REF!</f>
        <v>#REF!</v>
      </c>
      <c r="E29" s="133"/>
    </row>
    <row r="30" spans="1:5" s="134" customFormat="1" ht="30">
      <c r="A30" s="135" t="s">
        <v>143</v>
      </c>
      <c r="B30" s="132" t="e">
        <f>#REF!</f>
        <v>#REF!</v>
      </c>
      <c r="C30" s="132" t="e">
        <f>#REF!</f>
        <v>#REF!</v>
      </c>
      <c r="D30" s="132" t="e">
        <f>#REF!</f>
        <v>#REF!</v>
      </c>
      <c r="E30" s="133"/>
    </row>
    <row r="31" spans="1:5" s="134" customFormat="1" ht="16.5">
      <c r="A31" s="131" t="s">
        <v>144</v>
      </c>
      <c r="B31" s="132" t="e">
        <f>#REF!</f>
        <v>#REF!</v>
      </c>
      <c r="C31" s="132" t="e">
        <f>#REF!</f>
        <v>#REF!</v>
      </c>
      <c r="D31" s="132" t="e">
        <f>#REF!</f>
        <v>#REF!</v>
      </c>
      <c r="E31" s="133"/>
    </row>
    <row r="32" spans="1:5" s="134" customFormat="1" ht="16.5">
      <c r="A32" s="131" t="s">
        <v>145</v>
      </c>
      <c r="B32" s="132" t="e">
        <f>#REF!</f>
        <v>#REF!</v>
      </c>
      <c r="C32" s="132" t="e">
        <f>#REF!</f>
        <v>#REF!</v>
      </c>
      <c r="D32" s="132" t="e">
        <f>#REF!</f>
        <v>#REF!</v>
      </c>
      <c r="E32" s="133"/>
    </row>
    <row r="33" spans="1:9" s="134" customFormat="1" ht="16.5">
      <c r="A33" s="131" t="s">
        <v>146</v>
      </c>
      <c r="B33" s="132" t="e">
        <f>#REF!</f>
        <v>#REF!</v>
      </c>
      <c r="C33" s="132" t="e">
        <f>#REF!</f>
        <v>#REF!</v>
      </c>
      <c r="D33" s="132" t="e">
        <f>#REF!</f>
        <v>#REF!</v>
      </c>
      <c r="E33" s="133"/>
    </row>
    <row r="34" spans="1:9" s="134" customFormat="1" ht="16.5">
      <c r="A34" s="131" t="s">
        <v>147</v>
      </c>
      <c r="B34" s="132" t="e">
        <f>#REF!</f>
        <v>#REF!</v>
      </c>
      <c r="C34" s="132" t="e">
        <f>#REF!</f>
        <v>#REF!</v>
      </c>
      <c r="D34" s="132" t="e">
        <f>#REF!</f>
        <v>#REF!</v>
      </c>
      <c r="E34" s="133"/>
    </row>
    <row r="35" spans="1:9" s="134" customFormat="1" ht="16.5">
      <c r="A35" s="131" t="s">
        <v>148</v>
      </c>
      <c r="B35" s="132" t="e">
        <f>#REF!</f>
        <v>#REF!</v>
      </c>
      <c r="C35" s="132" t="e">
        <f>#REF!</f>
        <v>#REF!</v>
      </c>
      <c r="D35" s="132" t="e">
        <f>#REF!</f>
        <v>#REF!</v>
      </c>
      <c r="E35" s="133"/>
    </row>
    <row r="36" spans="1:9" s="134" customFormat="1" ht="30">
      <c r="A36" s="131" t="s">
        <v>149</v>
      </c>
      <c r="B36" s="132" t="e">
        <f>#REF!</f>
        <v>#REF!</v>
      </c>
      <c r="C36" s="132" t="e">
        <f>#REF!</f>
        <v>#REF!</v>
      </c>
      <c r="D36" s="132" t="e">
        <f>#REF!</f>
        <v>#REF!</v>
      </c>
      <c r="E36" s="133"/>
    </row>
    <row r="37" spans="1:9" s="134" customFormat="1" ht="16.5">
      <c r="A37" s="131" t="s">
        <v>150</v>
      </c>
      <c r="B37" s="132" t="e">
        <f>#REF!</f>
        <v>#REF!</v>
      </c>
      <c r="C37" s="132" t="e">
        <f>#REF!</f>
        <v>#REF!</v>
      </c>
      <c r="D37" s="132" t="e">
        <f>#REF!</f>
        <v>#REF!</v>
      </c>
      <c r="E37" s="133"/>
    </row>
    <row r="38" spans="1:9" s="134" customFormat="1" ht="16.5">
      <c r="A38" s="131" t="s">
        <v>151</v>
      </c>
      <c r="B38" s="132" t="e">
        <f>#REF!</f>
        <v>#REF!</v>
      </c>
      <c r="C38" s="132" t="e">
        <f>#REF!</f>
        <v>#REF!</v>
      </c>
      <c r="D38" s="132" t="e">
        <f>#REF!</f>
        <v>#REF!</v>
      </c>
      <c r="E38" s="133"/>
    </row>
    <row r="39" spans="1:9" s="117" customFormat="1" ht="15">
      <c r="A39" s="116"/>
      <c r="B39" s="116"/>
      <c r="C39" s="116"/>
      <c r="D39" s="116"/>
      <c r="E39" s="116"/>
      <c r="F39" s="116"/>
      <c r="G39" s="116"/>
      <c r="H39" s="116"/>
      <c r="I39" s="116"/>
    </row>
    <row r="40" spans="1:9" s="120" customFormat="1" ht="14.25" customHeight="1">
      <c r="A40" s="118"/>
      <c r="B40" s="118"/>
      <c r="C40" s="118"/>
      <c r="D40" s="118"/>
      <c r="E40" s="119"/>
      <c r="F40" s="119"/>
      <c r="G40" s="119"/>
      <c r="H40" s="119"/>
      <c r="I40" s="119"/>
    </row>
    <row r="41" spans="1:9" s="123" customFormat="1" ht="15">
      <c r="A41" s="121"/>
      <c r="B41" s="121"/>
      <c r="C41" s="121"/>
      <c r="D41" s="121"/>
      <c r="E41" s="122"/>
      <c r="F41" s="122"/>
      <c r="G41" s="122"/>
      <c r="H41" s="122"/>
      <c r="I41" s="122"/>
    </row>
    <row r="42" spans="1:9" s="123" customFormat="1" ht="37.5" customHeight="1">
      <c r="A42" s="124" t="s">
        <v>10</v>
      </c>
      <c r="B42" s="125" t="s">
        <v>220</v>
      </c>
      <c r="C42" s="126" t="s">
        <v>119</v>
      </c>
      <c r="D42" s="126" t="s">
        <v>221</v>
      </c>
      <c r="E42" s="127"/>
      <c r="F42" s="127"/>
      <c r="G42" s="122"/>
      <c r="H42" s="122"/>
      <c r="I42" s="122"/>
    </row>
    <row r="43" spans="1:9" s="134" customFormat="1" ht="16.5">
      <c r="A43" s="131"/>
      <c r="B43" s="132"/>
      <c r="C43" s="132"/>
      <c r="D43" s="132"/>
      <c r="E43" s="133"/>
    </row>
    <row r="44" spans="1:9" s="134" customFormat="1" ht="16.5">
      <c r="A44" s="131" t="s">
        <v>152</v>
      </c>
      <c r="B44" s="132" t="e">
        <f>#REF!</f>
        <v>#REF!</v>
      </c>
      <c r="C44" s="132" t="e">
        <f>#REF!</f>
        <v>#REF!</v>
      </c>
      <c r="D44" s="132" t="e">
        <f>#REF!</f>
        <v>#REF!</v>
      </c>
      <c r="E44" s="133"/>
    </row>
    <row r="45" spans="1:9" s="134" customFormat="1" ht="16.5">
      <c r="A45" s="131" t="s">
        <v>153</v>
      </c>
      <c r="B45" s="132" t="e">
        <f>#REF!</f>
        <v>#REF!</v>
      </c>
      <c r="C45" s="132" t="e">
        <f>#REF!</f>
        <v>#REF!</v>
      </c>
      <c r="D45" s="132" t="e">
        <f>#REF!</f>
        <v>#REF!</v>
      </c>
      <c r="E45" s="133"/>
    </row>
    <row r="46" spans="1:9" s="134" customFormat="1" ht="16.5">
      <c r="A46" s="131" t="s">
        <v>154</v>
      </c>
      <c r="B46" s="132" t="e">
        <f>#REF!</f>
        <v>#REF!</v>
      </c>
      <c r="C46" s="132" t="e">
        <f>#REF!</f>
        <v>#REF!</v>
      </c>
      <c r="D46" s="132" t="e">
        <f>#REF!</f>
        <v>#REF!</v>
      </c>
      <c r="E46" s="133"/>
    </row>
    <row r="47" spans="1:9" s="134" customFormat="1" ht="16.5">
      <c r="A47" s="131" t="s">
        <v>155</v>
      </c>
      <c r="B47" s="132" t="e">
        <f>#REF!</f>
        <v>#REF!</v>
      </c>
      <c r="C47" s="132" t="e">
        <f>#REF!</f>
        <v>#REF!</v>
      </c>
      <c r="D47" s="132" t="e">
        <f>#REF!</f>
        <v>#REF!</v>
      </c>
      <c r="E47" s="133"/>
    </row>
    <row r="48" spans="1:9" s="134" customFormat="1" ht="16.5">
      <c r="A48" s="131" t="s">
        <v>156</v>
      </c>
      <c r="B48" s="132" t="e">
        <f>#REF!</f>
        <v>#REF!</v>
      </c>
      <c r="C48" s="132" t="e">
        <f>#REF!</f>
        <v>#REF!</v>
      </c>
      <c r="D48" s="132" t="e">
        <f>#REF!</f>
        <v>#REF!</v>
      </c>
      <c r="E48" s="133"/>
    </row>
    <row r="49" spans="1:13" s="134" customFormat="1" ht="16.5">
      <c r="A49" s="131" t="s">
        <v>157</v>
      </c>
      <c r="B49" s="132" t="e">
        <f>#REF!</f>
        <v>#REF!</v>
      </c>
      <c r="C49" s="132" t="e">
        <f>#REF!</f>
        <v>#REF!</v>
      </c>
      <c r="D49" s="132" t="e">
        <f>#REF!</f>
        <v>#REF!</v>
      </c>
      <c r="E49" s="133"/>
    </row>
    <row r="50" spans="1:13" s="134" customFormat="1" ht="17.25" customHeight="1">
      <c r="A50" s="131" t="s">
        <v>158</v>
      </c>
      <c r="B50" s="132" t="e">
        <f>#REF!</f>
        <v>#REF!</v>
      </c>
      <c r="C50" s="132" t="e">
        <f>#REF!</f>
        <v>#REF!</v>
      </c>
      <c r="D50" s="132" t="e">
        <f>#REF!</f>
        <v>#REF!</v>
      </c>
      <c r="E50" s="133"/>
    </row>
    <row r="51" spans="1:13" s="134" customFormat="1" ht="16.5">
      <c r="A51" s="131" t="s">
        <v>159</v>
      </c>
      <c r="B51" s="132" t="e">
        <f>#REF!</f>
        <v>#REF!</v>
      </c>
      <c r="C51" s="132" t="e">
        <f>#REF!</f>
        <v>#REF!</v>
      </c>
      <c r="D51" s="132" t="e">
        <f>#REF!</f>
        <v>#REF!</v>
      </c>
      <c r="E51" s="133"/>
    </row>
    <row r="52" spans="1:13" s="134" customFormat="1" ht="16.5">
      <c r="A52" s="131" t="s">
        <v>160</v>
      </c>
      <c r="B52" s="132" t="e">
        <f>#REF!</f>
        <v>#REF!</v>
      </c>
      <c r="C52" s="132" t="e">
        <f>#REF!</f>
        <v>#REF!</v>
      </c>
      <c r="D52" s="132" t="e">
        <f>#REF!</f>
        <v>#REF!</v>
      </c>
      <c r="E52" s="133"/>
    </row>
    <row r="53" spans="1:13" s="134" customFormat="1" ht="16.5">
      <c r="A53" s="131" t="s">
        <v>161</v>
      </c>
      <c r="B53" s="132" t="e">
        <f>#REF!</f>
        <v>#REF!</v>
      </c>
      <c r="C53" s="132" t="e">
        <f>#REF!</f>
        <v>#REF!</v>
      </c>
      <c r="D53" s="132" t="e">
        <f>#REF!</f>
        <v>#REF!</v>
      </c>
      <c r="E53" s="133"/>
    </row>
    <row r="54" spans="1:13" s="134" customFormat="1" ht="16.5">
      <c r="A54" s="131" t="s">
        <v>162</v>
      </c>
      <c r="B54" s="132" t="e">
        <f>#REF!</f>
        <v>#REF!</v>
      </c>
      <c r="C54" s="132" t="e">
        <f>#REF!</f>
        <v>#REF!</v>
      </c>
      <c r="D54" s="132" t="e">
        <f>#REF!</f>
        <v>#REF!</v>
      </c>
      <c r="E54" s="133"/>
    </row>
    <row r="55" spans="1:13" s="134" customFormat="1" ht="16.5">
      <c r="A55" s="131" t="s">
        <v>163</v>
      </c>
      <c r="B55" s="132" t="e">
        <f>#REF!</f>
        <v>#REF!</v>
      </c>
      <c r="C55" s="132" t="e">
        <f>#REF!</f>
        <v>#REF!</v>
      </c>
      <c r="D55" s="132" t="e">
        <f>#REF!</f>
        <v>#REF!</v>
      </c>
      <c r="E55" s="133"/>
    </row>
    <row r="56" spans="1:13" s="134" customFormat="1" ht="16.5">
      <c r="A56" s="131" t="s">
        <v>164</v>
      </c>
      <c r="B56" s="132" t="e">
        <f>#REF!</f>
        <v>#REF!</v>
      </c>
      <c r="C56" s="132" t="e">
        <f>#REF!</f>
        <v>#REF!</v>
      </c>
      <c r="D56" s="132" t="e">
        <f>#REF!</f>
        <v>#REF!</v>
      </c>
      <c r="E56" s="133"/>
    </row>
    <row r="57" spans="1:13" s="134" customFormat="1" ht="16.5">
      <c r="A57" s="131" t="s">
        <v>165</v>
      </c>
      <c r="B57" s="132" t="e">
        <f>#REF!</f>
        <v>#REF!</v>
      </c>
      <c r="C57" s="132" t="e">
        <f>#REF!</f>
        <v>#REF!</v>
      </c>
      <c r="D57" s="132" t="e">
        <f>#REF!</f>
        <v>#REF!</v>
      </c>
      <c r="E57" s="133"/>
    </row>
    <row r="58" spans="1:13" ht="15.75">
      <c r="A58" s="131" t="s">
        <v>166</v>
      </c>
      <c r="B58" s="132" t="e">
        <f>#REF!</f>
        <v>#REF!</v>
      </c>
      <c r="C58" s="132" t="e">
        <f>#REF!</f>
        <v>#REF!</v>
      </c>
      <c r="D58" s="132" t="e">
        <f>#REF!</f>
        <v>#REF!</v>
      </c>
      <c r="E58" s="136"/>
      <c r="F58" s="136"/>
      <c r="G58" s="136"/>
      <c r="H58" s="136"/>
      <c r="I58" s="136"/>
      <c r="J58" s="136"/>
      <c r="K58" s="136"/>
      <c r="L58" s="136"/>
      <c r="M58" s="136"/>
    </row>
    <row r="59" spans="1:13" s="134" customFormat="1" ht="16.5">
      <c r="A59" s="131" t="s">
        <v>167</v>
      </c>
      <c r="B59" s="132" t="e">
        <f>#REF!</f>
        <v>#REF!</v>
      </c>
      <c r="C59" s="132" t="e">
        <f>#REF!</f>
        <v>#REF!</v>
      </c>
      <c r="D59" s="132" t="e">
        <f>#REF!</f>
        <v>#REF!</v>
      </c>
      <c r="E59" s="133"/>
    </row>
    <row r="60" spans="1:13" s="134" customFormat="1" ht="16.5">
      <c r="A60" s="138" t="s">
        <v>159</v>
      </c>
      <c r="B60" s="132" t="e">
        <f>#REF!</f>
        <v>#REF!</v>
      </c>
      <c r="C60" s="132" t="e">
        <f>#REF!</f>
        <v>#REF!</v>
      </c>
      <c r="D60" s="132" t="e">
        <f>#REF!</f>
        <v>#REF!</v>
      </c>
      <c r="E60" s="133"/>
    </row>
    <row r="61" spans="1:13" s="134" customFormat="1" ht="16.5">
      <c r="A61" s="138" t="s">
        <v>168</v>
      </c>
      <c r="B61" s="132" t="e">
        <f>#REF!</f>
        <v>#REF!</v>
      </c>
      <c r="C61" s="132" t="e">
        <f>#REF!</f>
        <v>#REF!</v>
      </c>
      <c r="D61" s="132" t="e">
        <f>#REF!</f>
        <v>#REF!</v>
      </c>
      <c r="E61" s="133"/>
    </row>
    <row r="62" spans="1:13" s="134" customFormat="1" ht="16.5">
      <c r="A62" s="138" t="s">
        <v>169</v>
      </c>
      <c r="B62" s="132" t="e">
        <f>#REF!</f>
        <v>#REF!</v>
      </c>
      <c r="C62" s="132" t="e">
        <f>#REF!</f>
        <v>#REF!</v>
      </c>
      <c r="D62" s="132" t="e">
        <f>#REF!</f>
        <v>#REF!</v>
      </c>
      <c r="E62" s="133"/>
    </row>
    <row r="63" spans="1:13" s="134" customFormat="1" ht="16.5">
      <c r="A63" s="138" t="s">
        <v>170</v>
      </c>
      <c r="B63" s="132" t="e">
        <f>#REF!</f>
        <v>#REF!</v>
      </c>
      <c r="C63" s="132" t="e">
        <f>#REF!</f>
        <v>#REF!</v>
      </c>
      <c r="D63" s="132" t="e">
        <f>#REF!</f>
        <v>#REF!</v>
      </c>
      <c r="E63" s="133"/>
    </row>
    <row r="64" spans="1:13" s="141" customFormat="1" ht="32.25" customHeight="1">
      <c r="A64" s="139" t="s">
        <v>44</v>
      </c>
      <c r="B64" s="157" t="e">
        <f>#REF!</f>
        <v>#REF!</v>
      </c>
      <c r="C64" s="157" t="e">
        <f>#REF!</f>
        <v>#REF!</v>
      </c>
      <c r="D64" s="157" t="e">
        <f>#REF!</f>
        <v>#REF!</v>
      </c>
      <c r="E64" s="140"/>
    </row>
    <row r="65" spans="1:5" s="134" customFormat="1" ht="16.5">
      <c r="A65" s="133"/>
      <c r="B65" s="142"/>
      <c r="C65" s="142"/>
      <c r="D65" s="142"/>
      <c r="E65" s="133"/>
    </row>
    <row r="66" spans="1:5" s="144" customFormat="1" ht="12" customHeight="1">
      <c r="A66" s="861" t="s">
        <v>171</v>
      </c>
      <c r="B66" s="861"/>
      <c r="C66" s="861"/>
      <c r="D66" s="861"/>
      <c r="E66" s="143"/>
    </row>
    <row r="67" spans="1:5" s="134" customFormat="1" ht="11.25" customHeight="1">
      <c r="A67" s="861" t="s">
        <v>172</v>
      </c>
      <c r="B67" s="861"/>
      <c r="C67" s="861"/>
      <c r="D67" s="861"/>
      <c r="E67" s="133"/>
    </row>
    <row r="68" spans="1:5" s="134" customFormat="1" ht="16.5">
      <c r="A68" s="133"/>
      <c r="B68" s="142"/>
      <c r="C68" s="142"/>
      <c r="D68" s="142"/>
      <c r="E68" s="133"/>
    </row>
    <row r="69" spans="1:5" s="134" customFormat="1" ht="16.5">
      <c r="E69" s="133"/>
    </row>
    <row r="70" spans="1:5" s="134" customFormat="1" ht="16.5">
      <c r="E70" s="133"/>
    </row>
    <row r="71" spans="1:5" s="134" customFormat="1" ht="16.5">
      <c r="E71" s="133"/>
    </row>
    <row r="72" spans="1:5" s="134" customFormat="1" ht="16.5">
      <c r="E72" s="133"/>
    </row>
    <row r="73" spans="1:5" s="134" customFormat="1" ht="16.5">
      <c r="A73" s="133"/>
      <c r="B73" s="142"/>
      <c r="C73" s="142"/>
      <c r="D73" s="142"/>
      <c r="E73" s="133"/>
    </row>
    <row r="74" spans="1:5" s="134" customFormat="1">
      <c r="B74" s="145"/>
      <c r="C74" s="145"/>
      <c r="D74" s="145"/>
    </row>
    <row r="75" spans="1:5" s="134" customFormat="1">
      <c r="B75" s="145"/>
      <c r="C75" s="145"/>
      <c r="D75" s="145"/>
    </row>
    <row r="76" spans="1:5" s="134" customFormat="1">
      <c r="B76" s="145"/>
      <c r="C76" s="145"/>
      <c r="D76" s="145"/>
    </row>
    <row r="77" spans="1:5" s="134" customFormat="1">
      <c r="B77" s="145"/>
      <c r="C77" s="145"/>
      <c r="D77" s="145"/>
    </row>
    <row r="78" spans="1:5" s="134" customFormat="1">
      <c r="B78" s="145"/>
      <c r="C78" s="145"/>
      <c r="D78" s="145"/>
    </row>
    <row r="79" spans="1:5" s="134" customFormat="1">
      <c r="B79" s="145"/>
      <c r="C79" s="145"/>
      <c r="D79" s="145"/>
    </row>
    <row r="80" spans="1:5" s="134" customFormat="1">
      <c r="B80" s="145"/>
      <c r="C80" s="145"/>
      <c r="D80" s="145"/>
    </row>
    <row r="81" spans="2:4" s="134" customFormat="1">
      <c r="B81" s="145"/>
      <c r="C81" s="145"/>
      <c r="D81" s="145"/>
    </row>
    <row r="82" spans="2:4" s="134" customFormat="1">
      <c r="B82" s="145"/>
      <c r="C82" s="145"/>
      <c r="D82" s="145"/>
    </row>
    <row r="83" spans="2:4" s="134" customFormat="1">
      <c r="B83" s="145"/>
      <c r="C83" s="145"/>
      <c r="D83" s="145"/>
    </row>
    <row r="84" spans="2:4" s="134" customFormat="1">
      <c r="B84" s="145"/>
      <c r="C84" s="145"/>
      <c r="D84" s="145"/>
    </row>
    <row r="85" spans="2:4" s="134" customFormat="1">
      <c r="B85" s="145"/>
      <c r="C85" s="145"/>
      <c r="D85" s="145"/>
    </row>
    <row r="86" spans="2:4" s="134" customFormat="1">
      <c r="B86" s="145"/>
      <c r="C86" s="145"/>
      <c r="D86" s="145"/>
    </row>
    <row r="87" spans="2:4" s="134" customFormat="1">
      <c r="B87" s="145"/>
      <c r="C87" s="145"/>
      <c r="D87" s="145"/>
    </row>
    <row r="88" spans="2:4" s="134" customFormat="1">
      <c r="B88" s="145"/>
      <c r="C88" s="145"/>
      <c r="D88" s="145"/>
    </row>
    <row r="89" spans="2:4" s="134" customFormat="1">
      <c r="B89" s="145"/>
      <c r="C89" s="145"/>
      <c r="D89" s="145"/>
    </row>
    <row r="90" spans="2:4" s="134" customFormat="1">
      <c r="B90" s="145"/>
      <c r="C90" s="145"/>
      <c r="D90" s="145"/>
    </row>
    <row r="91" spans="2:4" s="134" customFormat="1">
      <c r="B91" s="145"/>
      <c r="C91" s="145"/>
      <c r="D91" s="145"/>
    </row>
    <row r="92" spans="2:4" s="134" customFormat="1">
      <c r="B92" s="145"/>
      <c r="C92" s="145"/>
      <c r="D92" s="145"/>
    </row>
    <row r="93" spans="2:4" s="134" customFormat="1">
      <c r="B93" s="145"/>
      <c r="C93" s="145"/>
      <c r="D93" s="145"/>
    </row>
    <row r="94" spans="2:4" s="134" customFormat="1">
      <c r="B94" s="145"/>
      <c r="C94" s="145"/>
      <c r="D94" s="145"/>
    </row>
    <row r="95" spans="2:4" s="134" customFormat="1">
      <c r="B95" s="145"/>
      <c r="C95" s="145"/>
      <c r="D95" s="145"/>
    </row>
    <row r="96" spans="2:4" s="134" customFormat="1">
      <c r="B96" s="145"/>
      <c r="C96" s="145"/>
      <c r="D96" s="145"/>
    </row>
  </sheetData>
  <mergeCells count="2">
    <mergeCell ref="A66:D66"/>
    <mergeCell ref="A67:D67"/>
  </mergeCells>
  <pageMargins left="0.25" right="0.25" top="0.75" bottom="0.75" header="0.3" footer="0.3"/>
  <pageSetup paperSize="9" scale="63"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dimension ref="A2:D36"/>
  <sheetViews>
    <sheetView workbookViewId="0">
      <selection activeCell="B36" sqref="B36"/>
    </sheetView>
  </sheetViews>
  <sheetFormatPr baseColWidth="10" defaultColWidth="11.42578125" defaultRowHeight="15"/>
  <cols>
    <col min="1" max="1" width="49.28515625" style="163" bestFit="1" customWidth="1"/>
    <col min="2" max="2" width="11.42578125" style="164"/>
    <col min="3" max="16384" width="11.42578125" style="163"/>
  </cols>
  <sheetData>
    <row r="2" spans="1:2">
      <c r="A2" s="166" t="s">
        <v>284</v>
      </c>
    </row>
    <row r="3" spans="1:2">
      <c r="A3" s="166" t="s">
        <v>283</v>
      </c>
    </row>
    <row r="4" spans="1:2">
      <c r="A4" s="163" t="s">
        <v>0</v>
      </c>
    </row>
    <row r="5" spans="1:2">
      <c r="A5" s="163" t="s">
        <v>282</v>
      </c>
    </row>
    <row r="6" spans="1:2">
      <c r="B6" s="174" t="s">
        <v>281</v>
      </c>
    </row>
    <row r="7" spans="1:2">
      <c r="B7" s="173" t="s">
        <v>280</v>
      </c>
    </row>
    <row r="8" spans="1:2">
      <c r="A8" s="166" t="s">
        <v>279</v>
      </c>
    </row>
    <row r="9" spans="1:2">
      <c r="A9" s="168" t="s">
        <v>256</v>
      </c>
      <c r="B9" s="169">
        <v>68678.361000000004</v>
      </c>
    </row>
    <row r="10" spans="1:2">
      <c r="A10" s="168" t="s">
        <v>257</v>
      </c>
      <c r="B10" s="172">
        <v>75012.741999999998</v>
      </c>
    </row>
    <row r="11" spans="1:2">
      <c r="A11" s="168" t="s">
        <v>258</v>
      </c>
      <c r="B11" s="169">
        <f>B9-B10</f>
        <v>-6334.3809999999939</v>
      </c>
    </row>
    <row r="13" spans="1:2">
      <c r="A13" s="166" t="s">
        <v>185</v>
      </c>
    </row>
    <row r="14" spans="1:2">
      <c r="A14" s="171" t="s">
        <v>278</v>
      </c>
      <c r="B14" s="170">
        <v>25.106000000000002</v>
      </c>
    </row>
    <row r="15" spans="1:2">
      <c r="A15" s="171" t="s">
        <v>277</v>
      </c>
      <c r="B15" s="170">
        <v>6.0000000000000001E-3</v>
      </c>
    </row>
    <row r="16" spans="1:2">
      <c r="A16" s="171" t="s">
        <v>276</v>
      </c>
      <c r="B16" s="170">
        <v>1E-3</v>
      </c>
    </row>
    <row r="17" spans="1:4">
      <c r="A17" s="171" t="s">
        <v>275</v>
      </c>
      <c r="B17" s="170">
        <v>0</v>
      </c>
    </row>
    <row r="18" spans="1:4">
      <c r="A18" s="171" t="s">
        <v>274</v>
      </c>
      <c r="B18" s="170">
        <v>1140.9000000000001</v>
      </c>
    </row>
    <row r="19" spans="1:4">
      <c r="A19" s="171" t="s">
        <v>273</v>
      </c>
      <c r="B19" s="170">
        <v>-874.01800000000003</v>
      </c>
    </row>
    <row r="20" spans="1:4">
      <c r="A20" s="171" t="s">
        <v>272</v>
      </c>
      <c r="B20" s="170">
        <v>693.505</v>
      </c>
    </row>
    <row r="21" spans="1:4">
      <c r="A21" s="171" t="s">
        <v>271</v>
      </c>
      <c r="B21" s="170">
        <v>-267.00700000000001</v>
      </c>
    </row>
    <row r="23" spans="1:4">
      <c r="A23" s="163" t="s">
        <v>270</v>
      </c>
      <c r="B23" s="164">
        <v>-65</v>
      </c>
      <c r="C23" s="163" t="s">
        <v>269</v>
      </c>
    </row>
    <row r="24" spans="1:4">
      <c r="A24" s="163" t="s">
        <v>259</v>
      </c>
      <c r="B24" s="164">
        <v>185</v>
      </c>
    </row>
    <row r="25" spans="1:4">
      <c r="A25" s="163" t="s">
        <v>268</v>
      </c>
      <c r="B25" s="164">
        <v>1137</v>
      </c>
    </row>
    <row r="26" spans="1:4">
      <c r="A26" s="171" t="s">
        <v>260</v>
      </c>
      <c r="B26" s="170">
        <v>6508.0129999999999</v>
      </c>
    </row>
    <row r="27" spans="1:4">
      <c r="A27" s="171" t="s">
        <v>261</v>
      </c>
      <c r="B27" s="170">
        <v>-7321.2120000000004</v>
      </c>
    </row>
    <row r="28" spans="1:4">
      <c r="A28" s="163" t="s">
        <v>267</v>
      </c>
      <c r="B28" s="164">
        <v>-1017</v>
      </c>
    </row>
    <row r="29" spans="1:4">
      <c r="A29" s="163" t="s">
        <v>262</v>
      </c>
      <c r="B29" s="164">
        <v>100</v>
      </c>
    </row>
    <row r="30" spans="1:4">
      <c r="A30" s="163" t="s">
        <v>263</v>
      </c>
      <c r="B30" s="164">
        <v>80</v>
      </c>
    </row>
    <row r="31" spans="1:4" s="168" customFormat="1">
      <c r="A31" s="168" t="s">
        <v>266</v>
      </c>
      <c r="B31" s="169">
        <v>14</v>
      </c>
      <c r="D31" s="163"/>
    </row>
    <row r="33" spans="1:2">
      <c r="A33" s="166" t="s">
        <v>215</v>
      </c>
      <c r="B33" s="167">
        <f>SUM(B11:B31)</f>
        <v>-5995.0869999999932</v>
      </c>
    </row>
    <row r="34" spans="1:2">
      <c r="A34" s="166" t="s">
        <v>264</v>
      </c>
      <c r="B34" s="165">
        <f>(B33/1000)/B36*100</f>
        <v>-1.8864339207048435</v>
      </c>
    </row>
    <row r="36" spans="1:2">
      <c r="A36" s="163" t="s">
        <v>265</v>
      </c>
      <c r="B36" s="175">
        <v>317.8</v>
      </c>
    </row>
  </sheetData>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3"/>
  <sheetViews>
    <sheetView showGridLines="0" workbookViewId="0">
      <selection sqref="A1:A2"/>
    </sheetView>
  </sheetViews>
  <sheetFormatPr baseColWidth="10" defaultColWidth="11.42578125" defaultRowHeight="12.75"/>
  <cols>
    <col min="1" max="1" width="34.28515625" style="433" customWidth="1"/>
    <col min="2" max="4" width="8.28515625" style="433" customWidth="1"/>
    <col min="5" max="5" width="1.42578125" style="433" customWidth="1"/>
    <col min="6" max="8" width="8.28515625" style="433" customWidth="1"/>
    <col min="9" max="9" width="1.42578125" style="433" customWidth="1"/>
    <col min="10" max="12" width="8.28515625" style="433" customWidth="1"/>
    <col min="13" max="13" width="1.42578125" style="433" customWidth="1"/>
    <col min="14" max="16" width="8.28515625" style="433" customWidth="1"/>
    <col min="17" max="16384" width="11.42578125" style="433"/>
  </cols>
  <sheetData>
    <row r="1" spans="1:16" s="425" customFormat="1" ht="18.75" customHeight="1">
      <c r="A1" s="863" t="s">
        <v>279</v>
      </c>
      <c r="B1" s="860" t="s">
        <v>492</v>
      </c>
      <c r="C1" s="860"/>
      <c r="D1" s="860"/>
      <c r="E1" s="424"/>
      <c r="F1" s="860" t="s">
        <v>493</v>
      </c>
      <c r="G1" s="860"/>
      <c r="H1" s="860"/>
      <c r="I1" s="424"/>
      <c r="J1" s="860" t="s">
        <v>488</v>
      </c>
      <c r="K1" s="860"/>
      <c r="L1" s="860"/>
      <c r="M1" s="424"/>
      <c r="N1" s="860" t="s">
        <v>489</v>
      </c>
      <c r="O1" s="860"/>
      <c r="P1" s="860"/>
    </row>
    <row r="2" spans="1:16" s="425" customFormat="1" ht="18.75" customHeight="1">
      <c r="A2" s="864"/>
      <c r="B2" s="445" t="s">
        <v>280</v>
      </c>
      <c r="C2" s="426" t="s">
        <v>604</v>
      </c>
      <c r="D2" s="426" t="s">
        <v>605</v>
      </c>
      <c r="E2" s="426"/>
      <c r="F2" s="445" t="s">
        <v>280</v>
      </c>
      <c r="G2" s="426" t="s">
        <v>604</v>
      </c>
      <c r="H2" s="426" t="s">
        <v>605</v>
      </c>
      <c r="I2" s="426"/>
      <c r="J2" s="445" t="s">
        <v>280</v>
      </c>
      <c r="K2" s="426" t="s">
        <v>604</v>
      </c>
      <c r="L2" s="426" t="s">
        <v>605</v>
      </c>
      <c r="M2" s="426"/>
      <c r="N2" s="445" t="s">
        <v>280</v>
      </c>
      <c r="O2" s="426" t="s">
        <v>604</v>
      </c>
      <c r="P2" s="426" t="s">
        <v>605</v>
      </c>
    </row>
    <row r="3" spans="1:16" s="428" customFormat="1" ht="15" customHeight="1">
      <c r="A3" s="772" t="s">
        <v>353</v>
      </c>
      <c r="B3" s="773">
        <v>48517.377829389996</v>
      </c>
      <c r="C3" s="774">
        <v>59.796028117014707</v>
      </c>
      <c r="D3" s="774">
        <v>13.732745488750256</v>
      </c>
      <c r="E3" s="774"/>
      <c r="F3" s="773">
        <v>51709.106455439993</v>
      </c>
      <c r="G3" s="774">
        <v>60.962957589523505</v>
      </c>
      <c r="H3" s="774">
        <v>14.005034005774364</v>
      </c>
      <c r="I3" s="774"/>
      <c r="J3" s="773">
        <v>52949.060000000005</v>
      </c>
      <c r="K3" s="774">
        <v>61.089195269685604</v>
      </c>
      <c r="L3" s="774">
        <v>13.671612116955684</v>
      </c>
      <c r="M3" s="774"/>
      <c r="N3" s="773">
        <v>54521.525999999983</v>
      </c>
      <c r="O3" s="774">
        <v>60.911100435705499</v>
      </c>
      <c r="P3" s="774">
        <v>13.53435524950476</v>
      </c>
    </row>
    <row r="4" spans="1:16" s="428" customFormat="1" ht="15" customHeight="1">
      <c r="A4" s="775" t="s">
        <v>389</v>
      </c>
      <c r="B4" s="776">
        <v>15677.772744999998</v>
      </c>
      <c r="C4" s="777">
        <v>19.322324944451218</v>
      </c>
      <c r="D4" s="777">
        <v>4.4375618091860387</v>
      </c>
      <c r="E4" s="777"/>
      <c r="F4" s="776">
        <v>15963.206345000002</v>
      </c>
      <c r="G4" s="777">
        <v>18.819978493375551</v>
      </c>
      <c r="H4" s="777">
        <v>4.3235179067651099</v>
      </c>
      <c r="I4" s="777"/>
      <c r="J4" s="776">
        <v>15596.616999999998</v>
      </c>
      <c r="K4" s="777">
        <v>17.994366310931635</v>
      </c>
      <c r="L4" s="777">
        <v>4.027095060058044</v>
      </c>
      <c r="M4" s="777"/>
      <c r="N4" s="776">
        <v>16116.341</v>
      </c>
      <c r="O4" s="777">
        <v>18.005073176181437</v>
      </c>
      <c r="P4" s="777">
        <v>4.0007002815027377</v>
      </c>
    </row>
    <row r="5" spans="1:16" s="428" customFormat="1" ht="15" customHeight="1">
      <c r="A5" s="430" t="s">
        <v>348</v>
      </c>
      <c r="B5" s="446">
        <v>518.98555999999996</v>
      </c>
      <c r="C5" s="427">
        <v>0.63963215916598526</v>
      </c>
      <c r="D5" s="427">
        <v>0.14689781119001857</v>
      </c>
      <c r="E5" s="427"/>
      <c r="F5" s="446">
        <v>528.45926100000008</v>
      </c>
      <c r="G5" s="427">
        <v>0.62303222245575363</v>
      </c>
      <c r="H5" s="427">
        <v>0.14312933307693559</v>
      </c>
      <c r="I5" s="427"/>
      <c r="J5" s="446">
        <v>525.23481494291536</v>
      </c>
      <c r="K5" s="427">
        <v>0.60598190359724868</v>
      </c>
      <c r="L5" s="427">
        <v>0.1356172642199982</v>
      </c>
      <c r="M5" s="427"/>
      <c r="N5" s="446">
        <v>542.74707505329468</v>
      </c>
      <c r="O5" s="427">
        <v>0.60635356390715534</v>
      </c>
      <c r="P5" s="427">
        <v>0.13473085335874338</v>
      </c>
    </row>
    <row r="6" spans="1:16" s="428" customFormat="1" ht="15" customHeight="1">
      <c r="A6" s="430" t="s">
        <v>477</v>
      </c>
      <c r="B6" s="446">
        <v>1042.0394119999999</v>
      </c>
      <c r="C6" s="427">
        <v>1.2842783506994175</v>
      </c>
      <c r="D6" s="427">
        <v>0.29494714418746831</v>
      </c>
      <c r="E6" s="427"/>
      <c r="F6" s="446">
        <v>1058.6180300000001</v>
      </c>
      <c r="G6" s="427">
        <v>1.2480680965162074</v>
      </c>
      <c r="H6" s="427">
        <v>0.28671896548922321</v>
      </c>
      <c r="I6" s="427"/>
      <c r="J6" s="446">
        <v>1039.8212017112439</v>
      </c>
      <c r="K6" s="427">
        <v>1.1996783405956086</v>
      </c>
      <c r="L6" s="427">
        <v>0.26848507113786085</v>
      </c>
      <c r="M6" s="427"/>
      <c r="N6" s="446">
        <v>1074.1535403146841</v>
      </c>
      <c r="O6" s="427">
        <v>1.2000374710252308</v>
      </c>
      <c r="P6" s="427">
        <v>0.2666465279627751</v>
      </c>
    </row>
    <row r="7" spans="1:16" s="428" customFormat="1" ht="15" customHeight="1">
      <c r="A7" s="430" t="s">
        <v>476</v>
      </c>
      <c r="B7" s="446">
        <v>2939.3433689999993</v>
      </c>
      <c r="C7" s="427">
        <v>3.6226413421669976</v>
      </c>
      <c r="D7" s="427">
        <v>0.83197518490108857</v>
      </c>
      <c r="E7" s="427"/>
      <c r="F7" s="446">
        <v>2975.6490630000003</v>
      </c>
      <c r="G7" s="427">
        <v>3.5081706117915319</v>
      </c>
      <c r="H7" s="427">
        <v>0.80593282640607999</v>
      </c>
      <c r="I7" s="427"/>
      <c r="J7" s="446">
        <v>2941.5258008189912</v>
      </c>
      <c r="K7" s="427">
        <v>3.3937419103766837</v>
      </c>
      <c r="L7" s="427">
        <v>0.7595111184375074</v>
      </c>
      <c r="M7" s="427"/>
      <c r="N7" s="446">
        <v>3039.9747426435692</v>
      </c>
      <c r="O7" s="427">
        <v>3.3962403559865599</v>
      </c>
      <c r="P7" s="427">
        <v>0.7546395182787049</v>
      </c>
    </row>
    <row r="8" spans="1:16" s="428" customFormat="1" ht="15" customHeight="1">
      <c r="A8" s="430" t="s">
        <v>475</v>
      </c>
      <c r="B8" s="446">
        <v>2561.3286720000001</v>
      </c>
      <c r="C8" s="427">
        <v>3.1567510063384145</v>
      </c>
      <c r="D8" s="427">
        <v>0.72497889084820988</v>
      </c>
      <c r="E8" s="427"/>
      <c r="F8" s="446">
        <v>2614.1987609999996</v>
      </c>
      <c r="G8" s="427">
        <v>3.0820352375410578</v>
      </c>
      <c r="H8" s="427">
        <v>0.70803665070500343</v>
      </c>
      <c r="I8" s="427"/>
      <c r="J8" s="446">
        <v>2536.173145054403</v>
      </c>
      <c r="K8" s="427">
        <v>2.9260722758054833</v>
      </c>
      <c r="L8" s="427">
        <v>0.65484780089813455</v>
      </c>
      <c r="M8" s="427"/>
      <c r="N8" s="446">
        <v>2621.5485710568973</v>
      </c>
      <c r="O8" s="427">
        <v>2.9287773109785475</v>
      </c>
      <c r="P8" s="427">
        <v>0.65076993011009321</v>
      </c>
    </row>
    <row r="9" spans="1:16" s="428" customFormat="1" ht="15" customHeight="1">
      <c r="A9" s="430" t="s">
        <v>474</v>
      </c>
      <c r="B9" s="446">
        <v>1021.4045749999999</v>
      </c>
      <c r="C9" s="427">
        <v>1.2588466116268542</v>
      </c>
      <c r="D9" s="427">
        <v>0.28910649538490274</v>
      </c>
      <c r="E9" s="427"/>
      <c r="F9" s="446">
        <v>1042.2712800000002</v>
      </c>
      <c r="G9" s="427">
        <v>1.2287959354736393</v>
      </c>
      <c r="H9" s="427">
        <v>0.28229156758337898</v>
      </c>
      <c r="I9" s="427"/>
      <c r="J9" s="446">
        <v>1013.6432067384513</v>
      </c>
      <c r="K9" s="427">
        <v>1.1694758658649567</v>
      </c>
      <c r="L9" s="427">
        <v>0.26172583134649086</v>
      </c>
      <c r="M9" s="427"/>
      <c r="N9" s="446">
        <v>1045.4615254720954</v>
      </c>
      <c r="O9" s="427">
        <v>1.1679829353950348</v>
      </c>
      <c r="P9" s="427">
        <v>0.2595240581752703</v>
      </c>
    </row>
    <row r="10" spans="1:16" s="428" customFormat="1" ht="15" customHeight="1">
      <c r="A10" s="430" t="s">
        <v>473</v>
      </c>
      <c r="B10" s="446">
        <v>2194.5776110000002</v>
      </c>
      <c r="C10" s="427">
        <v>2.7047427211293891</v>
      </c>
      <c r="D10" s="427">
        <v>0.6211707461427638</v>
      </c>
      <c r="E10" s="427"/>
      <c r="F10" s="446">
        <v>2235.1906119999999</v>
      </c>
      <c r="G10" s="427">
        <v>2.6351998675761608</v>
      </c>
      <c r="H10" s="427">
        <v>0.60538506031666928</v>
      </c>
      <c r="I10" s="427"/>
      <c r="J10" s="446">
        <v>2185.7165541376412</v>
      </c>
      <c r="K10" s="427">
        <v>2.5217381645660697</v>
      </c>
      <c r="L10" s="427">
        <v>0.56435881818825107</v>
      </c>
      <c r="M10" s="427"/>
      <c r="N10" s="446">
        <v>2258.8324893643407</v>
      </c>
      <c r="O10" s="427">
        <v>2.5235532223934101</v>
      </c>
      <c r="P10" s="427">
        <v>0.560729744801717</v>
      </c>
    </row>
    <row r="11" spans="1:16" s="428" customFormat="1" ht="15" customHeight="1">
      <c r="A11" s="430" t="s">
        <v>472</v>
      </c>
      <c r="B11" s="446">
        <v>1342.057906</v>
      </c>
      <c r="C11" s="427">
        <v>1.6540410028759969</v>
      </c>
      <c r="D11" s="427">
        <v>0.37986677101701971</v>
      </c>
      <c r="E11" s="427"/>
      <c r="F11" s="446">
        <v>1370.1117299999999</v>
      </c>
      <c r="G11" s="427">
        <v>1.6153066454721421</v>
      </c>
      <c r="H11" s="427">
        <v>0.37108476022295767</v>
      </c>
      <c r="I11" s="427"/>
      <c r="J11" s="446">
        <v>1339.2839328350124</v>
      </c>
      <c r="K11" s="427">
        <v>1.5451790399019465</v>
      </c>
      <c r="L11" s="427">
        <v>0.34580728051057402</v>
      </c>
      <c r="M11" s="427"/>
      <c r="N11" s="446">
        <v>1383.9989684912803</v>
      </c>
      <c r="O11" s="427">
        <v>1.5461948033641835</v>
      </c>
      <c r="P11" s="427">
        <v>0.34356216853704974</v>
      </c>
    </row>
    <row r="12" spans="1:16" s="428" customFormat="1" ht="15" customHeight="1">
      <c r="A12" s="430" t="s">
        <v>471</v>
      </c>
      <c r="B12" s="446">
        <v>718.53786100000002</v>
      </c>
      <c r="C12" s="427">
        <v>0.8855736245801108</v>
      </c>
      <c r="D12" s="427">
        <v>0.20338068565541176</v>
      </c>
      <c r="E12" s="427"/>
      <c r="F12" s="446">
        <v>733.89154099999996</v>
      </c>
      <c r="G12" s="427">
        <v>0.86522862134250267</v>
      </c>
      <c r="H12" s="427">
        <v>0.19876916645450654</v>
      </c>
      <c r="I12" s="427"/>
      <c r="J12" s="446">
        <v>717.70450614512902</v>
      </c>
      <c r="K12" s="427">
        <v>0.82804096469008237</v>
      </c>
      <c r="L12" s="427">
        <v>0.18531353762668196</v>
      </c>
      <c r="M12" s="427"/>
      <c r="N12" s="446">
        <v>741.3893905643971</v>
      </c>
      <c r="O12" s="427">
        <v>0.82827548940274531</v>
      </c>
      <c r="P12" s="427">
        <v>0.18404157268291399</v>
      </c>
    </row>
    <row r="13" spans="1:16" s="428" customFormat="1" ht="15" customHeight="1">
      <c r="A13" s="430" t="s">
        <v>470</v>
      </c>
      <c r="B13" s="446">
        <v>3339.4977789999998</v>
      </c>
      <c r="C13" s="427">
        <v>4.1158181258680537</v>
      </c>
      <c r="D13" s="427">
        <v>0.9452380798591552</v>
      </c>
      <c r="E13" s="427"/>
      <c r="F13" s="446">
        <v>3404.8160669999997</v>
      </c>
      <c r="G13" s="427">
        <v>4.0141412552065532</v>
      </c>
      <c r="H13" s="427">
        <v>0.92216957651035436</v>
      </c>
      <c r="I13" s="427"/>
      <c r="J13" s="446">
        <v>3297.5138376162108</v>
      </c>
      <c r="K13" s="427">
        <v>3.8044578455335571</v>
      </c>
      <c r="L13" s="427">
        <v>0.85142833769254489</v>
      </c>
      <c r="M13" s="427"/>
      <c r="N13" s="446">
        <v>3408.2346970394424</v>
      </c>
      <c r="O13" s="427">
        <v>3.8076580237285698</v>
      </c>
      <c r="P13" s="427">
        <v>0.84605590759547078</v>
      </c>
    </row>
    <row r="14" spans="1:16" s="428" customFormat="1" ht="15" customHeight="1">
      <c r="A14" s="778" t="s">
        <v>390</v>
      </c>
      <c r="B14" s="776">
        <v>9765.3568840000007</v>
      </c>
      <c r="C14" s="777">
        <v>12.0354722561825</v>
      </c>
      <c r="D14" s="777">
        <v>2.7640644794606239</v>
      </c>
      <c r="E14" s="777"/>
      <c r="F14" s="776">
        <v>9802.1528389999985</v>
      </c>
      <c r="G14" s="777">
        <v>11.556344109812361</v>
      </c>
      <c r="H14" s="777">
        <v>2.6548415404991084</v>
      </c>
      <c r="I14" s="777"/>
      <c r="J14" s="776">
        <v>10355.549000000003</v>
      </c>
      <c r="K14" s="777">
        <v>11.947561580617251</v>
      </c>
      <c r="L14" s="777">
        <v>2.6738349875546108</v>
      </c>
      <c r="M14" s="777"/>
      <c r="N14" s="776">
        <v>10720.325999999999</v>
      </c>
      <c r="O14" s="777">
        <v>11.976679700592113</v>
      </c>
      <c r="P14" s="777">
        <v>2.6612002839851252</v>
      </c>
    </row>
    <row r="15" spans="1:16" s="428" customFormat="1" ht="15" customHeight="1">
      <c r="A15" s="430" t="s">
        <v>348</v>
      </c>
      <c r="B15" s="446">
        <v>249.22975700000001</v>
      </c>
      <c r="C15" s="427">
        <v>0.30716725066170208</v>
      </c>
      <c r="D15" s="427">
        <v>7.054397772978542E-2</v>
      </c>
      <c r="E15" s="427"/>
      <c r="F15" s="446">
        <v>248.74327499999998</v>
      </c>
      <c r="G15" s="427">
        <v>0.29325832070936619</v>
      </c>
      <c r="H15" s="427">
        <v>6.737030020204865E-2</v>
      </c>
      <c r="I15" s="427"/>
      <c r="J15" s="446">
        <v>261.49106525099893</v>
      </c>
      <c r="K15" s="427">
        <v>0.3016914511116226</v>
      </c>
      <c r="L15" s="427">
        <v>6.7517807042489636E-2</v>
      </c>
      <c r="M15" s="427"/>
      <c r="N15" s="446">
        <v>271.52366077213668</v>
      </c>
      <c r="O15" s="427">
        <v>0.30334449868409868</v>
      </c>
      <c r="P15" s="427">
        <v>6.7402693085591894E-2</v>
      </c>
    </row>
    <row r="16" spans="1:16" s="428" customFormat="1" ht="15" customHeight="1">
      <c r="A16" s="430" t="s">
        <v>477</v>
      </c>
      <c r="B16" s="446">
        <v>597.71481300000005</v>
      </c>
      <c r="C16" s="427">
        <v>0.73666330216332643</v>
      </c>
      <c r="D16" s="427">
        <v>0.16918196673054117</v>
      </c>
      <c r="E16" s="427"/>
      <c r="F16" s="446">
        <v>594.44342499999993</v>
      </c>
      <c r="G16" s="427">
        <v>0.7008248989735465</v>
      </c>
      <c r="H16" s="427">
        <v>0.16100066221040144</v>
      </c>
      <c r="I16" s="427"/>
      <c r="J16" s="446">
        <v>622.08571807608507</v>
      </c>
      <c r="K16" s="427">
        <v>0.71772220141457743</v>
      </c>
      <c r="L16" s="427">
        <v>0.16062446889584217</v>
      </c>
      <c r="M16" s="427"/>
      <c r="N16" s="446">
        <v>645.47861411287693</v>
      </c>
      <c r="O16" s="427">
        <v>0.72112458285429237</v>
      </c>
      <c r="P16" s="427">
        <v>0.16023280179945212</v>
      </c>
    </row>
    <row r="17" spans="1:16" s="428" customFormat="1" ht="15" customHeight="1">
      <c r="A17" s="430" t="s">
        <v>476</v>
      </c>
      <c r="B17" s="446">
        <v>1601.719077</v>
      </c>
      <c r="C17" s="427">
        <v>1.9740646186742827</v>
      </c>
      <c r="D17" s="427">
        <v>0.4533633393433853</v>
      </c>
      <c r="E17" s="427"/>
      <c r="F17" s="446">
        <v>1598.5325970000001</v>
      </c>
      <c r="G17" s="427">
        <v>1.88460566419495</v>
      </c>
      <c r="H17" s="427">
        <v>0.43295088457225817</v>
      </c>
      <c r="I17" s="427"/>
      <c r="J17" s="446">
        <v>1689.0173565061348</v>
      </c>
      <c r="K17" s="427">
        <v>1.9486788076217301</v>
      </c>
      <c r="L17" s="427">
        <v>0.43610953918648843</v>
      </c>
      <c r="M17" s="427"/>
      <c r="N17" s="446">
        <v>1746.391456066129</v>
      </c>
      <c r="O17" s="427">
        <v>1.9510573746688964</v>
      </c>
      <c r="P17" s="427">
        <v>0.43352202524740191</v>
      </c>
    </row>
    <row r="18" spans="1:16" s="428" customFormat="1" ht="15" customHeight="1">
      <c r="A18" s="430" t="s">
        <v>475</v>
      </c>
      <c r="B18" s="446">
        <v>1518.6223520000001</v>
      </c>
      <c r="C18" s="427">
        <v>1.8716507140728291</v>
      </c>
      <c r="D18" s="427">
        <v>0.42984297970262986</v>
      </c>
      <c r="E18" s="427"/>
      <c r="F18" s="446">
        <v>1510.0922730000002</v>
      </c>
      <c r="G18" s="427">
        <v>1.7803380778683158</v>
      </c>
      <c r="H18" s="427">
        <v>0.40899746843328338</v>
      </c>
      <c r="I18" s="427"/>
      <c r="J18" s="446">
        <v>1603.5366405403188</v>
      </c>
      <c r="K18" s="427">
        <v>1.8500566951719855</v>
      </c>
      <c r="L18" s="427">
        <v>0.41403815223147361</v>
      </c>
      <c r="M18" s="427"/>
      <c r="N18" s="446">
        <v>1654.4422582659295</v>
      </c>
      <c r="O18" s="427">
        <v>1.8483323184738349</v>
      </c>
      <c r="P18" s="427">
        <v>0.41069667168090634</v>
      </c>
    </row>
    <row r="19" spans="1:16" s="428" customFormat="1" ht="15" customHeight="1">
      <c r="A19" s="430" t="s">
        <v>474</v>
      </c>
      <c r="B19" s="446">
        <v>676.648054</v>
      </c>
      <c r="C19" s="427">
        <v>0.83394585347515682</v>
      </c>
      <c r="D19" s="427">
        <v>0.19152386066114346</v>
      </c>
      <c r="E19" s="427"/>
      <c r="F19" s="446">
        <v>668.503106</v>
      </c>
      <c r="G19" s="427">
        <v>0.7881382853649227</v>
      </c>
      <c r="H19" s="427">
        <v>0.18105918617185512</v>
      </c>
      <c r="I19" s="427"/>
      <c r="J19" s="446">
        <v>709.40017328052545</v>
      </c>
      <c r="K19" s="427">
        <v>0.81845996340412486</v>
      </c>
      <c r="L19" s="427">
        <v>0.18316933303051069</v>
      </c>
      <c r="M19" s="427"/>
      <c r="N19" s="446">
        <v>727.48611667841988</v>
      </c>
      <c r="O19" s="427">
        <v>0.8127428406640822</v>
      </c>
      <c r="P19" s="427">
        <v>0.18059024140682356</v>
      </c>
    </row>
    <row r="20" spans="1:16" s="428" customFormat="1" ht="15" customHeight="1">
      <c r="A20" s="430" t="s">
        <v>473</v>
      </c>
      <c r="B20" s="446">
        <v>1215.178046</v>
      </c>
      <c r="C20" s="427">
        <v>1.4976658644107226</v>
      </c>
      <c r="D20" s="427">
        <v>0.34395368372785501</v>
      </c>
      <c r="E20" s="427"/>
      <c r="F20" s="446">
        <v>1232.2750000000001</v>
      </c>
      <c r="G20" s="427">
        <v>1.452802682412758</v>
      </c>
      <c r="H20" s="427">
        <v>0.33375268811379727</v>
      </c>
      <c r="I20" s="427"/>
      <c r="J20" s="446">
        <v>1289.693238525402</v>
      </c>
      <c r="K20" s="427">
        <v>1.4879645094034055</v>
      </c>
      <c r="L20" s="427">
        <v>0.33300280886912248</v>
      </c>
      <c r="M20" s="427"/>
      <c r="N20" s="446">
        <v>1339.1761849903107</v>
      </c>
      <c r="O20" s="427">
        <v>1.4961190760700602</v>
      </c>
      <c r="P20" s="427">
        <v>0.33243541696421658</v>
      </c>
    </row>
    <row r="21" spans="1:16" s="428" customFormat="1" ht="15" customHeight="1">
      <c r="A21" s="430" t="s">
        <v>472</v>
      </c>
      <c r="B21" s="446">
        <v>860.39891900000009</v>
      </c>
      <c r="C21" s="427">
        <v>1.060412583163296</v>
      </c>
      <c r="D21" s="427">
        <v>0.24353417068358921</v>
      </c>
      <c r="E21" s="427"/>
      <c r="F21" s="446">
        <v>868.01478400000008</v>
      </c>
      <c r="G21" s="427">
        <v>1.0233545325265307</v>
      </c>
      <c r="H21" s="427">
        <v>0.23509546771825862</v>
      </c>
      <c r="I21" s="427"/>
      <c r="J21" s="446">
        <v>900.17635793150396</v>
      </c>
      <c r="K21" s="427">
        <v>1.0385651663472786</v>
      </c>
      <c r="L21" s="427">
        <v>0.23242833777395452</v>
      </c>
      <c r="M21" s="427"/>
      <c r="N21" s="446">
        <v>942.9365993838544</v>
      </c>
      <c r="O21" s="427">
        <v>1.0534427431391515</v>
      </c>
      <c r="P21" s="427">
        <v>0.23407339907949459</v>
      </c>
    </row>
    <row r="22" spans="1:16" s="428" customFormat="1" ht="15" customHeight="1">
      <c r="A22" s="430" t="s">
        <v>471</v>
      </c>
      <c r="B22" s="446">
        <v>461.34482100000002</v>
      </c>
      <c r="C22" s="427">
        <v>0.56859189680783218</v>
      </c>
      <c r="D22" s="427">
        <v>0.13058271680767172</v>
      </c>
      <c r="E22" s="427"/>
      <c r="F22" s="446">
        <v>463.58908000000002</v>
      </c>
      <c r="G22" s="427">
        <v>0.54655288710820438</v>
      </c>
      <c r="H22" s="427">
        <v>0.12555971810691788</v>
      </c>
      <c r="I22" s="427"/>
      <c r="J22" s="446">
        <v>489.86844733785449</v>
      </c>
      <c r="K22" s="427">
        <v>0.56517847976677749</v>
      </c>
      <c r="L22" s="427">
        <v>0.12648555801252143</v>
      </c>
      <c r="M22" s="427"/>
      <c r="N22" s="446">
        <v>508.61171351100529</v>
      </c>
      <c r="O22" s="427">
        <v>0.56821775612893011</v>
      </c>
      <c r="P22" s="427">
        <v>0.12625713401193664</v>
      </c>
    </row>
    <row r="23" spans="1:16" s="428" customFormat="1" ht="15" customHeight="1">
      <c r="A23" s="430" t="s">
        <v>470</v>
      </c>
      <c r="B23" s="446">
        <v>2584.501045</v>
      </c>
      <c r="C23" s="427">
        <v>3.1853101727533519</v>
      </c>
      <c r="D23" s="427">
        <v>0.7315377840740227</v>
      </c>
      <c r="E23" s="427"/>
      <c r="F23" s="446">
        <v>2617.9592990000001</v>
      </c>
      <c r="G23" s="427">
        <v>3.0864687606537689</v>
      </c>
      <c r="H23" s="427">
        <v>0.70905516497028853</v>
      </c>
      <c r="I23" s="427"/>
      <c r="J23" s="446">
        <v>2790.2800025511788</v>
      </c>
      <c r="K23" s="427">
        <v>3.2192443063757468</v>
      </c>
      <c r="L23" s="427">
        <v>0.72045898251220752</v>
      </c>
      <c r="M23" s="427"/>
      <c r="N23" s="446">
        <v>2884.2793962193368</v>
      </c>
      <c r="O23" s="427">
        <v>3.2222985099087671</v>
      </c>
      <c r="P23" s="427">
        <v>0.71598990070930169</v>
      </c>
    </row>
    <row r="24" spans="1:16" s="428" customFormat="1" ht="15" customHeight="1">
      <c r="A24" s="772" t="s">
        <v>405</v>
      </c>
      <c r="B24" s="773">
        <v>4620.9815431699999</v>
      </c>
      <c r="C24" s="774">
        <v>5.695203546557237</v>
      </c>
      <c r="D24" s="774">
        <v>1.3079594627664541</v>
      </c>
      <c r="E24" s="774"/>
      <c r="F24" s="773">
        <v>4701.8584103899993</v>
      </c>
      <c r="G24" s="774">
        <v>5.5433020315591701</v>
      </c>
      <c r="H24" s="774">
        <v>1.2734640267782176</v>
      </c>
      <c r="I24" s="774"/>
      <c r="J24" s="773">
        <v>4873.7740000000003</v>
      </c>
      <c r="K24" s="774">
        <v>5.6230447072396874</v>
      </c>
      <c r="L24" s="774">
        <v>1.2584236183551429</v>
      </c>
      <c r="M24" s="774"/>
      <c r="N24" s="773">
        <v>5051.8070000000007</v>
      </c>
      <c r="O24" s="774">
        <v>5.6438464975980356</v>
      </c>
      <c r="P24" s="774">
        <v>1.2540542352012474</v>
      </c>
    </row>
    <row r="25" spans="1:16" s="428" customFormat="1" ht="15" customHeight="1">
      <c r="A25" s="772" t="s">
        <v>347</v>
      </c>
      <c r="B25" s="779">
        <v>2556.6389932399998</v>
      </c>
      <c r="C25" s="774">
        <v>3.1509711357943213</v>
      </c>
      <c r="D25" s="774">
        <v>0.72365148677741387</v>
      </c>
      <c r="E25" s="774"/>
      <c r="F25" s="779">
        <v>2644.210419</v>
      </c>
      <c r="G25" s="774">
        <v>3.1174177757294128</v>
      </c>
      <c r="H25" s="774">
        <v>0.71616508918850108</v>
      </c>
      <c r="I25" s="774"/>
      <c r="J25" s="779">
        <v>2900</v>
      </c>
      <c r="K25" s="774">
        <v>3.3458321315258144</v>
      </c>
      <c r="L25" s="774">
        <v>0.74878902740051434</v>
      </c>
      <c r="M25" s="774"/>
      <c r="N25" s="779">
        <v>3100</v>
      </c>
      <c r="O25" s="774">
        <v>3.4633001899229141</v>
      </c>
      <c r="P25" s="774">
        <v>0.76954011289898172</v>
      </c>
    </row>
    <row r="26" spans="1:16" s="431" customFormat="1" ht="15" customHeight="1">
      <c r="A26" s="769" t="s">
        <v>349</v>
      </c>
      <c r="B26" s="771">
        <v>81138.127994800001</v>
      </c>
      <c r="C26" s="770">
        <v>100</v>
      </c>
      <c r="D26" s="770">
        <v>22.965982726940791</v>
      </c>
      <c r="E26" s="770"/>
      <c r="F26" s="771">
        <v>84820.534468829996</v>
      </c>
      <c r="G26" s="770">
        <v>100</v>
      </c>
      <c r="H26" s="770">
        <v>22.973022569005302</v>
      </c>
      <c r="I26" s="770"/>
      <c r="J26" s="771">
        <v>86675.000000000015</v>
      </c>
      <c r="K26" s="770">
        <v>100</v>
      </c>
      <c r="L26" s="770">
        <v>22.379754810323995</v>
      </c>
      <c r="M26" s="770"/>
      <c r="N26" s="771">
        <v>89509.999999999985</v>
      </c>
      <c r="O26" s="770">
        <v>100</v>
      </c>
      <c r="P26" s="770">
        <v>22.219850163092854</v>
      </c>
    </row>
    <row r="27" spans="1:16" s="432" customFormat="1" ht="15" customHeight="1">
      <c r="A27" s="865"/>
      <c r="B27" s="865"/>
      <c r="C27" s="865"/>
      <c r="D27" s="865"/>
      <c r="E27" s="865"/>
      <c r="F27" s="865"/>
      <c r="G27" s="865"/>
      <c r="H27" s="865"/>
    </row>
    <row r="28" spans="1:16" s="432" customFormat="1" ht="15" customHeight="1">
      <c r="A28" s="862"/>
      <c r="B28" s="862"/>
      <c r="C28" s="862"/>
      <c r="D28" s="862"/>
      <c r="E28" s="862"/>
      <c r="F28" s="862"/>
      <c r="G28" s="862"/>
      <c r="H28" s="862"/>
    </row>
    <row r="29" spans="1:16" s="429" customFormat="1" ht="15" customHeight="1">
      <c r="A29" s="862"/>
      <c r="B29" s="862"/>
      <c r="C29" s="862"/>
      <c r="D29" s="862"/>
      <c r="E29" s="862"/>
      <c r="F29" s="862"/>
      <c r="G29" s="862"/>
      <c r="H29" s="862"/>
    </row>
    <row r="30" spans="1:16" s="429" customFormat="1" ht="15"/>
    <row r="31" spans="1:16" s="429" customFormat="1" ht="15"/>
    <row r="32" spans="1:16" s="429" customFormat="1" ht="15"/>
    <row r="33" s="429" customFormat="1" ht="15"/>
  </sheetData>
  <mergeCells count="8">
    <mergeCell ref="J1:L1"/>
    <mergeCell ref="N1:P1"/>
    <mergeCell ref="A29:H29"/>
    <mergeCell ref="A1:A2"/>
    <mergeCell ref="B1:D1"/>
    <mergeCell ref="F1:H1"/>
    <mergeCell ref="A27:H27"/>
    <mergeCell ref="A28:H28"/>
  </mergeCells>
  <pageMargins left="0.70866141732283472" right="0.70866141732283472" top="1.1811023622047245" bottom="1.1811023622047245" header="0.31496062992125984" footer="0.31496062992125984"/>
  <pageSetup paperSize="9" scale="73"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showGridLines="0" workbookViewId="0"/>
  </sheetViews>
  <sheetFormatPr baseColWidth="10" defaultColWidth="11.42578125" defaultRowHeight="12.75"/>
  <cols>
    <col min="1" max="2" width="2.140625" style="147" customWidth="1"/>
    <col min="3" max="3" width="35.7109375" style="147" customWidth="1"/>
    <col min="4" max="8" width="11.42578125" style="147" customWidth="1"/>
    <col min="9" max="16384" width="11.42578125" style="147"/>
  </cols>
  <sheetData>
    <row r="1" spans="1:9" s="148" customFormat="1" ht="18.75" customHeight="1">
      <c r="A1" s="364" t="s">
        <v>379</v>
      </c>
      <c r="B1" s="320"/>
      <c r="C1" s="320"/>
      <c r="D1" s="338" t="s">
        <v>492</v>
      </c>
      <c r="E1" s="338" t="s">
        <v>493</v>
      </c>
      <c r="F1" s="338" t="s">
        <v>488</v>
      </c>
      <c r="G1" s="338" t="s">
        <v>489</v>
      </c>
      <c r="H1" s="486" t="s">
        <v>490</v>
      </c>
      <c r="I1" s="486" t="s">
        <v>491</v>
      </c>
    </row>
    <row r="2" spans="1:9" ht="15" customHeight="1">
      <c r="A2" s="332" t="s">
        <v>334</v>
      </c>
      <c r="B2" s="322"/>
      <c r="C2" s="322"/>
      <c r="D2" s="780">
        <f>D3+D4</f>
        <v>24536.480047219997</v>
      </c>
      <c r="E2" s="780">
        <f>E3+E4</f>
        <v>25478.744394510002</v>
      </c>
      <c r="F2" s="780">
        <f>F3+F4</f>
        <v>25051.353999999999</v>
      </c>
      <c r="G2" s="780">
        <f>G3+G4</f>
        <v>25627.669000000002</v>
      </c>
      <c r="H2" s="787">
        <f t="shared" ref="H2:I43" si="0">F2-E2</f>
        <v>-427.39039451000281</v>
      </c>
      <c r="I2" s="787">
        <f t="shared" si="0"/>
        <v>576.31500000000233</v>
      </c>
    </row>
    <row r="3" spans="1:9" ht="15" customHeight="1">
      <c r="B3" s="326" t="s">
        <v>173</v>
      </c>
      <c r="C3" s="149"/>
      <c r="D3" s="781">
        <v>15677.772744999998</v>
      </c>
      <c r="E3" s="781">
        <v>15963.206345000002</v>
      </c>
      <c r="F3" s="781">
        <v>15596.616999999998</v>
      </c>
      <c r="G3" s="781">
        <v>16116.341</v>
      </c>
      <c r="H3" s="788">
        <f t="shared" si="0"/>
        <v>-366.58934500000396</v>
      </c>
      <c r="I3" s="788">
        <f t="shared" si="0"/>
        <v>519.72400000000198</v>
      </c>
    </row>
    <row r="4" spans="1:9" ht="15" customHeight="1">
      <c r="B4" s="327" t="s">
        <v>174</v>
      </c>
      <c r="C4" s="324"/>
      <c r="D4" s="782">
        <f>SUM(D5:D23)</f>
        <v>8858.7073022199984</v>
      </c>
      <c r="E4" s="782">
        <f>SUM(E5:E23)</f>
        <v>9515.5380495099998</v>
      </c>
      <c r="F4" s="782">
        <f>SUM(F5:F23)</f>
        <v>9454.737000000001</v>
      </c>
      <c r="G4" s="782">
        <f>SUM(G5:G23)</f>
        <v>9511.3280000000013</v>
      </c>
      <c r="H4" s="789">
        <f t="shared" si="0"/>
        <v>-60.801049509998847</v>
      </c>
      <c r="I4" s="789">
        <f t="shared" si="0"/>
        <v>56.591000000000349</v>
      </c>
    </row>
    <row r="5" spans="1:9" ht="15" customHeight="1">
      <c r="C5" s="328" t="s">
        <v>354</v>
      </c>
      <c r="D5" s="781">
        <v>4038.5113118799995</v>
      </c>
      <c r="E5" s="781">
        <v>4134.4153932200006</v>
      </c>
      <c r="F5" s="781">
        <v>4164.3190000000004</v>
      </c>
      <c r="G5" s="781">
        <v>4150.268</v>
      </c>
      <c r="H5" s="788">
        <f t="shared" si="0"/>
        <v>29.903606779999791</v>
      </c>
      <c r="I5" s="788">
        <f t="shared" si="0"/>
        <v>-14.051000000000386</v>
      </c>
    </row>
    <row r="6" spans="1:9" ht="15" customHeight="1">
      <c r="C6" s="328" t="s">
        <v>355</v>
      </c>
      <c r="D6" s="781">
        <v>1589.27592175</v>
      </c>
      <c r="E6" s="781">
        <v>1666.0118342600001</v>
      </c>
      <c r="F6" s="781">
        <v>1707.2449999999999</v>
      </c>
      <c r="G6" s="781">
        <v>1787.99</v>
      </c>
      <c r="H6" s="788">
        <f t="shared" si="0"/>
        <v>41.233165739999777</v>
      </c>
      <c r="I6" s="788">
        <f t="shared" si="0"/>
        <v>80.745000000000118</v>
      </c>
    </row>
    <row r="7" spans="1:9" ht="15" customHeight="1">
      <c r="C7" s="328" t="s">
        <v>356</v>
      </c>
      <c r="D7" s="781">
        <v>656.33632812999997</v>
      </c>
      <c r="E7" s="781">
        <v>659.67919385999994</v>
      </c>
      <c r="F7" s="781">
        <v>690.76499999999999</v>
      </c>
      <c r="G7" s="781">
        <v>717.96500000000003</v>
      </c>
      <c r="H7" s="788">
        <f t="shared" si="0"/>
        <v>31.085806140000045</v>
      </c>
      <c r="I7" s="788">
        <f t="shared" si="0"/>
        <v>27.200000000000045</v>
      </c>
    </row>
    <row r="8" spans="1:9" ht="15" customHeight="1">
      <c r="C8" s="328" t="s">
        <v>357</v>
      </c>
      <c r="D8" s="781">
        <v>158.377015</v>
      </c>
      <c r="E8" s="781">
        <v>168.56322500000002</v>
      </c>
      <c r="F8" s="781">
        <v>173.536</v>
      </c>
      <c r="G8" s="781">
        <v>179.898</v>
      </c>
      <c r="H8" s="788">
        <f t="shared" si="0"/>
        <v>4.9727749999999844</v>
      </c>
      <c r="I8" s="788">
        <f t="shared" si="0"/>
        <v>6.3619999999999948</v>
      </c>
    </row>
    <row r="9" spans="1:9" ht="15" customHeight="1">
      <c r="C9" s="329" t="s">
        <v>375</v>
      </c>
      <c r="D9" s="781">
        <v>32.616912910000003</v>
      </c>
      <c r="E9" s="781">
        <v>43.626774900000001</v>
      </c>
      <c r="F9" s="781">
        <v>62.149000000000001</v>
      </c>
      <c r="G9" s="781">
        <v>75.611999999999995</v>
      </c>
      <c r="H9" s="788">
        <f t="shared" si="0"/>
        <v>18.5222251</v>
      </c>
      <c r="I9" s="788">
        <f t="shared" si="0"/>
        <v>13.462999999999994</v>
      </c>
    </row>
    <row r="10" spans="1:9" ht="15" customHeight="1">
      <c r="C10" s="328" t="s">
        <v>358</v>
      </c>
      <c r="D10" s="781">
        <v>1245.3543370699999</v>
      </c>
      <c r="E10" s="781">
        <v>1214.60851884</v>
      </c>
      <c r="F10" s="781">
        <v>1270</v>
      </c>
      <c r="G10" s="781">
        <v>1360</v>
      </c>
      <c r="H10" s="788">
        <f t="shared" si="0"/>
        <v>55.391481160000012</v>
      </c>
      <c r="I10" s="788">
        <f t="shared" si="0"/>
        <v>90</v>
      </c>
    </row>
    <row r="11" spans="1:9" ht="15" customHeight="1">
      <c r="C11" s="328" t="s">
        <v>689</v>
      </c>
      <c r="D11" s="781">
        <v>0</v>
      </c>
      <c r="E11" s="781">
        <v>87.5</v>
      </c>
      <c r="F11" s="781">
        <v>0</v>
      </c>
      <c r="G11" s="781">
        <v>0</v>
      </c>
      <c r="H11" s="788">
        <f t="shared" si="0"/>
        <v>-87.5</v>
      </c>
      <c r="I11" s="788">
        <f t="shared" si="0"/>
        <v>0</v>
      </c>
    </row>
    <row r="12" spans="1:9" ht="15" customHeight="1">
      <c r="C12" s="328" t="s">
        <v>376</v>
      </c>
      <c r="D12" s="781">
        <v>292.94645903000003</v>
      </c>
      <c r="E12" s="781">
        <v>452.54900000000004</v>
      </c>
      <c r="F12" s="781">
        <v>182.28199999999998</v>
      </c>
      <c r="G12" s="781">
        <v>138.08200000000002</v>
      </c>
      <c r="H12" s="788">
        <f t="shared" si="0"/>
        <v>-270.26700000000005</v>
      </c>
      <c r="I12" s="788">
        <f t="shared" si="0"/>
        <v>-44.19999999999996</v>
      </c>
    </row>
    <row r="13" spans="1:9" ht="15" customHeight="1">
      <c r="C13" s="328" t="s">
        <v>359</v>
      </c>
      <c r="D13" s="781">
        <v>0.10007003</v>
      </c>
      <c r="E13" s="781">
        <v>50.039102419999999</v>
      </c>
      <c r="F13" s="781">
        <v>50.124000000000002</v>
      </c>
      <c r="G13" s="781">
        <v>50.097999999999999</v>
      </c>
      <c r="H13" s="788">
        <f t="shared" si="0"/>
        <v>8.4897580000003359E-2</v>
      </c>
      <c r="I13" s="788">
        <f t="shared" si="0"/>
        <v>-2.6000000000003354E-2</v>
      </c>
    </row>
    <row r="14" spans="1:9" ht="15" customHeight="1">
      <c r="C14" s="328" t="s">
        <v>360</v>
      </c>
      <c r="D14" s="781">
        <v>12</v>
      </c>
      <c r="E14" s="781">
        <v>0</v>
      </c>
      <c r="F14" s="781">
        <v>0</v>
      </c>
      <c r="G14" s="781">
        <v>0</v>
      </c>
      <c r="H14" s="788">
        <f t="shared" si="0"/>
        <v>0</v>
      </c>
      <c r="I14" s="788">
        <f t="shared" si="0"/>
        <v>0</v>
      </c>
    </row>
    <row r="15" spans="1:9" ht="15" customHeight="1">
      <c r="C15" s="299" t="s">
        <v>361</v>
      </c>
      <c r="D15" s="781">
        <v>154.98644435</v>
      </c>
      <c r="E15" s="781">
        <v>154.72416435</v>
      </c>
      <c r="F15" s="781">
        <v>142.5</v>
      </c>
      <c r="G15" s="781">
        <v>90.001000000000005</v>
      </c>
      <c r="H15" s="788">
        <f t="shared" si="0"/>
        <v>-12.224164349999995</v>
      </c>
      <c r="I15" s="788">
        <f t="shared" si="0"/>
        <v>-52.498999999999995</v>
      </c>
    </row>
    <row r="16" spans="1:9" ht="15" customHeight="1">
      <c r="C16" s="328" t="s">
        <v>362</v>
      </c>
      <c r="D16" s="781">
        <v>349.93162000000007</v>
      </c>
      <c r="E16" s="781">
        <v>355.92991050000001</v>
      </c>
      <c r="F16" s="781">
        <v>471.93</v>
      </c>
      <c r="G16" s="781">
        <v>487.93</v>
      </c>
      <c r="H16" s="788">
        <f t="shared" si="0"/>
        <v>116.0000895</v>
      </c>
      <c r="I16" s="788">
        <f t="shared" si="0"/>
        <v>16</v>
      </c>
    </row>
    <row r="17" spans="1:9" ht="15" customHeight="1">
      <c r="C17" s="328" t="s">
        <v>363</v>
      </c>
      <c r="D17" s="781">
        <v>90.667331070000003</v>
      </c>
      <c r="E17" s="781">
        <v>107.82627597999999</v>
      </c>
      <c r="F17" s="781">
        <v>103.45399999999999</v>
      </c>
      <c r="G17" s="781">
        <v>32.5</v>
      </c>
      <c r="H17" s="788">
        <f t="shared" si="0"/>
        <v>-4.3722759799999977</v>
      </c>
      <c r="I17" s="788">
        <f t="shared" si="0"/>
        <v>-70.953999999999994</v>
      </c>
    </row>
    <row r="18" spans="1:9" ht="15" customHeight="1">
      <c r="C18" s="328" t="s">
        <v>364</v>
      </c>
      <c r="D18" s="781">
        <v>20.676467000000002</v>
      </c>
      <c r="E18" s="781">
        <v>217.33014800000001</v>
      </c>
      <c r="F18" s="781">
        <v>218.637</v>
      </c>
      <c r="G18" s="781">
        <v>218.637</v>
      </c>
      <c r="H18" s="788">
        <f t="shared" si="0"/>
        <v>1.3068519999999921</v>
      </c>
      <c r="I18" s="788">
        <f t="shared" si="0"/>
        <v>0</v>
      </c>
    </row>
    <row r="19" spans="1:9" ht="15" customHeight="1">
      <c r="C19" s="328" t="s">
        <v>365</v>
      </c>
      <c r="D19" s="781">
        <v>17.984112999999997</v>
      </c>
      <c r="E19" s="781">
        <v>18.933404599999996</v>
      </c>
      <c r="F19" s="781">
        <v>10.933</v>
      </c>
      <c r="G19" s="781">
        <v>10.933</v>
      </c>
      <c r="H19" s="788">
        <f t="shared" si="0"/>
        <v>-8.000404599999996</v>
      </c>
      <c r="I19" s="788">
        <f t="shared" si="0"/>
        <v>0</v>
      </c>
    </row>
    <row r="20" spans="1:9" ht="15" customHeight="1">
      <c r="C20" s="328" t="s">
        <v>366</v>
      </c>
      <c r="D20" s="781">
        <v>65.42156602</v>
      </c>
      <c r="E20" s="781">
        <v>64.945785810000004</v>
      </c>
      <c r="F20" s="781">
        <v>86.664000000000001</v>
      </c>
      <c r="G20" s="781">
        <v>89.885000000000005</v>
      </c>
      <c r="H20" s="788">
        <f t="shared" si="0"/>
        <v>21.718214189999998</v>
      </c>
      <c r="I20" s="788">
        <f t="shared" si="0"/>
        <v>3.2210000000000036</v>
      </c>
    </row>
    <row r="21" spans="1:9" ht="15" customHeight="1">
      <c r="C21" s="328" t="s">
        <v>367</v>
      </c>
      <c r="D21" s="781">
        <v>4</v>
      </c>
      <c r="E21" s="781">
        <v>0</v>
      </c>
      <c r="F21" s="781">
        <v>1E-3</v>
      </c>
      <c r="G21" s="781">
        <v>1E-3</v>
      </c>
      <c r="H21" s="788">
        <f t="shared" si="0"/>
        <v>1E-3</v>
      </c>
      <c r="I21" s="788">
        <f t="shared" si="0"/>
        <v>0</v>
      </c>
    </row>
    <row r="22" spans="1:9" ht="15" customHeight="1">
      <c r="C22" s="328" t="s">
        <v>368</v>
      </c>
      <c r="D22" s="781">
        <v>78</v>
      </c>
      <c r="E22" s="781">
        <v>78</v>
      </c>
      <c r="F22" s="781">
        <v>78</v>
      </c>
      <c r="G22" s="781">
        <v>78</v>
      </c>
      <c r="H22" s="788">
        <f t="shared" si="0"/>
        <v>0</v>
      </c>
      <c r="I22" s="788">
        <f t="shared" si="0"/>
        <v>0</v>
      </c>
    </row>
    <row r="23" spans="1:9" ht="15" customHeight="1">
      <c r="A23" s="330"/>
      <c r="C23" s="331" t="s">
        <v>369</v>
      </c>
      <c r="D23" s="783">
        <v>51.521404979997897</v>
      </c>
      <c r="E23" s="783">
        <v>40.85531777000142</v>
      </c>
      <c r="F23" s="783">
        <v>42.197999999998501</v>
      </c>
      <c r="G23" s="783">
        <v>43.527999999998428</v>
      </c>
      <c r="H23" s="788">
        <f t="shared" si="0"/>
        <v>1.3426822299970809</v>
      </c>
      <c r="I23" s="788">
        <f t="shared" si="0"/>
        <v>1.3299999999999272</v>
      </c>
    </row>
    <row r="24" spans="1:9" ht="15" customHeight="1">
      <c r="A24" s="330"/>
      <c r="B24" s="323"/>
      <c r="C24" s="323"/>
      <c r="D24" s="783"/>
      <c r="E24" s="783"/>
      <c r="F24" s="783"/>
      <c r="G24" s="783"/>
      <c r="H24" s="790"/>
      <c r="I24" s="790"/>
    </row>
    <row r="25" spans="1:9" ht="15" customHeight="1">
      <c r="A25" s="332" t="s">
        <v>307</v>
      </c>
      <c r="B25" s="333"/>
      <c r="C25" s="333"/>
      <c r="D25" s="780">
        <f>D26+D27</f>
        <v>10079.406603470001</v>
      </c>
      <c r="E25" s="780">
        <f>E26+E27</f>
        <v>10260.426103519998</v>
      </c>
      <c r="F25" s="780">
        <f>F26+F27</f>
        <v>10972.972000000003</v>
      </c>
      <c r="G25" s="780">
        <f>G26+G27</f>
        <v>11177.422999999999</v>
      </c>
      <c r="H25" s="787">
        <f t="shared" si="0"/>
        <v>712.54589648000547</v>
      </c>
      <c r="I25" s="787">
        <f t="shared" si="0"/>
        <v>204.45099999999547</v>
      </c>
    </row>
    <row r="26" spans="1:9" ht="15" customHeight="1">
      <c r="B26" s="326" t="s">
        <v>175</v>
      </c>
      <c r="C26" s="149"/>
      <c r="D26" s="781">
        <v>9765.3568840000007</v>
      </c>
      <c r="E26" s="781">
        <v>9802.1528389999985</v>
      </c>
      <c r="F26" s="781">
        <v>10355.549000000003</v>
      </c>
      <c r="G26" s="781">
        <v>10720.325999999999</v>
      </c>
      <c r="H26" s="788">
        <f t="shared" si="0"/>
        <v>553.39616100000421</v>
      </c>
      <c r="I26" s="788">
        <f t="shared" si="0"/>
        <v>364.77699999999641</v>
      </c>
    </row>
    <row r="27" spans="1:9" ht="15" customHeight="1">
      <c r="B27" s="327" t="s">
        <v>176</v>
      </c>
      <c r="C27" s="324"/>
      <c r="D27" s="782">
        <f>SUM(D28:D39)</f>
        <v>314.04971947000007</v>
      </c>
      <c r="E27" s="782">
        <f>SUM(E28:E39)</f>
        <v>458.27326452000005</v>
      </c>
      <c r="F27" s="782">
        <f>SUM(F28:F39)</f>
        <v>617.42300000000012</v>
      </c>
      <c r="G27" s="782">
        <f>SUM(G28:G39)</f>
        <v>457.09699999999998</v>
      </c>
      <c r="H27" s="789">
        <f t="shared" si="0"/>
        <v>159.14973548000006</v>
      </c>
      <c r="I27" s="789">
        <f t="shared" si="0"/>
        <v>-160.32600000000014</v>
      </c>
    </row>
    <row r="28" spans="1:9" ht="15" customHeight="1">
      <c r="C28" s="328" t="s">
        <v>370</v>
      </c>
      <c r="D28" s="781">
        <v>132.84200000000001</v>
      </c>
      <c r="E28" s="781">
        <v>126.79784899999999</v>
      </c>
      <c r="F28" s="781">
        <v>131.39099999999999</v>
      </c>
      <c r="G28" s="781">
        <v>137.482</v>
      </c>
      <c r="H28" s="788">
        <f t="shared" si="0"/>
        <v>4.593151000000006</v>
      </c>
      <c r="I28" s="788">
        <f t="shared" si="0"/>
        <v>6.0910000000000082</v>
      </c>
    </row>
    <row r="29" spans="1:9" ht="15" customHeight="1">
      <c r="C29" s="328" t="s">
        <v>690</v>
      </c>
      <c r="D29" s="781">
        <v>0</v>
      </c>
      <c r="E29" s="781">
        <v>52.863</v>
      </c>
      <c r="F29" s="781">
        <v>52.863</v>
      </c>
      <c r="G29" s="781">
        <v>52.863</v>
      </c>
      <c r="H29" s="788">
        <f t="shared" si="0"/>
        <v>0</v>
      </c>
      <c r="I29" s="788">
        <f t="shared" si="0"/>
        <v>0</v>
      </c>
    </row>
    <row r="30" spans="1:9" ht="15" customHeight="1">
      <c r="C30" s="328" t="s">
        <v>691</v>
      </c>
      <c r="D30" s="781">
        <v>0</v>
      </c>
      <c r="E30" s="781">
        <v>60</v>
      </c>
      <c r="F30" s="781">
        <v>60</v>
      </c>
      <c r="G30" s="781">
        <v>60</v>
      </c>
      <c r="H30" s="788">
        <f t="shared" si="0"/>
        <v>0</v>
      </c>
      <c r="I30" s="788">
        <f t="shared" si="0"/>
        <v>0</v>
      </c>
    </row>
    <row r="31" spans="1:9" ht="15" customHeight="1">
      <c r="C31" s="328" t="s">
        <v>371</v>
      </c>
      <c r="D31" s="781">
        <v>2.427</v>
      </c>
      <c r="E31" s="781">
        <v>2.4590000000000001</v>
      </c>
      <c r="F31" s="781">
        <v>2.5</v>
      </c>
      <c r="G31" s="781">
        <v>2.6</v>
      </c>
      <c r="H31" s="788">
        <f t="shared" si="0"/>
        <v>4.0999999999999925E-2</v>
      </c>
      <c r="I31" s="788">
        <f t="shared" si="0"/>
        <v>0.10000000000000009</v>
      </c>
    </row>
    <row r="32" spans="1:9" ht="15" customHeight="1">
      <c r="C32" s="328" t="s">
        <v>372</v>
      </c>
      <c r="D32" s="781">
        <v>83.140457319999996</v>
      </c>
      <c r="E32" s="781">
        <v>84.472853320000013</v>
      </c>
      <c r="F32" s="781">
        <v>86.617999999999995</v>
      </c>
      <c r="G32" s="781">
        <v>88.431999999999988</v>
      </c>
      <c r="H32" s="788">
        <f t="shared" si="0"/>
        <v>2.1451466799999821</v>
      </c>
      <c r="I32" s="788">
        <f t="shared" si="0"/>
        <v>1.813999999999993</v>
      </c>
    </row>
    <row r="33" spans="1:9" ht="15" customHeight="1">
      <c r="C33" s="328" t="s">
        <v>692</v>
      </c>
      <c r="D33" s="781">
        <v>0</v>
      </c>
      <c r="E33" s="781">
        <v>4.8099999999999996</v>
      </c>
      <c r="F33" s="781">
        <v>1E-3</v>
      </c>
      <c r="G33" s="781">
        <v>1E-3</v>
      </c>
      <c r="H33" s="788">
        <f t="shared" si="0"/>
        <v>-4.8089999999999993</v>
      </c>
      <c r="I33" s="788">
        <f t="shared" si="0"/>
        <v>0</v>
      </c>
    </row>
    <row r="34" spans="1:9" ht="15" customHeight="1">
      <c r="C34" s="328" t="s">
        <v>365</v>
      </c>
      <c r="D34" s="781">
        <v>10.533887</v>
      </c>
      <c r="E34" s="781">
        <v>10.584595400000001</v>
      </c>
      <c r="F34" s="781">
        <v>10.585000000000001</v>
      </c>
      <c r="G34" s="781">
        <v>10.585000000000001</v>
      </c>
      <c r="H34" s="788">
        <f t="shared" si="0"/>
        <v>4.0459999999953311E-4</v>
      </c>
      <c r="I34" s="788">
        <f t="shared" si="0"/>
        <v>0</v>
      </c>
    </row>
    <row r="35" spans="1:9" ht="15" customHeight="1">
      <c r="C35" s="328" t="s">
        <v>693</v>
      </c>
      <c r="D35" s="781">
        <v>0</v>
      </c>
      <c r="E35" s="781">
        <v>20.897321160000001</v>
      </c>
      <c r="F35" s="781">
        <v>151.917</v>
      </c>
      <c r="G35" s="781">
        <v>0</v>
      </c>
      <c r="H35" s="788">
        <f t="shared" si="0"/>
        <v>131.01967884000001</v>
      </c>
      <c r="I35" s="788">
        <f t="shared" si="0"/>
        <v>-151.917</v>
      </c>
    </row>
    <row r="36" spans="1:9" ht="15" customHeight="1">
      <c r="C36" s="328" t="s">
        <v>373</v>
      </c>
      <c r="D36" s="781">
        <v>0.1</v>
      </c>
      <c r="E36" s="781">
        <v>0</v>
      </c>
      <c r="F36" s="781">
        <v>0</v>
      </c>
      <c r="G36" s="781">
        <v>0</v>
      </c>
      <c r="H36" s="788">
        <f t="shared" si="0"/>
        <v>0</v>
      </c>
      <c r="I36" s="788">
        <f t="shared" si="0"/>
        <v>0</v>
      </c>
    </row>
    <row r="37" spans="1:9" ht="15" customHeight="1">
      <c r="C37" s="328" t="s">
        <v>366</v>
      </c>
      <c r="D37" s="781">
        <v>16.629290389999998</v>
      </c>
      <c r="E37" s="781">
        <v>19.594839280000006</v>
      </c>
      <c r="F37" s="781">
        <v>40.494999999999997</v>
      </c>
      <c r="G37" s="781">
        <v>42.237000000000002</v>
      </c>
      <c r="H37" s="788">
        <f t="shared" si="0"/>
        <v>20.900160719999992</v>
      </c>
      <c r="I37" s="788">
        <f t="shared" si="0"/>
        <v>1.7420000000000044</v>
      </c>
    </row>
    <row r="38" spans="1:9" s="146" customFormat="1" ht="15" customHeight="1">
      <c r="A38" s="147"/>
      <c r="B38" s="147"/>
      <c r="C38" s="328" t="s">
        <v>694</v>
      </c>
      <c r="D38" s="781">
        <v>0</v>
      </c>
      <c r="E38" s="781">
        <v>37.5</v>
      </c>
      <c r="F38" s="781">
        <v>0</v>
      </c>
      <c r="G38" s="781">
        <v>0</v>
      </c>
      <c r="H38" s="788">
        <f t="shared" si="0"/>
        <v>-37.5</v>
      </c>
      <c r="I38" s="788">
        <f t="shared" si="0"/>
        <v>0</v>
      </c>
    </row>
    <row r="39" spans="1:9" s="146" customFormat="1" ht="15" customHeight="1">
      <c r="A39" s="147"/>
      <c r="B39" s="147"/>
      <c r="C39" s="328" t="s">
        <v>374</v>
      </c>
      <c r="D39" s="781">
        <v>68.377084760000088</v>
      </c>
      <c r="E39" s="781">
        <v>38.293806360000019</v>
      </c>
      <c r="F39" s="781">
        <v>81.053000000000225</v>
      </c>
      <c r="G39" s="781">
        <v>62.897000000000048</v>
      </c>
      <c r="H39" s="788">
        <f t="shared" si="0"/>
        <v>42.759193640000206</v>
      </c>
      <c r="I39" s="788">
        <f t="shared" si="0"/>
        <v>-18.156000000000176</v>
      </c>
    </row>
    <row r="40" spans="1:9" ht="15" customHeight="1">
      <c r="A40" s="321"/>
      <c r="B40" s="323"/>
      <c r="C40" s="323"/>
      <c r="D40" s="783"/>
      <c r="E40" s="783"/>
      <c r="F40" s="783"/>
      <c r="G40" s="783"/>
      <c r="H40" s="790"/>
      <c r="I40" s="790"/>
    </row>
    <row r="41" spans="1:9" ht="15" customHeight="1">
      <c r="A41" s="335" t="s">
        <v>377</v>
      </c>
      <c r="B41" s="336"/>
      <c r="C41" s="336"/>
      <c r="D41" s="784">
        <f t="shared" ref="D41:G42" si="1">D3+D26</f>
        <v>25443.129628999999</v>
      </c>
      <c r="E41" s="784">
        <f t="shared" si="1"/>
        <v>25765.359184000001</v>
      </c>
      <c r="F41" s="784">
        <f t="shared" si="1"/>
        <v>25952.166000000001</v>
      </c>
      <c r="G41" s="784">
        <f t="shared" si="1"/>
        <v>26836.667000000001</v>
      </c>
      <c r="H41" s="791">
        <f t="shared" si="0"/>
        <v>186.80681600000025</v>
      </c>
      <c r="I41" s="791">
        <f t="shared" si="0"/>
        <v>884.5010000000002</v>
      </c>
    </row>
    <row r="42" spans="1:9" ht="15" customHeight="1">
      <c r="A42" s="334" t="s">
        <v>378</v>
      </c>
      <c r="B42" s="334"/>
      <c r="C42" s="334"/>
      <c r="D42" s="785">
        <f t="shared" si="1"/>
        <v>9172.7570216899985</v>
      </c>
      <c r="E42" s="785">
        <f t="shared" si="1"/>
        <v>9973.8113140299993</v>
      </c>
      <c r="F42" s="785">
        <f t="shared" si="1"/>
        <v>10072.160000000002</v>
      </c>
      <c r="G42" s="785">
        <f t="shared" si="1"/>
        <v>9968.4250000000011</v>
      </c>
      <c r="H42" s="792">
        <f t="shared" si="0"/>
        <v>98.348685970002407</v>
      </c>
      <c r="I42" s="792">
        <f t="shared" si="0"/>
        <v>-103.73500000000058</v>
      </c>
    </row>
    <row r="43" spans="1:9" ht="15" customHeight="1">
      <c r="A43" s="325" t="s">
        <v>44</v>
      </c>
      <c r="B43" s="325"/>
      <c r="C43" s="325"/>
      <c r="D43" s="786">
        <f>D41+D42</f>
        <v>34615.886650689994</v>
      </c>
      <c r="E43" s="786">
        <f>E41+E42</f>
        <v>35739.170498029998</v>
      </c>
      <c r="F43" s="786">
        <f>F41+F42</f>
        <v>36024.326000000001</v>
      </c>
      <c r="G43" s="786">
        <f>G41+G42</f>
        <v>36805.092000000004</v>
      </c>
      <c r="H43" s="793">
        <f t="shared" si="0"/>
        <v>285.15550197000266</v>
      </c>
      <c r="I43" s="793">
        <f t="shared" si="0"/>
        <v>780.76600000000326</v>
      </c>
    </row>
    <row r="44" spans="1:9" ht="28.5" customHeight="1">
      <c r="A44" s="866" t="s">
        <v>478</v>
      </c>
      <c r="B44" s="866"/>
      <c r="C44" s="866"/>
      <c r="D44" s="866"/>
      <c r="E44" s="866"/>
      <c r="F44" s="866"/>
      <c r="G44" s="866"/>
      <c r="H44" s="866"/>
      <c r="I44" s="866"/>
    </row>
    <row r="45" spans="1:9" ht="14.25" customHeight="1">
      <c r="A45" s="867" t="s">
        <v>388</v>
      </c>
      <c r="B45" s="867"/>
      <c r="C45" s="867"/>
      <c r="D45" s="867"/>
      <c r="E45" s="867"/>
      <c r="F45" s="867"/>
      <c r="G45" s="867"/>
      <c r="H45" s="867"/>
      <c r="I45" s="867"/>
    </row>
  </sheetData>
  <mergeCells count="2">
    <mergeCell ref="A44:I44"/>
    <mergeCell ref="A45:I45"/>
  </mergeCells>
  <pageMargins left="0.70866141732283472" right="0.70866141732283472" top="1.1811023622047245" bottom="1.1811023622047245" header="0.31496062992125984" footer="0.31496062992125984"/>
  <pageSetup paperSize="9" scale="97"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7"/>
  <sheetViews>
    <sheetView showGridLines="0" zoomScaleNormal="100" workbookViewId="0"/>
  </sheetViews>
  <sheetFormatPr baseColWidth="10" defaultColWidth="12.5703125" defaultRowHeight="12.75"/>
  <cols>
    <col min="1" max="1" width="40" style="147" customWidth="1"/>
    <col min="2" max="7" width="11.42578125" style="147" customWidth="1"/>
    <col min="8" max="8" width="12.5703125" style="147"/>
    <col min="9" max="9" width="0" style="147" hidden="1" customWidth="1"/>
    <col min="10" max="16384" width="12.5703125" style="147"/>
  </cols>
  <sheetData>
    <row r="1" spans="1:9" s="148" customFormat="1" ht="18.75" customHeight="1">
      <c r="A1" s="337" t="s">
        <v>379</v>
      </c>
      <c r="B1" s="338" t="s">
        <v>492</v>
      </c>
      <c r="C1" s="338" t="s">
        <v>493</v>
      </c>
      <c r="D1" s="338" t="s">
        <v>488</v>
      </c>
      <c r="E1" s="338" t="s">
        <v>489</v>
      </c>
      <c r="F1" s="486" t="s">
        <v>490</v>
      </c>
      <c r="G1" s="486" t="s">
        <v>491</v>
      </c>
      <c r="I1" s="148" t="s">
        <v>660</v>
      </c>
    </row>
    <row r="2" spans="1:9" s="148" customFormat="1" ht="15" customHeight="1">
      <c r="A2" s="317" t="s">
        <v>659</v>
      </c>
      <c r="B2" s="370">
        <v>1368.3</v>
      </c>
      <c r="C2" s="370">
        <v>1330.4</v>
      </c>
      <c r="D2" s="370">
        <v>1273.4000000000001</v>
      </c>
      <c r="E2" s="370">
        <v>1259.4000000000001</v>
      </c>
      <c r="F2" s="795">
        <f t="shared" ref="F2:G9" si="0">D2-C2</f>
        <v>-57</v>
      </c>
      <c r="G2" s="795">
        <f t="shared" si="0"/>
        <v>-14</v>
      </c>
    </row>
    <row r="3" spans="1:9" s="148" customFormat="1" ht="15" customHeight="1">
      <c r="A3" s="317" t="s">
        <v>658</v>
      </c>
      <c r="B3" s="370">
        <v>2354.6</v>
      </c>
      <c r="C3" s="370">
        <v>2337.8000000000002</v>
      </c>
      <c r="D3" s="370">
        <v>2344</v>
      </c>
      <c r="E3" s="370">
        <v>2413.6999999999998</v>
      </c>
      <c r="F3" s="795">
        <f t="shared" si="0"/>
        <v>6.1999999999998181</v>
      </c>
      <c r="G3" s="795">
        <f t="shared" si="0"/>
        <v>69.699999999999818</v>
      </c>
    </row>
    <row r="4" spans="1:9" s="148" customFormat="1" ht="15" customHeight="1">
      <c r="A4" s="317" t="s">
        <v>657</v>
      </c>
      <c r="B4" s="370">
        <v>58.6</v>
      </c>
      <c r="C4" s="370">
        <v>58.534999999999997</v>
      </c>
      <c r="D4" s="370">
        <v>58.142000000000003</v>
      </c>
      <c r="E4" s="370">
        <v>60.945</v>
      </c>
      <c r="F4" s="795">
        <f t="shared" si="0"/>
        <v>-0.39299999999999358</v>
      </c>
      <c r="G4" s="795">
        <f t="shared" si="0"/>
        <v>2.8029999999999973</v>
      </c>
    </row>
    <row r="5" spans="1:9" s="148" customFormat="1" ht="15" customHeight="1">
      <c r="A5" s="317" t="s">
        <v>656</v>
      </c>
      <c r="B5" s="370">
        <v>8892.6</v>
      </c>
      <c r="C5" s="370">
        <v>7984.8</v>
      </c>
      <c r="D5" s="370">
        <v>8511.1</v>
      </c>
      <c r="E5" s="370">
        <v>9534.6</v>
      </c>
      <c r="F5" s="795">
        <f t="shared" si="0"/>
        <v>526.30000000000018</v>
      </c>
      <c r="G5" s="795">
        <f t="shared" si="0"/>
        <v>1023.5</v>
      </c>
    </row>
    <row r="6" spans="1:9" s="148" customFormat="1" ht="15" customHeight="1">
      <c r="A6" s="317" t="s">
        <v>655</v>
      </c>
      <c r="B6" s="370">
        <v>967.8</v>
      </c>
      <c r="C6" s="370">
        <v>981.7</v>
      </c>
      <c r="D6" s="370">
        <v>991.8</v>
      </c>
      <c r="E6" s="370">
        <v>995.9</v>
      </c>
      <c r="F6" s="795">
        <f t="shared" si="0"/>
        <v>10.099999999999909</v>
      </c>
      <c r="G6" s="795">
        <f t="shared" si="0"/>
        <v>4.1000000000000227</v>
      </c>
    </row>
    <row r="7" spans="1:9" s="148" customFormat="1" ht="15" customHeight="1">
      <c r="A7" s="317" t="s">
        <v>654</v>
      </c>
      <c r="B7" s="370">
        <v>46.5</v>
      </c>
      <c r="C7" s="370">
        <v>45.7</v>
      </c>
      <c r="D7" s="370">
        <v>45.8</v>
      </c>
      <c r="E7" s="370">
        <v>47.3</v>
      </c>
      <c r="F7" s="795">
        <f t="shared" si="0"/>
        <v>9.9999999999994316E-2</v>
      </c>
      <c r="G7" s="795">
        <f t="shared" si="0"/>
        <v>1.5</v>
      </c>
    </row>
    <row r="8" spans="1:9" s="148" customFormat="1" ht="15" customHeight="1">
      <c r="A8" s="317" t="s">
        <v>653</v>
      </c>
      <c r="B8" s="370">
        <v>1096.0999999999999</v>
      </c>
      <c r="C8" s="370">
        <v>1083.4000000000001</v>
      </c>
      <c r="D8" s="370">
        <v>1132.3</v>
      </c>
      <c r="E8" s="370">
        <v>1110</v>
      </c>
      <c r="F8" s="795">
        <f t="shared" si="0"/>
        <v>48.899999999999864</v>
      </c>
      <c r="G8" s="795">
        <f t="shared" si="0"/>
        <v>-22.299999999999955</v>
      </c>
    </row>
    <row r="9" spans="1:9" s="146" customFormat="1" ht="15" customHeight="1">
      <c r="A9" s="367" t="s">
        <v>44</v>
      </c>
      <c r="B9" s="794">
        <f>SUM(B2:B8)</f>
        <v>14784.5</v>
      </c>
      <c r="C9" s="794">
        <f>SUM(C2:C8)</f>
        <v>13822.335000000001</v>
      </c>
      <c r="D9" s="794">
        <f>SUM(D2:D8)</f>
        <v>14356.541999999998</v>
      </c>
      <c r="E9" s="794">
        <f>SUM(E2:E8)</f>
        <v>15421.844999999999</v>
      </c>
      <c r="F9" s="796">
        <f t="shared" si="0"/>
        <v>534.2069999999967</v>
      </c>
      <c r="G9" s="796">
        <f t="shared" si="0"/>
        <v>1065.3030000000017</v>
      </c>
    </row>
    <row r="10" spans="1:9" s="655" customFormat="1" ht="13.5">
      <c r="A10" s="868" t="s">
        <v>652</v>
      </c>
      <c r="B10" s="868"/>
      <c r="C10" s="868"/>
      <c r="D10" s="868"/>
      <c r="E10" s="868"/>
      <c r="F10" s="868"/>
      <c r="G10" s="868"/>
    </row>
    <row r="11" spans="1:9" s="653" customFormat="1" ht="15" customHeight="1">
      <c r="A11" s="654" t="s">
        <v>651</v>
      </c>
      <c r="C11" s="652"/>
    </row>
    <row r="12" spans="1:9" ht="15">
      <c r="C12" s="652"/>
    </row>
    <row r="13" spans="1:9" ht="15">
      <c r="C13" s="652"/>
    </row>
    <row r="14" spans="1:9" ht="15">
      <c r="B14" s="651"/>
      <c r="C14" s="652"/>
    </row>
    <row r="15" spans="1:9">
      <c r="B15" s="651"/>
      <c r="C15" s="651"/>
    </row>
    <row r="17" spans="3:3">
      <c r="C17" s="650"/>
    </row>
  </sheetData>
  <mergeCells count="1">
    <mergeCell ref="A10:G10"/>
  </mergeCells>
  <pageMargins left="0.70866141732283472" right="0.70866141732283472" top="1.1811023622047245" bottom="1.1811023622047245" header="0.31496062992125984" footer="0.31496062992125984"/>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zoomScaleNormal="100" workbookViewId="0"/>
  </sheetViews>
  <sheetFormatPr baseColWidth="10" defaultColWidth="12.5703125" defaultRowHeight="12.75"/>
  <cols>
    <col min="1" max="1" width="40" style="147" customWidth="1"/>
    <col min="2" max="7" width="11.42578125" style="147" customWidth="1"/>
    <col min="8" max="8" width="12.5703125" style="147"/>
    <col min="9" max="9" width="0" style="147" hidden="1" customWidth="1"/>
    <col min="10" max="16384" width="12.5703125" style="147"/>
  </cols>
  <sheetData>
    <row r="1" spans="1:9" s="148" customFormat="1" ht="18.75" customHeight="1">
      <c r="A1" s="337" t="s">
        <v>379</v>
      </c>
      <c r="B1" s="338" t="s">
        <v>492</v>
      </c>
      <c r="C1" s="338" t="s">
        <v>493</v>
      </c>
      <c r="D1" s="338" t="s">
        <v>488</v>
      </c>
      <c r="E1" s="338" t="s">
        <v>489</v>
      </c>
      <c r="F1" s="486" t="s">
        <v>490</v>
      </c>
      <c r="G1" s="486" t="s">
        <v>491</v>
      </c>
      <c r="I1" s="148" t="s">
        <v>660</v>
      </c>
    </row>
    <row r="2" spans="1:9" s="148" customFormat="1" ht="15" customHeight="1">
      <c r="A2" s="658" t="s">
        <v>696</v>
      </c>
      <c r="B2" s="370">
        <v>888.55017595000004</v>
      </c>
      <c r="C2" s="370">
        <v>930.11808866000001</v>
      </c>
      <c r="D2" s="460"/>
      <c r="E2" s="460"/>
      <c r="F2" s="795"/>
      <c r="G2" s="795"/>
    </row>
    <row r="3" spans="1:9" s="148" customFormat="1" ht="15" customHeight="1">
      <c r="A3" s="657" t="s">
        <v>670</v>
      </c>
      <c r="B3" s="370">
        <v>157</v>
      </c>
      <c r="C3" s="370">
        <v>289.89999999999998</v>
      </c>
      <c r="D3" s="370">
        <v>281.7</v>
      </c>
      <c r="E3" s="370">
        <v>278.60000000000002</v>
      </c>
      <c r="F3" s="795">
        <f t="shared" ref="F3:F13" si="0">D3-C3</f>
        <v>-8.1999999999999886</v>
      </c>
      <c r="G3" s="795">
        <f t="shared" ref="G3:G13" si="1">E3-D3</f>
        <v>-3.0999999999999659</v>
      </c>
    </row>
    <row r="4" spans="1:9" s="148" customFormat="1" ht="15" customHeight="1">
      <c r="A4" s="657" t="s">
        <v>669</v>
      </c>
      <c r="B4" s="370">
        <v>183</v>
      </c>
      <c r="C4" s="370">
        <v>182.2</v>
      </c>
      <c r="D4" s="370">
        <v>190</v>
      </c>
      <c r="E4" s="370">
        <v>190</v>
      </c>
      <c r="F4" s="795">
        <f t="shared" si="0"/>
        <v>7.8000000000000114</v>
      </c>
      <c r="G4" s="795">
        <f t="shared" si="1"/>
        <v>0</v>
      </c>
    </row>
    <row r="5" spans="1:9" s="148" customFormat="1" ht="15" customHeight="1">
      <c r="A5" s="657" t="s">
        <v>668</v>
      </c>
      <c r="B5" s="370">
        <v>28.5</v>
      </c>
      <c r="C5" s="370">
        <v>28.8</v>
      </c>
      <c r="D5" s="370">
        <v>30.1</v>
      </c>
      <c r="E5" s="370">
        <v>30.8</v>
      </c>
      <c r="F5" s="795">
        <f t="shared" si="0"/>
        <v>1.3000000000000007</v>
      </c>
      <c r="G5" s="795">
        <f t="shared" si="1"/>
        <v>0.69999999999999929</v>
      </c>
    </row>
    <row r="6" spans="1:9" s="148" customFormat="1" ht="15" customHeight="1">
      <c r="A6" s="657" t="s">
        <v>667</v>
      </c>
      <c r="B6" s="370">
        <v>230</v>
      </c>
      <c r="C6" s="370">
        <v>242.3</v>
      </c>
      <c r="D6" s="370">
        <v>231.5</v>
      </c>
      <c r="E6" s="370">
        <v>235.5</v>
      </c>
      <c r="F6" s="795">
        <f t="shared" si="0"/>
        <v>-10.800000000000011</v>
      </c>
      <c r="G6" s="795">
        <f t="shared" si="1"/>
        <v>4</v>
      </c>
    </row>
    <row r="7" spans="1:9" s="148" customFormat="1" ht="15" customHeight="1">
      <c r="A7" s="657" t="s">
        <v>666</v>
      </c>
      <c r="B7" s="370">
        <v>10</v>
      </c>
      <c r="C7" s="370">
        <v>10</v>
      </c>
      <c r="D7" s="370">
        <v>10</v>
      </c>
      <c r="E7" s="370">
        <v>0</v>
      </c>
      <c r="F7" s="795">
        <f t="shared" si="0"/>
        <v>0</v>
      </c>
      <c r="G7" s="795">
        <f t="shared" si="1"/>
        <v>-10</v>
      </c>
    </row>
    <row r="8" spans="1:9" s="148" customFormat="1" ht="15" customHeight="1">
      <c r="A8" s="657" t="s">
        <v>665</v>
      </c>
      <c r="B8" s="370">
        <v>80</v>
      </c>
      <c r="C8" s="370">
        <v>80</v>
      </c>
      <c r="D8" s="370">
        <v>80</v>
      </c>
      <c r="E8" s="370">
        <v>80</v>
      </c>
      <c r="F8" s="795">
        <f t="shared" si="0"/>
        <v>0</v>
      </c>
      <c r="G8" s="795">
        <f t="shared" si="1"/>
        <v>0</v>
      </c>
    </row>
    <row r="9" spans="1:9" s="148" customFormat="1" ht="15" customHeight="1">
      <c r="A9" s="657" t="s">
        <v>664</v>
      </c>
      <c r="B9" s="370">
        <v>44.5</v>
      </c>
      <c r="C9" s="370">
        <v>40.9</v>
      </c>
      <c r="D9" s="370">
        <v>59</v>
      </c>
      <c r="E9" s="370">
        <v>59</v>
      </c>
      <c r="F9" s="795">
        <f t="shared" si="0"/>
        <v>18.100000000000001</v>
      </c>
      <c r="G9" s="795">
        <f t="shared" si="1"/>
        <v>0</v>
      </c>
    </row>
    <row r="10" spans="1:9" s="148" customFormat="1" ht="15" customHeight="1">
      <c r="A10" s="657" t="s">
        <v>663</v>
      </c>
      <c r="B10" s="370">
        <v>80.900000000000006</v>
      </c>
      <c r="C10" s="370">
        <v>84.073999999999998</v>
      </c>
      <c r="D10" s="370">
        <v>87.7</v>
      </c>
      <c r="E10" s="370">
        <v>85.7</v>
      </c>
      <c r="F10" s="795">
        <f t="shared" si="0"/>
        <v>3.6260000000000048</v>
      </c>
      <c r="G10" s="795">
        <f t="shared" si="1"/>
        <v>-2</v>
      </c>
    </row>
    <row r="11" spans="1:9" s="148" customFormat="1" ht="15" customHeight="1">
      <c r="A11" s="657" t="s">
        <v>695</v>
      </c>
      <c r="B11" s="370">
        <v>336.8</v>
      </c>
      <c r="C11" s="370">
        <v>368.33699999999999</v>
      </c>
      <c r="D11" s="370">
        <v>370</v>
      </c>
      <c r="E11" s="370">
        <v>371.4</v>
      </c>
      <c r="F11" s="795">
        <f t="shared" si="0"/>
        <v>1.6630000000000109</v>
      </c>
      <c r="G11" s="795">
        <f t="shared" si="1"/>
        <v>1.3999999999999773</v>
      </c>
    </row>
    <row r="12" spans="1:9" s="148" customFormat="1" ht="15" customHeight="1">
      <c r="A12" s="657" t="s">
        <v>662</v>
      </c>
      <c r="B12" s="370">
        <v>19.100000000000001</v>
      </c>
      <c r="C12" s="370">
        <v>19.966000000000001</v>
      </c>
      <c r="D12" s="370">
        <v>21.5</v>
      </c>
      <c r="E12" s="370">
        <v>22</v>
      </c>
      <c r="F12" s="795">
        <f t="shared" si="0"/>
        <v>1.5339999999999989</v>
      </c>
      <c r="G12" s="795">
        <f t="shared" si="1"/>
        <v>0.5</v>
      </c>
    </row>
    <row r="13" spans="1:9" s="146" customFormat="1" ht="15" customHeight="1">
      <c r="A13" s="656" t="s">
        <v>44</v>
      </c>
      <c r="B13" s="794">
        <f>SUM(B2:B12)</f>
        <v>2058.35017595</v>
      </c>
      <c r="C13" s="794">
        <f>SUM(C2:C12)</f>
        <v>2276.5950886599999</v>
      </c>
      <c r="D13" s="794">
        <f>SUM(D2:D12)</f>
        <v>1361.5</v>
      </c>
      <c r="E13" s="794">
        <f>SUM(E2:E12)</f>
        <v>1353</v>
      </c>
      <c r="F13" s="796">
        <f t="shared" si="0"/>
        <v>-915.09508865999987</v>
      </c>
      <c r="G13" s="796">
        <f t="shared" si="1"/>
        <v>-8.5</v>
      </c>
    </row>
    <row r="14" spans="1:9" s="655" customFormat="1" ht="30.75" customHeight="1">
      <c r="A14" s="868" t="s">
        <v>661</v>
      </c>
      <c r="B14" s="868"/>
      <c r="C14" s="868"/>
      <c r="D14" s="868"/>
      <c r="E14" s="868"/>
      <c r="F14" s="868"/>
      <c r="G14" s="868"/>
    </row>
    <row r="15" spans="1:9" ht="15">
      <c r="C15" s="652"/>
    </row>
    <row r="16" spans="1:9" ht="15">
      <c r="C16" s="652"/>
    </row>
    <row r="17" spans="2:3" ht="15">
      <c r="B17" s="651"/>
      <c r="C17" s="652"/>
    </row>
    <row r="18" spans="2:3">
      <c r="B18" s="651"/>
      <c r="C18" s="651"/>
    </row>
    <row r="20" spans="2:3">
      <c r="C20" s="650"/>
    </row>
  </sheetData>
  <mergeCells count="1">
    <mergeCell ref="A14:G14"/>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showGridLines="0" zoomScaleNormal="100" workbookViewId="0"/>
  </sheetViews>
  <sheetFormatPr baseColWidth="10" defaultColWidth="12.5703125" defaultRowHeight="12.75"/>
  <cols>
    <col min="1" max="1" width="40" style="147" customWidth="1"/>
    <col min="2" max="7" width="11.42578125" style="147" customWidth="1"/>
    <col min="8" max="8" width="12.5703125" style="147"/>
    <col min="9" max="9" width="0" style="147" hidden="1" customWidth="1"/>
    <col min="10" max="16384" width="12.5703125" style="147"/>
  </cols>
  <sheetData>
    <row r="1" spans="1:9" s="148" customFormat="1" ht="18.75" customHeight="1">
      <c r="A1" s="337" t="s">
        <v>379</v>
      </c>
      <c r="B1" s="338" t="s">
        <v>492</v>
      </c>
      <c r="C1" s="338" t="s">
        <v>493</v>
      </c>
      <c r="D1" s="338" t="s">
        <v>488</v>
      </c>
      <c r="E1" s="338" t="s">
        <v>489</v>
      </c>
      <c r="F1" s="486" t="s">
        <v>490</v>
      </c>
      <c r="G1" s="486" t="s">
        <v>491</v>
      </c>
      <c r="I1" s="148" t="s">
        <v>660</v>
      </c>
    </row>
    <row r="2" spans="1:9" s="148" customFormat="1" ht="15" customHeight="1">
      <c r="A2" s="657" t="s">
        <v>672</v>
      </c>
      <c r="B2" s="370">
        <v>8.4</v>
      </c>
      <c r="C2" s="370">
        <v>8.6999999999999993</v>
      </c>
      <c r="D2" s="370">
        <v>9.5</v>
      </c>
      <c r="E2" s="370">
        <v>9.5</v>
      </c>
      <c r="F2" s="795">
        <f t="shared" ref="F2:G4" si="0">D2-C2</f>
        <v>0.80000000000000071</v>
      </c>
      <c r="G2" s="795">
        <f t="shared" si="0"/>
        <v>0</v>
      </c>
    </row>
    <row r="3" spans="1:9" s="148" customFormat="1" ht="15" customHeight="1">
      <c r="A3" s="657" t="s">
        <v>671</v>
      </c>
      <c r="B3" s="370">
        <v>4.3600000000000003</v>
      </c>
      <c r="C3" s="370">
        <v>4.3600000000000003</v>
      </c>
      <c r="D3" s="370">
        <v>4.3600000000000003</v>
      </c>
      <c r="E3" s="370">
        <v>4.3600000000000003</v>
      </c>
      <c r="F3" s="795">
        <f t="shared" si="0"/>
        <v>0</v>
      </c>
      <c r="G3" s="795">
        <f t="shared" si="0"/>
        <v>0</v>
      </c>
    </row>
    <row r="4" spans="1:9" s="146" customFormat="1" ht="15" customHeight="1">
      <c r="A4" s="656" t="s">
        <v>44</v>
      </c>
      <c r="B4" s="794">
        <f>SUM(B2:B3)</f>
        <v>12.760000000000002</v>
      </c>
      <c r="C4" s="794">
        <f>SUM(C2:C3)</f>
        <v>13.059999999999999</v>
      </c>
      <c r="D4" s="794">
        <f>SUM(D2:D3)</f>
        <v>13.86</v>
      </c>
      <c r="E4" s="794">
        <f>SUM(E2:E3)</f>
        <v>13.86</v>
      </c>
      <c r="F4" s="796">
        <f t="shared" si="0"/>
        <v>0.80000000000000071</v>
      </c>
      <c r="G4" s="796">
        <f t="shared" si="0"/>
        <v>0</v>
      </c>
    </row>
    <row r="5" spans="1:9" ht="15">
      <c r="C5" s="652"/>
    </row>
    <row r="6" spans="1:9" ht="15">
      <c r="C6" s="652"/>
    </row>
    <row r="7" spans="1:9" ht="15">
      <c r="B7" s="651"/>
      <c r="C7" s="652"/>
    </row>
    <row r="8" spans="1:9">
      <c r="B8" s="651"/>
      <c r="C8" s="651"/>
    </row>
    <row r="10" spans="1:9">
      <c r="C10" s="650"/>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showGridLines="0" tabSelected="1" zoomScaleNormal="100" workbookViewId="0"/>
  </sheetViews>
  <sheetFormatPr baseColWidth="10" defaultColWidth="11.42578125" defaultRowHeight="12"/>
  <cols>
    <col min="1" max="1" width="3.5703125" style="464" customWidth="1"/>
    <col min="2" max="2" width="8.5703125" style="464" customWidth="1"/>
    <col min="3" max="3" width="27.85546875" style="464" customWidth="1"/>
    <col min="4" max="9" width="11.42578125" style="464" customWidth="1"/>
    <col min="10" max="16384" width="11.42578125" style="464"/>
  </cols>
  <sheetData>
    <row r="1" spans="1:11" s="461" customFormat="1" ht="18.75" customHeight="1">
      <c r="A1" s="608" t="s">
        <v>589</v>
      </c>
      <c r="B1" s="608"/>
      <c r="C1" s="597"/>
      <c r="D1" s="338" t="s">
        <v>492</v>
      </c>
      <c r="E1" s="338" t="s">
        <v>493</v>
      </c>
      <c r="F1" s="338" t="s">
        <v>488</v>
      </c>
      <c r="G1" s="338" t="s">
        <v>489</v>
      </c>
      <c r="H1" s="481" t="s">
        <v>490</v>
      </c>
      <c r="I1" s="481" t="s">
        <v>491</v>
      </c>
      <c r="K1" s="462"/>
    </row>
    <row r="2" spans="1:11" s="461" customFormat="1" ht="18.75" customHeight="1">
      <c r="A2" s="717" t="s">
        <v>387</v>
      </c>
      <c r="B2" s="384"/>
      <c r="C2" s="384"/>
      <c r="D2" s="441"/>
      <c r="E2" s="441"/>
      <c r="F2" s="441"/>
      <c r="G2" s="441"/>
      <c r="H2" s="725"/>
      <c r="I2" s="725"/>
      <c r="K2" s="462"/>
    </row>
    <row r="3" spans="1:11" ht="15" customHeight="1">
      <c r="A3" s="718"/>
      <c r="B3" s="718" t="s">
        <v>210</v>
      </c>
      <c r="C3" s="718"/>
      <c r="D3" s="719">
        <v>76308.961603380027</v>
      </c>
      <c r="E3" s="719">
        <v>80677.819274419977</v>
      </c>
      <c r="F3" s="719">
        <v>78536.102000000014</v>
      </c>
      <c r="G3" s="719">
        <v>79147.588000000003</v>
      </c>
      <c r="H3" s="726">
        <v>-2141.7172744199634</v>
      </c>
      <c r="I3" s="726">
        <v>611.48599999998987</v>
      </c>
      <c r="J3" s="463"/>
    </row>
    <row r="4" spans="1:11" ht="15" customHeight="1">
      <c r="A4" s="720"/>
      <c r="B4" s="720" t="s">
        <v>209</v>
      </c>
      <c r="C4" s="720"/>
      <c r="D4" s="721">
        <v>71313.540653740012</v>
      </c>
      <c r="E4" s="721">
        <v>73805.223559750026</v>
      </c>
      <c r="F4" s="721">
        <v>76377.02999999997</v>
      </c>
      <c r="G4" s="721">
        <v>79688.742999999973</v>
      </c>
      <c r="H4" s="727">
        <v>2571.806440249944</v>
      </c>
      <c r="I4" s="727">
        <v>3311.7130000000034</v>
      </c>
      <c r="J4" s="463"/>
    </row>
    <row r="5" spans="1:11" ht="15" customHeight="1">
      <c r="A5" s="848" t="s">
        <v>333</v>
      </c>
      <c r="B5" s="848"/>
      <c r="C5" s="848"/>
      <c r="D5" s="722">
        <v>-4995.4209496400144</v>
      </c>
      <c r="E5" s="722">
        <v>-6872.5957146699511</v>
      </c>
      <c r="F5" s="722">
        <v>-2159.0720000000438</v>
      </c>
      <c r="G5" s="731">
        <v>541.15499999996973</v>
      </c>
      <c r="H5" s="732">
        <v>4713.5237146699073</v>
      </c>
      <c r="I5" s="732">
        <v>2700.2270000000135</v>
      </c>
      <c r="J5" s="463"/>
    </row>
    <row r="6" spans="1:11" ht="18.75" customHeight="1">
      <c r="A6" s="287"/>
      <c r="B6" s="287"/>
      <c r="C6" s="287"/>
      <c r="D6" s="287"/>
      <c r="E6" s="482"/>
      <c r="F6" s="482"/>
      <c r="G6" s="482"/>
      <c r="H6" s="483"/>
      <c r="I6" s="483"/>
      <c r="J6" s="463"/>
    </row>
    <row r="7" spans="1:11" ht="18.75" customHeight="1">
      <c r="A7" s="363" t="s">
        <v>211</v>
      </c>
      <c r="B7" s="363"/>
      <c r="C7" s="363"/>
      <c r="D7" s="363"/>
      <c r="E7" s="723"/>
      <c r="F7" s="723"/>
      <c r="G7" s="723"/>
      <c r="H7" s="729"/>
      <c r="I7" s="729"/>
      <c r="J7" s="463"/>
    </row>
    <row r="8" spans="1:11" ht="15" customHeight="1">
      <c r="A8" s="287"/>
      <c r="B8" s="286" t="s">
        <v>213</v>
      </c>
      <c r="C8" s="286"/>
      <c r="D8" s="724">
        <v>81891.157450310013</v>
      </c>
      <c r="E8" s="724">
        <v>77677.61331197001</v>
      </c>
      <c r="F8" s="724">
        <v>81027.995999999999</v>
      </c>
      <c r="G8" s="724">
        <v>81880.024999999994</v>
      </c>
      <c r="H8" s="730">
        <v>3350.3826880299894</v>
      </c>
      <c r="I8" s="730">
        <v>852.02899999999499</v>
      </c>
      <c r="J8" s="463"/>
    </row>
    <row r="9" spans="1:11" ht="15" customHeight="1">
      <c r="A9" s="363"/>
      <c r="B9" s="720" t="s">
        <v>212</v>
      </c>
      <c r="C9" s="720"/>
      <c r="D9" s="721">
        <v>72421.315136460005</v>
      </c>
      <c r="E9" s="721">
        <v>76059.49619414004</v>
      </c>
      <c r="F9" s="721">
        <v>76623.692999999985</v>
      </c>
      <c r="G9" s="721">
        <v>79608.415000000008</v>
      </c>
      <c r="H9" s="727">
        <v>564.19680585994502</v>
      </c>
      <c r="I9" s="727">
        <v>2984.7220000000234</v>
      </c>
      <c r="J9" s="463"/>
    </row>
    <row r="10" spans="1:11" ht="15" customHeight="1">
      <c r="A10" s="848" t="s">
        <v>214</v>
      </c>
      <c r="B10" s="848"/>
      <c r="C10" s="848"/>
      <c r="D10" s="722">
        <v>-9469.8423138500075</v>
      </c>
      <c r="E10" s="722">
        <v>-1618.1171178299701</v>
      </c>
      <c r="F10" s="722">
        <v>-4404.3030000000144</v>
      </c>
      <c r="G10" s="722">
        <v>-2271.609999999986</v>
      </c>
      <c r="H10" s="728">
        <v>-2786.1858821700444</v>
      </c>
      <c r="I10" s="732">
        <v>2132.6930000000284</v>
      </c>
      <c r="J10" s="463"/>
    </row>
    <row r="11" spans="1:11" ht="18.75" customHeight="1">
      <c r="A11" s="465"/>
      <c r="B11" s="466"/>
      <c r="C11" s="466"/>
      <c r="D11" s="466"/>
      <c r="E11" s="467"/>
      <c r="F11" s="467"/>
      <c r="G11" s="467"/>
      <c r="H11" s="474"/>
      <c r="I11" s="474"/>
      <c r="J11" s="463"/>
    </row>
    <row r="12" spans="1:11" ht="14.25" customHeight="1">
      <c r="A12" s="466" t="s">
        <v>588</v>
      </c>
      <c r="B12" s="466"/>
      <c r="C12" s="466"/>
      <c r="D12" s="466"/>
      <c r="E12" s="467"/>
      <c r="F12" s="467"/>
      <c r="G12" s="467"/>
      <c r="H12" s="474"/>
      <c r="I12" s="474"/>
      <c r="J12" s="463"/>
    </row>
    <row r="13" spans="1:11" ht="15" customHeight="1">
      <c r="A13" s="468"/>
      <c r="B13" s="469" t="s">
        <v>306</v>
      </c>
      <c r="C13" s="469"/>
      <c r="D13" s="470">
        <v>-1.2839056091616967</v>
      </c>
      <c r="E13" s="470">
        <v>-0.74971602240861757</v>
      </c>
      <c r="F13" s="470">
        <v>-0.47806991985714725</v>
      </c>
      <c r="G13" s="470">
        <v>-6.5619763535695458E-2</v>
      </c>
      <c r="H13" s="475">
        <v>0.27164610255147031</v>
      </c>
      <c r="I13" s="475">
        <v>0.41245015632145177</v>
      </c>
    </row>
    <row r="14" spans="1:11" ht="15" customHeight="1">
      <c r="A14" s="466"/>
      <c r="B14" s="465" t="s">
        <v>482</v>
      </c>
      <c r="C14" s="465"/>
      <c r="D14" s="471">
        <v>-0.42049116405803477</v>
      </c>
      <c r="E14" s="471">
        <v>6.5656429563427693E-4</v>
      </c>
      <c r="F14" s="471">
        <v>1.4999999999999999E-2</v>
      </c>
      <c r="G14" s="471">
        <v>1.4999999999999999E-2</v>
      </c>
      <c r="H14" s="474">
        <v>1.4343435704365722E-2</v>
      </c>
      <c r="I14" s="474">
        <v>0</v>
      </c>
    </row>
    <row r="15" spans="1:11" ht="15" customHeight="1">
      <c r="A15" s="609"/>
      <c r="B15" s="612" t="s">
        <v>27</v>
      </c>
      <c r="C15" s="612"/>
      <c r="D15" s="613">
        <v>6.1414907340818295E-2</v>
      </c>
      <c r="E15" s="613">
        <v>7.2276218900136274E-2</v>
      </c>
      <c r="F15" s="613">
        <v>5.5969668050862752E-2</v>
      </c>
      <c r="G15" s="613">
        <v>5.3706357397246371E-2</v>
      </c>
      <c r="H15" s="614">
        <v>-1.6306550849273523E-2</v>
      </c>
      <c r="I15" s="614">
        <v>-2.2633106536163808E-3</v>
      </c>
    </row>
    <row r="16" spans="1:11" ht="15" customHeight="1">
      <c r="A16" s="609" t="s">
        <v>576</v>
      </c>
      <c r="B16" s="609"/>
      <c r="C16" s="609"/>
      <c r="D16" s="610">
        <v>-1.642981865878913</v>
      </c>
      <c r="E16" s="610">
        <v>-0.676783239212847</v>
      </c>
      <c r="F16" s="610">
        <v>-0.40710025180628451</v>
      </c>
      <c r="G16" s="610">
        <v>3.0865938615509125E-3</v>
      </c>
      <c r="H16" s="611">
        <v>0.26968298740656249</v>
      </c>
      <c r="I16" s="611">
        <v>0.41018684566783542</v>
      </c>
    </row>
    <row r="17" spans="1:9" s="472" customFormat="1" ht="18.75" customHeight="1">
      <c r="A17" s="478" t="s">
        <v>577</v>
      </c>
      <c r="B17" s="478"/>
      <c r="C17" s="478"/>
      <c r="D17" s="479">
        <v>-0.90603715111824112</v>
      </c>
      <c r="E17" s="479">
        <v>-0.46198545921284706</v>
      </c>
      <c r="F17" s="479">
        <v>-0.85062045180628454</v>
      </c>
      <c r="G17" s="479">
        <v>-0.48947724613844906</v>
      </c>
      <c r="H17" s="480">
        <v>-0.38863499259343748</v>
      </c>
      <c r="I17" s="480">
        <v>0.36114320566783548</v>
      </c>
    </row>
    <row r="18" spans="1:9" s="472" customFormat="1" ht="18.75" customHeight="1">
      <c r="A18" s="605" t="s">
        <v>587</v>
      </c>
      <c r="B18" s="605"/>
      <c r="C18" s="605"/>
      <c r="D18" s="606">
        <v>-0.52603715111824112</v>
      </c>
      <c r="E18" s="606">
        <v>-5.1985459212847085E-2</v>
      </c>
      <c r="F18" s="606">
        <v>-0.53062045180628448</v>
      </c>
      <c r="G18" s="606">
        <v>-0.45947724613844909</v>
      </c>
      <c r="H18" s="607">
        <v>-0.47863499259343739</v>
      </c>
      <c r="I18" s="607">
        <v>7.1143205667835385E-2</v>
      </c>
    </row>
    <row r="19" spans="1:9" s="472" customFormat="1" ht="18.75" customHeight="1">
      <c r="A19" s="363" t="s">
        <v>483</v>
      </c>
      <c r="B19" s="363"/>
      <c r="C19" s="363"/>
      <c r="D19" s="473">
        <v>83.568517711480425</v>
      </c>
      <c r="E19" s="473">
        <v>78.055285097247705</v>
      </c>
      <c r="F19" s="473">
        <v>74.484506249335254</v>
      </c>
      <c r="G19" s="473">
        <v>70.923723376021115</v>
      </c>
      <c r="H19" s="476">
        <v>-3.5707788479124503</v>
      </c>
      <c r="I19" s="476">
        <v>-3.5607828733141389</v>
      </c>
    </row>
    <row r="20" spans="1:9" ht="42.75" customHeight="1">
      <c r="A20" s="849" t="s">
        <v>720</v>
      </c>
      <c r="B20" s="849"/>
      <c r="C20" s="849"/>
      <c r="D20" s="849"/>
      <c r="E20" s="849"/>
      <c r="F20" s="849"/>
      <c r="G20" s="849"/>
      <c r="H20" s="849"/>
      <c r="I20" s="849"/>
    </row>
    <row r="21" spans="1:9" ht="15" customHeight="1"/>
  </sheetData>
  <mergeCells count="3">
    <mergeCell ref="A10:C10"/>
    <mergeCell ref="A5:C5"/>
    <mergeCell ref="A20:I20"/>
  </mergeCells>
  <pageMargins left="0.70866141732283472" right="0.70866141732283472" top="1.1811023622047245" bottom="1.1811023622047245" header="0.31496062992125984" footer="0.31496062992125984"/>
  <pageSetup paperSize="9" scale="82"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
  <sheetViews>
    <sheetView showGridLines="0" zoomScaleNormal="100" workbookViewId="0"/>
  </sheetViews>
  <sheetFormatPr baseColWidth="10" defaultColWidth="11.42578125" defaultRowHeight="15"/>
  <cols>
    <col min="1" max="1" width="2.140625" style="635" customWidth="1"/>
    <col min="2" max="2" width="46.42578125" style="635" customWidth="1"/>
    <col min="3" max="3" width="11.42578125" style="635" customWidth="1"/>
    <col min="4" max="8" width="11.42578125" style="632" customWidth="1"/>
    <col min="9" max="16384" width="11.42578125" style="632"/>
  </cols>
  <sheetData>
    <row r="1" spans="1:10" s="565" customFormat="1" ht="18.75" customHeight="1">
      <c r="A1" s="357" t="s">
        <v>379</v>
      </c>
      <c r="B1" s="357"/>
      <c r="C1" s="338" t="s">
        <v>492</v>
      </c>
      <c r="D1" s="338" t="s">
        <v>493</v>
      </c>
      <c r="E1" s="338" t="s">
        <v>488</v>
      </c>
      <c r="F1" s="338" t="s">
        <v>489</v>
      </c>
      <c r="G1" s="486" t="s">
        <v>490</v>
      </c>
      <c r="H1" s="486" t="s">
        <v>491</v>
      </c>
    </row>
    <row r="2" spans="1:10" ht="15" customHeight="1">
      <c r="A2" s="340" t="s">
        <v>380</v>
      </c>
      <c r="B2" s="340"/>
      <c r="C2" s="815">
        <v>2556.6</v>
      </c>
      <c r="D2" s="815">
        <v>2644.2</v>
      </c>
      <c r="E2" s="815">
        <v>2900</v>
      </c>
      <c r="F2" s="815">
        <v>3100</v>
      </c>
      <c r="G2" s="821">
        <f>E2-D2</f>
        <v>255.80000000000018</v>
      </c>
      <c r="H2" s="821">
        <f>F2-E2</f>
        <v>200</v>
      </c>
    </row>
    <row r="3" spans="1:10" ht="15" customHeight="1">
      <c r="A3" s="340"/>
      <c r="B3" s="340"/>
      <c r="C3" s="815"/>
      <c r="D3" s="815"/>
      <c r="E3" s="815"/>
      <c r="F3" s="815"/>
      <c r="G3" s="821"/>
      <c r="H3" s="821"/>
    </row>
    <row r="4" spans="1:10" ht="15" customHeight="1">
      <c r="A4" s="341" t="s">
        <v>575</v>
      </c>
      <c r="B4" s="341"/>
      <c r="C4" s="816">
        <v>1362.8</v>
      </c>
      <c r="D4" s="816">
        <v>1219.8</v>
      </c>
      <c r="E4" s="816">
        <v>1336.9</v>
      </c>
      <c r="F4" s="816">
        <v>1340.4</v>
      </c>
      <c r="G4" s="822">
        <f t="shared" ref="G4:H16" si="0">E4-D4</f>
        <v>117.10000000000014</v>
      </c>
      <c r="H4" s="822">
        <f t="shared" si="0"/>
        <v>3.5</v>
      </c>
    </row>
    <row r="5" spans="1:10" ht="15" customHeight="1">
      <c r="A5" s="565"/>
      <c r="B5" s="263" t="s">
        <v>381</v>
      </c>
      <c r="C5" s="817">
        <v>676.28780500000005</v>
      </c>
      <c r="D5" s="817">
        <v>706.34299999999996</v>
      </c>
      <c r="E5" s="817">
        <v>660.29200000000003</v>
      </c>
      <c r="F5" s="817">
        <v>663.78800000000001</v>
      </c>
      <c r="G5" s="823">
        <f t="shared" si="0"/>
        <v>-46.050999999999931</v>
      </c>
      <c r="H5" s="823">
        <f t="shared" si="0"/>
        <v>3.4959999999999809</v>
      </c>
      <c r="I5" s="240"/>
      <c r="J5" s="240"/>
    </row>
    <row r="6" spans="1:10" ht="15" customHeight="1">
      <c r="A6" s="565"/>
      <c r="B6" s="263" t="s">
        <v>382</v>
      </c>
      <c r="C6" s="817">
        <v>634.78790300000003</v>
      </c>
      <c r="D6" s="817">
        <v>478.36200000000002</v>
      </c>
      <c r="E6" s="817">
        <v>562.5</v>
      </c>
      <c r="F6" s="817">
        <v>562.5</v>
      </c>
      <c r="G6" s="823">
        <f t="shared" si="0"/>
        <v>84.137999999999977</v>
      </c>
      <c r="H6" s="823">
        <f t="shared" si="0"/>
        <v>0</v>
      </c>
      <c r="I6" s="240"/>
      <c r="J6" s="240"/>
    </row>
    <row r="7" spans="1:10" ht="15" customHeight="1">
      <c r="A7" s="565"/>
      <c r="B7" s="263" t="s">
        <v>177</v>
      </c>
      <c r="C7" s="818">
        <v>0</v>
      </c>
      <c r="D7" s="818">
        <v>0</v>
      </c>
      <c r="E7" s="818">
        <v>0</v>
      </c>
      <c r="F7" s="818">
        <v>0</v>
      </c>
      <c r="G7" s="823">
        <f t="shared" si="0"/>
        <v>0</v>
      </c>
      <c r="H7" s="823">
        <f t="shared" si="0"/>
        <v>0</v>
      </c>
      <c r="I7" s="240"/>
      <c r="J7" s="240"/>
    </row>
    <row r="8" spans="1:10" ht="15" customHeight="1">
      <c r="A8" s="565"/>
      <c r="B8" s="263" t="s">
        <v>178</v>
      </c>
      <c r="C8" s="817">
        <v>0.276783</v>
      </c>
      <c r="D8" s="817">
        <v>0.624888</v>
      </c>
      <c r="E8" s="817">
        <v>1</v>
      </c>
      <c r="F8" s="817">
        <v>1</v>
      </c>
      <c r="G8" s="823">
        <f t="shared" si="0"/>
        <v>0.375112</v>
      </c>
      <c r="H8" s="823">
        <f t="shared" si="0"/>
        <v>0</v>
      </c>
      <c r="I8" s="240"/>
      <c r="J8" s="240"/>
    </row>
    <row r="9" spans="1:10" ht="15" customHeight="1">
      <c r="A9" s="565"/>
      <c r="B9" s="263" t="s">
        <v>179</v>
      </c>
      <c r="C9" s="817">
        <v>36.462359999999997</v>
      </c>
      <c r="D9" s="817">
        <v>4.407</v>
      </c>
      <c r="E9" s="817">
        <v>57.35</v>
      </c>
      <c r="F9" s="817">
        <v>57.35</v>
      </c>
      <c r="G9" s="823">
        <f t="shared" si="0"/>
        <v>52.942999999999998</v>
      </c>
      <c r="H9" s="823">
        <f t="shared" si="0"/>
        <v>0</v>
      </c>
      <c r="I9" s="240"/>
      <c r="J9" s="240"/>
    </row>
    <row r="10" spans="1:10" ht="15" customHeight="1">
      <c r="A10" s="565"/>
      <c r="B10" s="263" t="s">
        <v>180</v>
      </c>
      <c r="C10" s="817">
        <v>12.466922</v>
      </c>
      <c r="D10" s="817">
        <v>27.326000000000001</v>
      </c>
      <c r="E10" s="817">
        <v>55.3</v>
      </c>
      <c r="F10" s="817">
        <v>55.3</v>
      </c>
      <c r="G10" s="823">
        <f t="shared" si="0"/>
        <v>27.973999999999997</v>
      </c>
      <c r="H10" s="823">
        <f t="shared" si="0"/>
        <v>0</v>
      </c>
      <c r="I10" s="240"/>
      <c r="J10" s="240"/>
    </row>
    <row r="11" spans="1:10" ht="15" customHeight="1">
      <c r="A11" s="565"/>
      <c r="B11" s="263" t="s">
        <v>181</v>
      </c>
      <c r="C11" s="817">
        <v>0</v>
      </c>
      <c r="D11" s="817">
        <v>0</v>
      </c>
      <c r="E11" s="817">
        <v>1E-3</v>
      </c>
      <c r="F11" s="817">
        <v>1E-3</v>
      </c>
      <c r="G11" s="823">
        <f t="shared" si="0"/>
        <v>1E-3</v>
      </c>
      <c r="H11" s="823">
        <f t="shared" si="0"/>
        <v>0</v>
      </c>
      <c r="I11" s="240"/>
      <c r="J11" s="240"/>
    </row>
    <row r="12" spans="1:10" ht="15" customHeight="1">
      <c r="A12" s="565"/>
      <c r="B12" s="263" t="s">
        <v>182</v>
      </c>
      <c r="C12" s="817">
        <v>0</v>
      </c>
      <c r="D12" s="817">
        <v>0</v>
      </c>
      <c r="E12" s="817">
        <v>1E-3</v>
      </c>
      <c r="F12" s="817">
        <v>1E-3</v>
      </c>
      <c r="G12" s="823">
        <f t="shared" si="0"/>
        <v>1E-3</v>
      </c>
      <c r="H12" s="823">
        <f t="shared" si="0"/>
        <v>0</v>
      </c>
      <c r="I12" s="240"/>
      <c r="J12" s="240"/>
    </row>
    <row r="13" spans="1:10" ht="15" customHeight="1">
      <c r="A13" s="565"/>
      <c r="B13" s="263" t="s">
        <v>311</v>
      </c>
      <c r="C13" s="817">
        <v>2.0130650000000001</v>
      </c>
      <c r="D13" s="817">
        <v>2.2959200000000002</v>
      </c>
      <c r="E13" s="817">
        <v>1E-3</v>
      </c>
      <c r="F13" s="817">
        <v>1E-3</v>
      </c>
      <c r="G13" s="823">
        <f t="shared" si="0"/>
        <v>-2.2949200000000003</v>
      </c>
      <c r="H13" s="823">
        <f t="shared" si="0"/>
        <v>0</v>
      </c>
      <c r="I13" s="240"/>
      <c r="J13" s="240"/>
    </row>
    <row r="14" spans="1:10" ht="15" customHeight="1">
      <c r="A14" s="565"/>
      <c r="B14" s="263" t="s">
        <v>318</v>
      </c>
      <c r="C14" s="817">
        <v>0.47145100000000001</v>
      </c>
      <c r="D14" s="817">
        <v>0.39372000000000001</v>
      </c>
      <c r="E14" s="817">
        <v>0.5</v>
      </c>
      <c r="F14" s="817">
        <v>0.5</v>
      </c>
      <c r="G14" s="823">
        <f t="shared" si="0"/>
        <v>0.10627999999999999</v>
      </c>
      <c r="H14" s="823">
        <f t="shared" si="0"/>
        <v>0</v>
      </c>
      <c r="I14" s="240"/>
      <c r="J14" s="240"/>
    </row>
    <row r="15" spans="1:10" ht="15" customHeight="1">
      <c r="A15" s="340" t="s">
        <v>721</v>
      </c>
      <c r="B15" s="340"/>
      <c r="C15" s="819">
        <v>454.9</v>
      </c>
      <c r="D15" s="819">
        <v>350</v>
      </c>
      <c r="E15" s="819">
        <v>350</v>
      </c>
      <c r="F15" s="819">
        <v>350</v>
      </c>
      <c r="G15" s="821">
        <f t="shared" si="0"/>
        <v>0</v>
      </c>
      <c r="H15" s="821">
        <f t="shared" si="0"/>
        <v>0</v>
      </c>
    </row>
    <row r="16" spans="1:10" s="633" customFormat="1" ht="15" customHeight="1">
      <c r="A16" s="814" t="s">
        <v>183</v>
      </c>
      <c r="B16" s="814"/>
      <c r="C16" s="820">
        <v>1817.7</v>
      </c>
      <c r="D16" s="820">
        <v>1569.8</v>
      </c>
      <c r="E16" s="820">
        <v>1686.9</v>
      </c>
      <c r="F16" s="820">
        <v>1690.4</v>
      </c>
      <c r="G16" s="824">
        <f t="shared" si="0"/>
        <v>117.10000000000014</v>
      </c>
      <c r="H16" s="824">
        <f t="shared" si="0"/>
        <v>3.5</v>
      </c>
    </row>
    <row r="17" spans="1:7" s="634" customFormat="1" ht="15" customHeight="1">
      <c r="A17" s="869" t="s">
        <v>391</v>
      </c>
      <c r="B17" s="869"/>
      <c r="C17" s="869"/>
      <c r="D17" s="869"/>
      <c r="E17" s="869"/>
      <c r="F17" s="869"/>
      <c r="G17" s="239"/>
    </row>
    <row r="18" spans="1:7" s="634" customFormat="1" ht="15" customHeight="1">
      <c r="A18" s="870" t="s">
        <v>392</v>
      </c>
      <c r="B18" s="870"/>
      <c r="C18" s="870"/>
      <c r="D18" s="870"/>
      <c r="E18" s="870"/>
      <c r="F18" s="870"/>
      <c r="G18" s="239"/>
    </row>
    <row r="19" spans="1:7" s="634" customFormat="1" ht="15" customHeight="1">
      <c r="A19" s="870" t="s">
        <v>393</v>
      </c>
      <c r="B19" s="870"/>
      <c r="C19" s="870"/>
      <c r="D19" s="870"/>
      <c r="E19" s="870"/>
      <c r="F19" s="870"/>
      <c r="G19" s="239"/>
    </row>
    <row r="20" spans="1:7" s="634" customFormat="1" ht="15" customHeight="1">
      <c r="A20" s="870" t="s">
        <v>394</v>
      </c>
      <c r="B20" s="870"/>
      <c r="C20" s="870"/>
      <c r="D20" s="870"/>
      <c r="E20" s="870"/>
      <c r="F20" s="870"/>
      <c r="G20" s="239"/>
    </row>
    <row r="21" spans="1:7" s="634" customFormat="1" ht="15" customHeight="1">
      <c r="A21" s="871" t="s">
        <v>722</v>
      </c>
      <c r="B21" s="871"/>
      <c r="C21" s="871"/>
      <c r="D21" s="871"/>
      <c r="E21" s="871"/>
      <c r="F21" s="871"/>
      <c r="G21" s="239"/>
    </row>
    <row r="22" spans="1:7">
      <c r="A22" s="263"/>
      <c r="B22" s="263"/>
      <c r="C22" s="263"/>
      <c r="D22" s="184"/>
      <c r="E22" s="184"/>
      <c r="F22" s="184"/>
      <c r="G22" s="184"/>
    </row>
    <row r="23" spans="1:7">
      <c r="A23" s="238"/>
      <c r="B23" s="238"/>
      <c r="C23" s="238"/>
      <c r="D23" s="184"/>
      <c r="E23" s="184"/>
      <c r="F23" s="184"/>
      <c r="G23" s="184"/>
    </row>
    <row r="24" spans="1:7">
      <c r="E24" s="184"/>
      <c r="F24" s="184"/>
      <c r="G24" s="184"/>
    </row>
    <row r="25" spans="1:7">
      <c r="A25" s="238"/>
      <c r="B25" s="238"/>
      <c r="C25" s="238"/>
      <c r="D25" s="184"/>
      <c r="E25" s="184"/>
      <c r="F25" s="184"/>
      <c r="G25" s="184"/>
    </row>
  </sheetData>
  <mergeCells count="5">
    <mergeCell ref="A17:F17"/>
    <mergeCell ref="A18:F18"/>
    <mergeCell ref="A19:F19"/>
    <mergeCell ref="A20:F20"/>
    <mergeCell ref="A21:F21"/>
  </mergeCells>
  <pageMargins left="0.70866141732283472" right="0.70866141732283472" top="1.1811023622047245" bottom="1.1811023622047245" header="0.31496062992125984" footer="0.31496062992125984"/>
  <pageSetup paperSize="9" scale="97"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92D050"/>
    <pageSetUpPr fitToPage="1"/>
  </sheetPr>
  <dimension ref="A1:H21"/>
  <sheetViews>
    <sheetView showGridLines="0" workbookViewId="0">
      <selection sqref="A1:C15"/>
    </sheetView>
  </sheetViews>
  <sheetFormatPr baseColWidth="10" defaultColWidth="11.42578125" defaultRowHeight="15"/>
  <cols>
    <col min="1" max="1" width="63.140625" style="264" customWidth="1"/>
    <col min="2" max="2" width="14.85546875" style="264" customWidth="1"/>
    <col min="3" max="16384" width="11.42578125" style="264"/>
  </cols>
  <sheetData>
    <row r="1" spans="1:8" s="177" customFormat="1">
      <c r="A1" s="235" t="s">
        <v>331</v>
      </c>
      <c r="B1" s="235"/>
      <c r="C1" s="235"/>
      <c r="D1" s="182"/>
      <c r="E1" s="182"/>
    </row>
    <row r="2" spans="1:8" s="180" customFormat="1" ht="15" customHeight="1">
      <c r="A2" s="244" t="s">
        <v>312</v>
      </c>
      <c r="B2" s="243"/>
      <c r="C2" s="243"/>
      <c r="D2" s="181"/>
      <c r="E2" s="181"/>
    </row>
    <row r="3" spans="1:8" s="177" customFormat="1" ht="11.25" customHeight="1" thickBot="1">
      <c r="A3" s="242"/>
      <c r="B3" s="241"/>
      <c r="C3" s="241"/>
      <c r="D3" s="179"/>
      <c r="E3" s="179"/>
      <c r="F3" s="178"/>
      <c r="G3" s="178"/>
      <c r="H3" s="178"/>
    </row>
    <row r="4" spans="1:8" s="277" customFormat="1" ht="22.5" customHeight="1">
      <c r="A4" s="280" t="s">
        <v>291</v>
      </c>
      <c r="B4" s="279" t="s">
        <v>290</v>
      </c>
      <c r="C4" s="279" t="s">
        <v>289</v>
      </c>
      <c r="D4" s="278"/>
      <c r="E4" s="278"/>
    </row>
    <row r="5" spans="1:8" s="266" customFormat="1" ht="22.5" customHeight="1">
      <c r="A5" s="274" t="s">
        <v>330</v>
      </c>
      <c r="B5" s="272">
        <v>63.985999999999997</v>
      </c>
      <c r="C5" s="272">
        <v>62.393000000000001</v>
      </c>
      <c r="D5" s="267"/>
      <c r="E5" s="267"/>
    </row>
    <row r="6" spans="1:8" s="266" customFormat="1" ht="16.5">
      <c r="A6" s="276" t="s">
        <v>288</v>
      </c>
      <c r="B6" s="272">
        <v>16.484000000000002</v>
      </c>
      <c r="C6" s="272">
        <v>11.441000000000001</v>
      </c>
      <c r="D6" s="267"/>
      <c r="E6" s="267"/>
    </row>
    <row r="7" spans="1:8" s="266" customFormat="1" ht="16.5">
      <c r="A7" s="275" t="s">
        <v>329</v>
      </c>
      <c r="B7" s="272">
        <v>47.502000000000002</v>
      </c>
      <c r="C7" s="272">
        <v>50.951999999999998</v>
      </c>
      <c r="D7" s="267"/>
      <c r="E7" s="267"/>
    </row>
    <row r="8" spans="1:8" s="266" customFormat="1" ht="16.5">
      <c r="A8" s="274" t="s">
        <v>328</v>
      </c>
      <c r="B8" s="272">
        <v>59.267000000000003</v>
      </c>
      <c r="C8" s="272">
        <v>56.457999999999998</v>
      </c>
      <c r="D8" s="267"/>
      <c r="E8" s="267"/>
    </row>
    <row r="9" spans="1:8" s="266" customFormat="1" ht="16.5">
      <c r="A9" s="274" t="s">
        <v>327</v>
      </c>
      <c r="B9" s="272">
        <v>2.1720000000000002</v>
      </c>
      <c r="C9" s="272">
        <v>1.677</v>
      </c>
      <c r="D9" s="267"/>
      <c r="E9" s="267"/>
    </row>
    <row r="10" spans="1:8" s="266" customFormat="1" ht="16.5">
      <c r="A10" s="273" t="s">
        <v>326</v>
      </c>
      <c r="B10" s="272">
        <v>8.3249999999999993</v>
      </c>
      <c r="C10" s="272">
        <v>6.1909999999999998</v>
      </c>
      <c r="D10" s="267"/>
      <c r="E10" s="267"/>
    </row>
    <row r="11" spans="1:8" s="266" customFormat="1" ht="16.5">
      <c r="A11" s="273" t="s">
        <v>287</v>
      </c>
      <c r="B11" s="272">
        <v>8.4049999999999994</v>
      </c>
      <c r="C11" s="272">
        <v>8.4060000000000006</v>
      </c>
      <c r="D11" s="267"/>
      <c r="E11" s="267"/>
    </row>
    <row r="12" spans="1:8" s="266" customFormat="1" ht="16.5">
      <c r="A12" s="273" t="s">
        <v>325</v>
      </c>
      <c r="B12" s="272">
        <v>2.9000000000000001E-2</v>
      </c>
      <c r="C12" s="272">
        <v>2.9000000000000001E-2</v>
      </c>
      <c r="D12" s="267"/>
      <c r="E12" s="267"/>
    </row>
    <row r="13" spans="1:8" s="266" customFormat="1" ht="16.5">
      <c r="A13" s="273" t="s">
        <v>324</v>
      </c>
      <c r="B13" s="272">
        <v>0.45600000000000002</v>
      </c>
      <c r="C13" s="272">
        <v>0.35</v>
      </c>
      <c r="D13" s="267"/>
      <c r="E13" s="267"/>
    </row>
    <row r="14" spans="1:8" s="266" customFormat="1" ht="22.5" customHeight="1">
      <c r="A14" s="271" t="s">
        <v>286</v>
      </c>
      <c r="B14" s="270">
        <v>142.63999999999999</v>
      </c>
      <c r="C14" s="270">
        <v>135.50399999999999</v>
      </c>
      <c r="D14" s="267"/>
      <c r="E14" s="267"/>
    </row>
    <row r="15" spans="1:8" s="266" customFormat="1" ht="22.5" customHeight="1">
      <c r="A15" s="269" t="s">
        <v>285</v>
      </c>
      <c r="B15" s="268">
        <v>1.06E-2</v>
      </c>
      <c r="C15" s="268">
        <v>0.01</v>
      </c>
      <c r="D15" s="267"/>
      <c r="E15" s="267"/>
    </row>
    <row r="16" spans="1:8" s="266" customFormat="1" ht="16.5">
      <c r="A16" s="267"/>
      <c r="B16" s="267"/>
      <c r="C16" s="267"/>
      <c r="D16" s="267"/>
      <c r="E16" s="267"/>
    </row>
    <row r="17" spans="1:5" s="266" customFormat="1" ht="16.5">
      <c r="A17" s="267"/>
      <c r="B17" s="267"/>
      <c r="C17" s="267"/>
      <c r="D17" s="267"/>
      <c r="E17" s="267"/>
    </row>
    <row r="18" spans="1:5" s="266" customFormat="1" ht="16.5">
      <c r="A18" s="267"/>
      <c r="B18" s="267"/>
      <c r="C18" s="267"/>
      <c r="D18" s="267"/>
      <c r="E18" s="267"/>
    </row>
    <row r="19" spans="1:5" s="266" customFormat="1" ht="16.5">
      <c r="A19" s="267"/>
      <c r="B19" s="267"/>
      <c r="C19" s="267"/>
      <c r="D19" s="267"/>
      <c r="E19" s="267"/>
    </row>
    <row r="21" spans="1:5">
      <c r="A21" s="265"/>
      <c r="B21" s="265"/>
      <c r="C21" s="265"/>
    </row>
  </sheetData>
  <pageMargins left="0.7" right="0.7" top="0.78740157499999996" bottom="0.78740157499999996" header="0.3" footer="0.3"/>
  <pageSetup paperSize="9" scale="9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O43"/>
  <sheetViews>
    <sheetView showGridLines="0" zoomScaleNormal="100" workbookViewId="0">
      <pane ySplit="1" topLeftCell="A2" activePane="bottomLeft" state="frozen"/>
      <selection activeCell="B30" sqref="B30"/>
      <selection pane="bottomLeft"/>
    </sheetView>
  </sheetViews>
  <sheetFormatPr baseColWidth="10" defaultRowHeight="12.75"/>
  <cols>
    <col min="1" max="2" width="2.140625" customWidth="1"/>
    <col min="3" max="3" width="35.7109375" customWidth="1"/>
    <col min="4" max="7" width="11.42578125" customWidth="1"/>
    <col min="8" max="9" width="11.42578125" style="30"/>
  </cols>
  <sheetData>
    <row r="1" spans="1:15" ht="18.75" customHeight="1">
      <c r="A1" s="339" t="s">
        <v>401</v>
      </c>
      <c r="B1" s="339"/>
      <c r="C1" s="339"/>
      <c r="D1" s="338" t="s">
        <v>492</v>
      </c>
      <c r="E1" s="338" t="s">
        <v>493</v>
      </c>
      <c r="F1" s="338" t="s">
        <v>488</v>
      </c>
      <c r="G1" s="338" t="s">
        <v>489</v>
      </c>
      <c r="H1" s="486" t="s">
        <v>490</v>
      </c>
      <c r="I1" s="486" t="s">
        <v>491</v>
      </c>
    </row>
    <row r="2" spans="1:15" ht="15" customHeight="1">
      <c r="A2" s="374" t="s">
        <v>438</v>
      </c>
      <c r="B2" s="374"/>
      <c r="C2" s="374"/>
      <c r="D2" s="369">
        <v>3989.1325545500003</v>
      </c>
      <c r="E2" s="369">
        <v>3978.8405413899995</v>
      </c>
      <c r="F2" s="369">
        <v>4152.5099999999993</v>
      </c>
      <c r="G2" s="369">
        <v>4357.7129999999997</v>
      </c>
      <c r="H2" s="492">
        <v>173.66945860999977</v>
      </c>
      <c r="I2" s="492">
        <v>205.20300000000043</v>
      </c>
    </row>
    <row r="3" spans="1:15" ht="15" customHeight="1">
      <c r="A3" s="30"/>
      <c r="B3" s="375" t="s">
        <v>409</v>
      </c>
      <c r="C3" s="375"/>
      <c r="D3" s="369">
        <v>484.03085712000001</v>
      </c>
      <c r="E3" s="369">
        <v>499.16954139000001</v>
      </c>
      <c r="F3" s="369">
        <v>460.60399999999998</v>
      </c>
      <c r="G3" s="369">
        <v>464.8</v>
      </c>
      <c r="H3" s="492">
        <v>-38.565541390000021</v>
      </c>
      <c r="I3" s="492">
        <v>4.1960000000000264</v>
      </c>
    </row>
    <row r="4" spans="1:15" ht="15" customHeight="1">
      <c r="A4" s="41"/>
      <c r="B4" s="30"/>
      <c r="C4" s="317" t="s">
        <v>406</v>
      </c>
      <c r="D4" s="370">
        <v>100.09517702000001</v>
      </c>
      <c r="E4" s="370">
        <v>132.88628782999999</v>
      </c>
      <c r="F4" s="370">
        <v>95.578000000000003</v>
      </c>
      <c r="G4" s="370">
        <v>135.96199999999999</v>
      </c>
      <c r="H4" s="493">
        <v>-37.308287829999983</v>
      </c>
      <c r="I4" s="493">
        <v>40.383999999999986</v>
      </c>
    </row>
    <row r="5" spans="1:15" ht="15" customHeight="1">
      <c r="A5" s="41"/>
      <c r="B5" s="30"/>
      <c r="C5" s="317" t="s">
        <v>411</v>
      </c>
      <c r="D5" s="370">
        <v>161.73743818999998</v>
      </c>
      <c r="E5" s="370">
        <v>196.70953237000001</v>
      </c>
      <c r="F5" s="370">
        <v>158.37299999999999</v>
      </c>
      <c r="G5" s="370">
        <v>153.797</v>
      </c>
      <c r="H5" s="493">
        <v>-38.336532370000015</v>
      </c>
      <c r="I5" s="493">
        <v>-4.5759999999999934</v>
      </c>
    </row>
    <row r="6" spans="1:15" ht="15" customHeight="1">
      <c r="A6" s="41"/>
      <c r="B6" s="30"/>
      <c r="C6" s="317" t="s">
        <v>407</v>
      </c>
      <c r="D6" s="370">
        <v>168.20099531</v>
      </c>
      <c r="E6" s="370">
        <v>120.57443763000001</v>
      </c>
      <c r="F6" s="370">
        <v>167.732</v>
      </c>
      <c r="G6" s="370">
        <v>150.952</v>
      </c>
      <c r="H6" s="493">
        <v>47.157562369999994</v>
      </c>
      <c r="I6" s="493">
        <v>-16.78</v>
      </c>
    </row>
    <row r="7" spans="1:15" ht="15" customHeight="1">
      <c r="A7" s="41"/>
      <c r="B7" s="30"/>
      <c r="C7" s="317" t="s">
        <v>625</v>
      </c>
      <c r="D7" s="370">
        <v>1.3185894800000002</v>
      </c>
      <c r="E7" s="370">
        <v>1.363167</v>
      </c>
      <c r="F7" s="370">
        <v>2.0569999999999999</v>
      </c>
      <c r="G7" s="370">
        <v>1.923</v>
      </c>
      <c r="H7" s="493">
        <v>0.69383299999999992</v>
      </c>
      <c r="I7" s="493">
        <v>-0.1339999999999999</v>
      </c>
    </row>
    <row r="8" spans="1:15" ht="15" customHeight="1">
      <c r="A8" s="41"/>
      <c r="B8" s="30"/>
      <c r="C8" s="317" t="s">
        <v>408</v>
      </c>
      <c r="D8" s="370">
        <v>52.677597009999999</v>
      </c>
      <c r="E8" s="370">
        <v>47.544249909999998</v>
      </c>
      <c r="F8" s="370">
        <v>36.829000000000001</v>
      </c>
      <c r="G8" s="370">
        <v>22.131</v>
      </c>
      <c r="H8" s="493">
        <v>-10.715249909999997</v>
      </c>
      <c r="I8" s="493">
        <v>-14.698</v>
      </c>
    </row>
    <row r="9" spans="1:15" ht="15" customHeight="1">
      <c r="A9" s="41"/>
      <c r="B9" s="30"/>
      <c r="C9" s="317" t="s">
        <v>626</v>
      </c>
      <c r="D9" s="370">
        <v>1.0601100000000002E-3</v>
      </c>
      <c r="E9" s="370">
        <v>9.1866650000000008E-2</v>
      </c>
      <c r="F9" s="370">
        <v>3.5000000000000003E-2</v>
      </c>
      <c r="G9" s="370">
        <v>3.5000000000000003E-2</v>
      </c>
      <c r="H9" s="493">
        <v>-5.6866650000000005E-2</v>
      </c>
      <c r="I9" s="493">
        <v>0</v>
      </c>
    </row>
    <row r="10" spans="1:15" ht="15" customHeight="1">
      <c r="A10" s="389"/>
      <c r="B10" s="87" t="s">
        <v>410</v>
      </c>
      <c r="C10" s="374"/>
      <c r="D10" s="369"/>
      <c r="E10" s="369"/>
      <c r="F10" s="369"/>
      <c r="G10" s="369"/>
      <c r="H10" s="492"/>
      <c r="I10" s="492"/>
    </row>
    <row r="11" spans="1:15" ht="15" customHeight="1">
      <c r="A11" s="41"/>
      <c r="B11" s="41"/>
      <c r="C11" s="317" t="s">
        <v>623</v>
      </c>
      <c r="D11" s="370">
        <v>258.17950436000001</v>
      </c>
      <c r="E11" s="370">
        <v>249.59470976</v>
      </c>
      <c r="F11" s="370">
        <v>193.45599999999999</v>
      </c>
      <c r="G11" s="370">
        <v>180.529</v>
      </c>
      <c r="H11" s="493">
        <v>-56.138709760000012</v>
      </c>
      <c r="I11" s="493">
        <v>-12.926999999999992</v>
      </c>
      <c r="J11" s="599"/>
      <c r="K11" s="600"/>
      <c r="L11" s="600"/>
      <c r="M11" s="600"/>
      <c r="N11" s="600"/>
      <c r="O11" s="600"/>
    </row>
    <row r="12" spans="1:15" ht="15" customHeight="1">
      <c r="A12" s="41"/>
      <c r="B12" s="41"/>
      <c r="C12" s="317" t="s">
        <v>441</v>
      </c>
      <c r="D12" s="370">
        <v>57.036965969999997</v>
      </c>
      <c r="E12" s="370">
        <v>63.798152269999996</v>
      </c>
      <c r="F12" s="370">
        <v>76.225999999999999</v>
      </c>
      <c r="G12" s="370">
        <v>73.137</v>
      </c>
      <c r="H12" s="493">
        <v>12.427847730000003</v>
      </c>
      <c r="I12" s="493">
        <v>-3.0889999999999986</v>
      </c>
      <c r="J12" s="599"/>
      <c r="K12" s="600"/>
      <c r="L12" s="600"/>
      <c r="M12" s="600"/>
      <c r="N12" s="600"/>
      <c r="O12" s="600"/>
    </row>
    <row r="13" spans="1:15" ht="15" customHeight="1">
      <c r="A13" s="41"/>
      <c r="B13" s="41"/>
      <c r="C13" s="317" t="s">
        <v>444</v>
      </c>
      <c r="D13" s="370">
        <v>3.6199722900000002</v>
      </c>
      <c r="E13" s="370">
        <v>13.707109819999999</v>
      </c>
      <c r="F13" s="370">
        <v>45.966000000000001</v>
      </c>
      <c r="G13" s="370">
        <v>84.498000000000005</v>
      </c>
      <c r="H13" s="493">
        <v>32.258890180000002</v>
      </c>
      <c r="I13" s="493">
        <v>38.532000000000004</v>
      </c>
      <c r="J13" s="599"/>
      <c r="K13" s="600"/>
      <c r="L13" s="600"/>
      <c r="M13" s="600"/>
      <c r="N13" s="600"/>
      <c r="O13" s="600"/>
    </row>
    <row r="14" spans="1:15" ht="15" customHeight="1">
      <c r="A14" s="41"/>
      <c r="B14" s="41"/>
      <c r="C14" s="317" t="s">
        <v>442</v>
      </c>
      <c r="D14" s="370">
        <v>52.677597009999999</v>
      </c>
      <c r="E14" s="370">
        <v>47.518378910000003</v>
      </c>
      <c r="F14" s="370">
        <v>36.819000000000003</v>
      </c>
      <c r="G14" s="370">
        <v>22.120999999999999</v>
      </c>
      <c r="H14" s="493">
        <v>-10.69937891</v>
      </c>
      <c r="I14" s="493">
        <v>-14.698000000000004</v>
      </c>
      <c r="J14" s="599"/>
      <c r="K14" s="600"/>
      <c r="L14" s="600"/>
      <c r="M14" s="600"/>
      <c r="N14" s="600"/>
      <c r="O14" s="600"/>
    </row>
    <row r="15" spans="1:15" ht="15" customHeight="1">
      <c r="A15" s="41"/>
      <c r="B15" s="41"/>
      <c r="C15" s="317" t="s">
        <v>443</v>
      </c>
      <c r="D15" s="370">
        <v>29.87076944</v>
      </c>
      <c r="E15" s="370">
        <v>30.807832359999999</v>
      </c>
      <c r="F15" s="370">
        <v>35.926000000000002</v>
      </c>
      <c r="G15" s="370">
        <v>34.725999999999999</v>
      </c>
      <c r="H15" s="493">
        <v>5.1181676400000029</v>
      </c>
      <c r="I15" s="493">
        <v>-1.2000000000000028</v>
      </c>
      <c r="J15" s="599"/>
      <c r="K15" s="600"/>
      <c r="L15" s="600"/>
      <c r="M15" s="600"/>
      <c r="N15" s="600"/>
      <c r="O15" s="600"/>
    </row>
    <row r="16" spans="1:15" ht="15" customHeight="1">
      <c r="A16" s="41"/>
      <c r="B16" s="41"/>
      <c r="C16" s="317" t="s">
        <v>624</v>
      </c>
      <c r="D16" s="370">
        <v>24.07778283</v>
      </c>
      <c r="E16" s="370">
        <v>34.25836717</v>
      </c>
      <c r="F16" s="370">
        <v>20.677</v>
      </c>
      <c r="G16" s="370">
        <v>16.443000000000001</v>
      </c>
      <c r="H16" s="493">
        <v>-13.58136717</v>
      </c>
      <c r="I16" s="493">
        <v>-4.2339999999999982</v>
      </c>
      <c r="J16" s="599"/>
      <c r="K16" s="600"/>
      <c r="L16" s="600"/>
      <c r="M16" s="600"/>
      <c r="N16" s="600"/>
      <c r="O16" s="600"/>
    </row>
    <row r="17" spans="1:15" ht="15" customHeight="1">
      <c r="A17" s="41"/>
      <c r="B17" s="41"/>
      <c r="C17" s="317" t="s">
        <v>8</v>
      </c>
      <c r="D17" s="370">
        <v>25.21322464</v>
      </c>
      <c r="E17" s="370">
        <v>22.87788656</v>
      </c>
      <c r="F17" s="370">
        <v>19.350000000000001</v>
      </c>
      <c r="G17" s="370">
        <v>19.523</v>
      </c>
      <c r="H17" s="493">
        <v>-3.5278865599999989</v>
      </c>
      <c r="I17" s="493">
        <v>0.17299999999999827</v>
      </c>
      <c r="J17" s="599"/>
      <c r="K17" s="598"/>
      <c r="L17" s="598"/>
      <c r="M17" s="598"/>
      <c r="N17" s="598"/>
      <c r="O17" s="598"/>
    </row>
    <row r="18" spans="1:15" ht="15" customHeight="1">
      <c r="A18" s="41"/>
      <c r="B18" s="41"/>
      <c r="C18" s="317" t="s">
        <v>309</v>
      </c>
      <c r="D18" s="370">
        <v>33.355040579999979</v>
      </c>
      <c r="E18" s="370">
        <v>36.607104540000023</v>
      </c>
      <c r="F18" s="370">
        <v>32.183999999999912</v>
      </c>
      <c r="G18" s="370">
        <v>33.823000000000036</v>
      </c>
      <c r="H18" s="493">
        <v>-4.4231045400001108</v>
      </c>
      <c r="I18" s="493">
        <v>1.6390000000001237</v>
      </c>
    </row>
    <row r="19" spans="1:15" ht="15" customHeight="1">
      <c r="A19" s="41"/>
      <c r="B19" s="41"/>
      <c r="C19" s="317"/>
      <c r="D19" s="370"/>
      <c r="E19" s="370"/>
      <c r="F19" s="370"/>
      <c r="G19" s="370"/>
      <c r="H19" s="484"/>
      <c r="I19" s="484"/>
    </row>
    <row r="20" spans="1:15" ht="15" customHeight="1">
      <c r="A20" s="41"/>
      <c r="B20" s="87" t="s">
        <v>439</v>
      </c>
      <c r="C20" s="374"/>
      <c r="D20" s="369">
        <v>3505.1016974300005</v>
      </c>
      <c r="E20" s="369">
        <v>3479.6709999999994</v>
      </c>
      <c r="F20" s="369">
        <v>3691.905999999999</v>
      </c>
      <c r="G20" s="369">
        <v>3892.9129999999996</v>
      </c>
      <c r="H20" s="492">
        <v>212.23499999999967</v>
      </c>
      <c r="I20" s="492">
        <v>201.00700000000052</v>
      </c>
    </row>
    <row r="21" spans="1:15" ht="15" customHeight="1">
      <c r="A21" s="41"/>
      <c r="B21" s="41"/>
      <c r="C21" s="317" t="s">
        <v>627</v>
      </c>
      <c r="D21" s="797">
        <v>28.8</v>
      </c>
      <c r="E21" s="370">
        <v>37.6</v>
      </c>
      <c r="F21" s="370">
        <v>135</v>
      </c>
      <c r="G21" s="370">
        <v>145</v>
      </c>
      <c r="H21" s="484">
        <v>97.4</v>
      </c>
      <c r="I21" s="484">
        <v>10</v>
      </c>
    </row>
    <row r="22" spans="1:15" ht="15" customHeight="1">
      <c r="A22" s="41"/>
      <c r="B22" s="41"/>
      <c r="C22" s="317" t="s">
        <v>455</v>
      </c>
      <c r="D22" s="370">
        <v>2068.5</v>
      </c>
      <c r="E22" s="370">
        <v>2122.1999999999998</v>
      </c>
      <c r="F22" s="370">
        <v>2185.6999999999998</v>
      </c>
      <c r="G22" s="370">
        <v>2319.1999999999998</v>
      </c>
      <c r="H22" s="484">
        <v>63.5</v>
      </c>
      <c r="I22" s="484">
        <v>133.5</v>
      </c>
    </row>
    <row r="23" spans="1:15" ht="15" customHeight="1">
      <c r="A23" s="41"/>
      <c r="B23" s="41"/>
      <c r="C23" s="449" t="s">
        <v>446</v>
      </c>
      <c r="D23" s="370">
        <v>48.8</v>
      </c>
      <c r="E23" s="370">
        <v>40.200000000000003</v>
      </c>
      <c r="F23" s="370">
        <v>50</v>
      </c>
      <c r="G23" s="370">
        <v>50</v>
      </c>
      <c r="H23" s="484">
        <v>9.7999999999999972</v>
      </c>
      <c r="I23" s="484">
        <v>0</v>
      </c>
    </row>
    <row r="24" spans="1:15" ht="15" customHeight="1">
      <c r="A24" s="41"/>
      <c r="B24" s="41"/>
      <c r="C24" s="317" t="s">
        <v>469</v>
      </c>
      <c r="D24" s="370">
        <v>78</v>
      </c>
      <c r="E24" s="370">
        <v>78</v>
      </c>
      <c r="F24" s="370">
        <v>78</v>
      </c>
      <c r="G24" s="370">
        <v>78</v>
      </c>
      <c r="H24" s="484">
        <v>0</v>
      </c>
      <c r="I24" s="484">
        <v>0</v>
      </c>
    </row>
    <row r="25" spans="1:15" ht="15" customHeight="1">
      <c r="A25" s="41"/>
      <c r="B25" s="41"/>
      <c r="C25" s="317" t="s">
        <v>440</v>
      </c>
      <c r="D25" s="370">
        <v>769.68569743</v>
      </c>
      <c r="E25" s="370">
        <v>699.64499999999998</v>
      </c>
      <c r="F25" s="370">
        <v>730.95699999999999</v>
      </c>
      <c r="G25" s="370">
        <v>780.601</v>
      </c>
      <c r="H25" s="484">
        <v>31.312000000000012</v>
      </c>
      <c r="I25" s="484">
        <v>49.644000000000005</v>
      </c>
    </row>
    <row r="26" spans="1:15" ht="15" customHeight="1">
      <c r="A26" s="41"/>
      <c r="B26" s="41"/>
      <c r="C26" s="317" t="s">
        <v>451</v>
      </c>
      <c r="D26" s="797">
        <v>32.616</v>
      </c>
      <c r="E26" s="797">
        <v>43.625999999999998</v>
      </c>
      <c r="F26" s="797">
        <v>62.149000000000001</v>
      </c>
      <c r="G26" s="797">
        <v>75.611999999999995</v>
      </c>
      <c r="H26" s="484">
        <v>18.523000000000003</v>
      </c>
      <c r="I26" s="484">
        <v>13.462999999999994</v>
      </c>
    </row>
    <row r="27" spans="1:15" ht="15" customHeight="1">
      <c r="A27" s="41"/>
      <c r="B27" s="41"/>
      <c r="C27" s="317" t="s">
        <v>633</v>
      </c>
      <c r="D27" s="797">
        <v>346.3</v>
      </c>
      <c r="E27" s="797">
        <v>340.9</v>
      </c>
      <c r="F27" s="797">
        <v>344.2</v>
      </c>
      <c r="G27" s="797">
        <v>339.5</v>
      </c>
      <c r="H27" s="484">
        <v>3.3000000000000114</v>
      </c>
      <c r="I27" s="484">
        <v>-4.6999999999999886</v>
      </c>
    </row>
    <row r="28" spans="1:15" ht="15" customHeight="1">
      <c r="A28" s="41"/>
      <c r="B28" s="41"/>
      <c r="C28" s="317" t="s">
        <v>452</v>
      </c>
      <c r="D28" s="797">
        <v>61.7</v>
      </c>
      <c r="E28" s="797">
        <v>56.7</v>
      </c>
      <c r="F28" s="797">
        <v>44.6</v>
      </c>
      <c r="G28" s="797">
        <v>43.6</v>
      </c>
      <c r="H28" s="484">
        <v>-12.100000000000001</v>
      </c>
      <c r="I28" s="484">
        <v>-1</v>
      </c>
    </row>
    <row r="29" spans="1:15" ht="15" customHeight="1">
      <c r="A29" s="41"/>
      <c r="B29" s="41"/>
      <c r="C29" s="317" t="s">
        <v>453</v>
      </c>
      <c r="D29" s="797">
        <v>51.8</v>
      </c>
      <c r="E29" s="797">
        <v>39.700000000000003</v>
      </c>
      <c r="F29" s="797">
        <v>42.6</v>
      </c>
      <c r="G29" s="797">
        <v>42.7</v>
      </c>
      <c r="H29" s="484">
        <v>2.8999999999999986</v>
      </c>
      <c r="I29" s="484">
        <v>0.10000000000000142</v>
      </c>
    </row>
    <row r="30" spans="1:15" ht="15" customHeight="1">
      <c r="A30" s="41"/>
      <c r="B30" s="41"/>
      <c r="C30" s="317" t="s">
        <v>454</v>
      </c>
      <c r="D30" s="797">
        <v>18.899999999999999</v>
      </c>
      <c r="E30" s="797">
        <v>21.1</v>
      </c>
      <c r="F30" s="797">
        <v>18.7</v>
      </c>
      <c r="G30" s="797">
        <v>18.7</v>
      </c>
      <c r="H30" s="484">
        <v>-2.4000000000000021</v>
      </c>
      <c r="I30" s="484">
        <v>0</v>
      </c>
    </row>
    <row r="31" spans="1:15" ht="15" customHeight="1">
      <c r="A31" s="41"/>
      <c r="B31" s="41"/>
      <c r="C31" s="317"/>
      <c r="D31" s="370"/>
      <c r="E31" s="370"/>
      <c r="F31" s="370"/>
      <c r="G31" s="370"/>
      <c r="H31" s="484"/>
      <c r="I31" s="484"/>
    </row>
    <row r="32" spans="1:15" ht="15" customHeight="1">
      <c r="A32" s="87" t="s">
        <v>412</v>
      </c>
      <c r="B32" s="87"/>
      <c r="C32" s="374"/>
      <c r="D32" s="369">
        <v>3154.6</v>
      </c>
      <c r="E32" s="369">
        <v>3275.9</v>
      </c>
      <c r="F32" s="369">
        <v>3616.6</v>
      </c>
      <c r="G32" s="369">
        <v>4209.2</v>
      </c>
      <c r="H32" s="492">
        <v>340.69999999999982</v>
      </c>
      <c r="I32" s="492">
        <v>592.59999999999991</v>
      </c>
    </row>
    <row r="33" spans="1:9" ht="15" customHeight="1">
      <c r="A33" s="317"/>
      <c r="B33" s="317" t="s">
        <v>650</v>
      </c>
      <c r="C33" s="317"/>
      <c r="D33" s="447">
        <v>516.6</v>
      </c>
      <c r="E33" s="447">
        <v>539.9</v>
      </c>
      <c r="F33" s="447">
        <v>660.3</v>
      </c>
      <c r="G33" s="447">
        <v>817.3</v>
      </c>
      <c r="H33" s="493">
        <v>120.39999999999998</v>
      </c>
      <c r="I33" s="493">
        <v>157</v>
      </c>
    </row>
    <row r="34" spans="1:9" ht="15.75">
      <c r="A34" s="317"/>
      <c r="B34" s="317" t="s">
        <v>649</v>
      </c>
      <c r="C34" s="317"/>
      <c r="D34" s="370">
        <v>1731</v>
      </c>
      <c r="E34" s="370">
        <v>1719</v>
      </c>
      <c r="F34" s="370">
        <v>1884.3</v>
      </c>
      <c r="G34" s="370">
        <v>1966.9</v>
      </c>
      <c r="H34" s="484">
        <v>165.29999999999995</v>
      </c>
      <c r="I34" s="484">
        <v>82.600000000000136</v>
      </c>
    </row>
    <row r="35" spans="1:9" ht="15.75">
      <c r="A35" s="390"/>
      <c r="B35" s="390" t="s">
        <v>648</v>
      </c>
      <c r="C35" s="390"/>
      <c r="D35" s="371">
        <v>907</v>
      </c>
      <c r="E35" s="371">
        <v>1017</v>
      </c>
      <c r="F35" s="371">
        <v>1072</v>
      </c>
      <c r="G35" s="371">
        <v>1425</v>
      </c>
      <c r="H35" s="487">
        <v>55</v>
      </c>
      <c r="I35" s="487">
        <v>353</v>
      </c>
    </row>
    <row r="36" spans="1:9" ht="15.75">
      <c r="A36" s="319" t="s">
        <v>647</v>
      </c>
      <c r="B36" s="319"/>
      <c r="C36" s="319"/>
      <c r="D36" s="372">
        <v>4305.5468571199999</v>
      </c>
      <c r="E36" s="372">
        <v>4432.8955413900003</v>
      </c>
      <c r="F36" s="372">
        <v>4852.4529999999995</v>
      </c>
      <c r="G36" s="372">
        <v>5467.1119999999992</v>
      </c>
      <c r="H36" s="488">
        <v>419.55745860999923</v>
      </c>
      <c r="I36" s="488">
        <v>614.65899999999965</v>
      </c>
    </row>
    <row r="37" spans="1:9" ht="14.25">
      <c r="A37" s="318" t="s">
        <v>403</v>
      </c>
      <c r="B37" s="318"/>
      <c r="C37" s="318"/>
      <c r="D37" s="373">
        <v>1.218676314013422</v>
      </c>
      <c r="E37" s="373">
        <v>1.2006173971447764</v>
      </c>
      <c r="F37" s="373">
        <v>1.2529184697850717</v>
      </c>
      <c r="G37" s="373">
        <v>1.3571490276488312</v>
      </c>
      <c r="H37" s="494">
        <v>5.2301072640295265E-2</v>
      </c>
      <c r="I37" s="494">
        <v>0.10423055786375945</v>
      </c>
    </row>
    <row r="38" spans="1:9" ht="28.5" customHeight="1">
      <c r="A38" s="873" t="s">
        <v>606</v>
      </c>
      <c r="B38" s="873"/>
      <c r="C38" s="873"/>
      <c r="D38" s="873"/>
      <c r="E38" s="873"/>
      <c r="F38" s="873"/>
      <c r="G38" s="873"/>
      <c r="H38" s="873"/>
      <c r="I38" s="873"/>
    </row>
    <row r="39" spans="1:9" ht="28.5" customHeight="1">
      <c r="A39" s="872" t="s">
        <v>739</v>
      </c>
      <c r="B39" s="872"/>
      <c r="C39" s="872"/>
      <c r="D39" s="872"/>
      <c r="E39" s="872"/>
      <c r="F39" s="872"/>
      <c r="G39" s="872"/>
      <c r="H39" s="872"/>
      <c r="I39" s="872"/>
    </row>
    <row r="40" spans="1:9" ht="14.25" customHeight="1">
      <c r="A40" s="872" t="s">
        <v>643</v>
      </c>
      <c r="B40" s="872"/>
      <c r="C40" s="872"/>
      <c r="D40" s="872"/>
      <c r="E40" s="872"/>
      <c r="F40" s="872"/>
      <c r="G40" s="872"/>
      <c r="H40" s="872"/>
      <c r="I40" s="872"/>
    </row>
    <row r="41" spans="1:9" ht="27.75" customHeight="1">
      <c r="A41" s="872" t="s">
        <v>644</v>
      </c>
      <c r="B41" s="872"/>
      <c r="C41" s="872"/>
      <c r="D41" s="872"/>
      <c r="E41" s="872"/>
      <c r="F41" s="872"/>
      <c r="G41" s="872"/>
      <c r="H41" s="872"/>
      <c r="I41" s="872"/>
    </row>
    <row r="42" spans="1:9" ht="15" customHeight="1">
      <c r="A42" s="872" t="s">
        <v>645</v>
      </c>
      <c r="B42" s="872"/>
      <c r="C42" s="872"/>
      <c r="D42" s="872"/>
      <c r="E42" s="872"/>
      <c r="F42" s="872"/>
      <c r="G42" s="872"/>
      <c r="H42" s="872"/>
      <c r="I42" s="872"/>
    </row>
    <row r="43" spans="1:9" ht="14.25" customHeight="1">
      <c r="A43" s="872" t="s">
        <v>646</v>
      </c>
      <c r="B43" s="872"/>
      <c r="C43" s="872"/>
      <c r="D43" s="872"/>
      <c r="E43" s="872"/>
      <c r="F43" s="872"/>
      <c r="G43" s="872"/>
      <c r="H43" s="872"/>
      <c r="I43" s="872"/>
    </row>
  </sheetData>
  <mergeCells count="6">
    <mergeCell ref="A42:I42"/>
    <mergeCell ref="A43:I43"/>
    <mergeCell ref="A38:I38"/>
    <mergeCell ref="A39:I39"/>
    <mergeCell ref="A40:I40"/>
    <mergeCell ref="A41:I41"/>
  </mergeCells>
  <pageMargins left="0.70866141732283472" right="0.70866141732283472" top="1.1811023622047245" bottom="1.1811023622047245" header="0.31496062992125984" footer="0.31496062992125984"/>
  <pageSetup paperSize="9" scale="57"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
  <sheetViews>
    <sheetView showGridLines="0" workbookViewId="0">
      <pane ySplit="1" topLeftCell="A2" activePane="bottomLeft" state="frozen"/>
      <selection activeCell="G6" sqref="G6"/>
      <selection pane="bottomLeft"/>
    </sheetView>
  </sheetViews>
  <sheetFormatPr baseColWidth="10" defaultRowHeight="12.75"/>
  <cols>
    <col min="1" max="2" width="2.140625" customWidth="1"/>
    <col min="3" max="3" width="35.7109375" customWidth="1"/>
    <col min="4" max="6" width="11.42578125" customWidth="1"/>
    <col min="7" max="7" width="11.42578125" style="30" customWidth="1"/>
    <col min="8" max="12" width="11.42578125" style="30"/>
  </cols>
  <sheetData>
    <row r="1" spans="1:12" ht="18.75" customHeight="1">
      <c r="A1" s="339" t="s">
        <v>401</v>
      </c>
      <c r="B1" s="339"/>
      <c r="C1" s="339"/>
      <c r="D1" s="338">
        <v>2016</v>
      </c>
      <c r="E1" s="338">
        <v>2017</v>
      </c>
      <c r="F1" s="338">
        <v>2018</v>
      </c>
      <c r="G1" s="338">
        <v>2019</v>
      </c>
      <c r="H1" s="486" t="s">
        <v>490</v>
      </c>
      <c r="I1" s="486" t="s">
        <v>491</v>
      </c>
      <c r="L1"/>
    </row>
    <row r="2" spans="1:12" ht="15" customHeight="1">
      <c r="A2" s="390" t="s">
        <v>445</v>
      </c>
      <c r="B2" s="391"/>
      <c r="C2" s="391"/>
      <c r="D2" s="371">
        <v>791.4</v>
      </c>
      <c r="E2" s="371">
        <v>785.9</v>
      </c>
      <c r="F2" s="371">
        <v>839.6</v>
      </c>
      <c r="G2" s="392">
        <v>862.4</v>
      </c>
      <c r="H2" s="477">
        <v>53.700000000000045</v>
      </c>
      <c r="I2" s="477">
        <v>22.799999999999955</v>
      </c>
      <c r="J2" s="434"/>
      <c r="K2" s="434"/>
      <c r="L2" s="434"/>
    </row>
    <row r="3" spans="1:12" ht="15" customHeight="1">
      <c r="A3" s="390" t="s">
        <v>583</v>
      </c>
      <c r="B3" s="391"/>
      <c r="C3" s="391"/>
      <c r="D3" s="371">
        <v>700.4</v>
      </c>
      <c r="E3" s="371">
        <v>785.8</v>
      </c>
      <c r="F3" s="371">
        <v>873.1</v>
      </c>
      <c r="G3" s="392">
        <v>963.7</v>
      </c>
      <c r="H3" s="477">
        <v>87.300000000000068</v>
      </c>
      <c r="I3" s="477">
        <v>90.600000000000023</v>
      </c>
      <c r="J3" s="434"/>
      <c r="K3" s="434"/>
      <c r="L3" s="434"/>
    </row>
    <row r="4" spans="1:12" ht="15.75">
      <c r="A4" s="390" t="s">
        <v>584</v>
      </c>
      <c r="B4" s="390"/>
      <c r="C4" s="390"/>
      <c r="D4" s="371">
        <v>535.70000000000005</v>
      </c>
      <c r="E4" s="371">
        <v>550.5</v>
      </c>
      <c r="F4" s="371">
        <v>561.1</v>
      </c>
      <c r="G4" s="371">
        <v>583.5</v>
      </c>
      <c r="H4" s="490">
        <v>10.600000000000023</v>
      </c>
      <c r="I4" s="490">
        <v>22.399999999999977</v>
      </c>
      <c r="J4" s="434"/>
      <c r="K4" s="434"/>
      <c r="L4" s="434"/>
    </row>
    <row r="5" spans="1:12" ht="14.25">
      <c r="A5" s="319" t="s">
        <v>44</v>
      </c>
      <c r="B5" s="319"/>
      <c r="C5" s="319"/>
      <c r="D5" s="372">
        <v>2027.5</v>
      </c>
      <c r="E5" s="372">
        <v>2122.1999999999998</v>
      </c>
      <c r="F5" s="372">
        <v>2273.8000000000002</v>
      </c>
      <c r="G5" s="372">
        <v>2409.6</v>
      </c>
      <c r="H5" s="491">
        <v>151.60000000000036</v>
      </c>
      <c r="I5" s="491">
        <v>135.79999999999973</v>
      </c>
      <c r="J5" s="434"/>
      <c r="K5" s="434"/>
      <c r="L5" s="434"/>
    </row>
    <row r="6" spans="1:12" s="30" customFormat="1" ht="14.25">
      <c r="A6" s="318" t="s">
        <v>403</v>
      </c>
      <c r="B6" s="318"/>
      <c r="C6" s="318"/>
      <c r="D6" s="373">
        <v>0.57387976688168874</v>
      </c>
      <c r="E6" s="373">
        <v>0.57478237789056863</v>
      </c>
      <c r="F6" s="373">
        <v>0.58710223810458273</v>
      </c>
      <c r="G6" s="373">
        <v>0.59815608259399555</v>
      </c>
      <c r="H6" s="489">
        <v>1.23198602140141E-2</v>
      </c>
      <c r="I6" s="489">
        <v>1.1053844489412823E-2</v>
      </c>
      <c r="J6" s="434"/>
      <c r="K6" s="434"/>
      <c r="L6" s="434"/>
    </row>
    <row r="7" spans="1:12" s="30" customFormat="1" ht="15" customHeight="1">
      <c r="A7" s="873" t="s">
        <v>585</v>
      </c>
      <c r="B7" s="873"/>
      <c r="C7" s="873"/>
      <c r="D7" s="873"/>
      <c r="E7" s="873"/>
      <c r="F7" s="873"/>
      <c r="G7" s="873"/>
    </row>
    <row r="8" spans="1:12" s="30" customFormat="1" ht="15" customHeight="1">
      <c r="A8" s="872" t="s">
        <v>586</v>
      </c>
      <c r="B8" s="872"/>
      <c r="C8" s="872"/>
      <c r="D8" s="872"/>
      <c r="E8" s="872"/>
      <c r="F8" s="872"/>
      <c r="G8" s="872"/>
    </row>
  </sheetData>
  <mergeCells count="2">
    <mergeCell ref="A7:G7"/>
    <mergeCell ref="A8:G8"/>
  </mergeCells>
  <pageMargins left="0.70866141732283472" right="0.70866141732283472" top="1.1811023622047245" bottom="1.1811023622047245" header="0.31496062992125984" footer="0.31496062992125984"/>
  <pageSetup paperSize="9" scale="82"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H9"/>
  <sheetViews>
    <sheetView showGridLines="0" zoomScaleNormal="100" workbookViewId="0"/>
  </sheetViews>
  <sheetFormatPr baseColWidth="10" defaultColWidth="11.42578125" defaultRowHeight="12.75"/>
  <cols>
    <col min="1" max="1" width="2.140625" style="454" customWidth="1"/>
    <col min="2" max="2" width="37.85546875" style="454" customWidth="1"/>
    <col min="3" max="6" width="11.42578125" style="454" customWidth="1"/>
    <col min="7" max="16384" width="11.42578125" style="454"/>
  </cols>
  <sheetData>
    <row r="1" spans="1:8" s="452" customFormat="1" ht="18.75" customHeight="1">
      <c r="A1" s="837" t="s">
        <v>386</v>
      </c>
      <c r="B1" s="837"/>
      <c r="C1" s="338">
        <v>2016</v>
      </c>
      <c r="D1" s="338" t="s">
        <v>580</v>
      </c>
      <c r="E1" s="338" t="s">
        <v>581</v>
      </c>
      <c r="F1" s="338" t="s">
        <v>582</v>
      </c>
      <c r="G1" s="486" t="s">
        <v>490</v>
      </c>
      <c r="H1" s="486" t="s">
        <v>491</v>
      </c>
    </row>
    <row r="2" spans="1:8" ht="15" customHeight="1">
      <c r="A2" s="453" t="s">
        <v>397</v>
      </c>
      <c r="B2" s="453"/>
      <c r="C2" s="371">
        <v>19.8</v>
      </c>
      <c r="D2" s="371">
        <v>20.100000000000001</v>
      </c>
      <c r="E2" s="371">
        <v>21.2</v>
      </c>
      <c r="F2" s="392">
        <v>22.2</v>
      </c>
      <c r="G2" s="477">
        <v>1.0999999999999979</v>
      </c>
      <c r="H2" s="477">
        <v>1</v>
      </c>
    </row>
    <row r="3" spans="1:8" ht="15" customHeight="1">
      <c r="A3" s="453" t="s">
        <v>399</v>
      </c>
      <c r="B3" s="453"/>
      <c r="C3" s="371">
        <v>3.3782999999999999</v>
      </c>
      <c r="D3" s="371">
        <v>3.2884000000000002</v>
      </c>
      <c r="E3" s="371">
        <v>3.6352000000000002</v>
      </c>
      <c r="F3" s="392">
        <v>3.6768000000000001</v>
      </c>
      <c r="G3" s="477">
        <v>0.3468</v>
      </c>
      <c r="H3" s="477">
        <v>4.1599999999999859E-2</v>
      </c>
    </row>
    <row r="4" spans="1:8" ht="15" customHeight="1">
      <c r="A4" s="453" t="s">
        <v>398</v>
      </c>
      <c r="B4" s="453"/>
      <c r="C4" s="371">
        <v>10.7</v>
      </c>
      <c r="D4" s="371">
        <v>10.6</v>
      </c>
      <c r="E4" s="371">
        <v>10.6</v>
      </c>
      <c r="F4" s="371">
        <v>10.9</v>
      </c>
      <c r="G4" s="487">
        <v>0</v>
      </c>
      <c r="H4" s="487">
        <v>0.30000000000000071</v>
      </c>
    </row>
    <row r="5" spans="1:8" ht="15" customHeight="1">
      <c r="A5" s="455" t="s">
        <v>44</v>
      </c>
      <c r="B5" s="455"/>
      <c r="C5" s="372">
        <v>33.878299999999996</v>
      </c>
      <c r="D5" s="372">
        <v>33.988399999999999</v>
      </c>
      <c r="E5" s="372">
        <v>35.435200000000002</v>
      </c>
      <c r="F5" s="372">
        <v>36.776800000000001</v>
      </c>
      <c r="G5" s="488">
        <v>1.4468000000000032</v>
      </c>
      <c r="H5" s="488">
        <v>1.3415999999999997</v>
      </c>
    </row>
    <row r="6" spans="1:8" ht="15" customHeight="1">
      <c r="A6" s="456" t="s">
        <v>403</v>
      </c>
      <c r="B6" s="318"/>
      <c r="C6" s="373">
        <v>9.5891841708251118</v>
      </c>
      <c r="D6" s="373">
        <v>9.2055100238883245</v>
      </c>
      <c r="E6" s="373">
        <v>9.149478946118176</v>
      </c>
      <c r="F6" s="373">
        <v>9.129426717439765</v>
      </c>
      <c r="G6" s="489">
        <v>-5.6031077770148485E-2</v>
      </c>
      <c r="H6" s="489">
        <v>-2.0052228678411055E-2</v>
      </c>
    </row>
    <row r="7" spans="1:8" ht="15" customHeight="1">
      <c r="A7" s="874" t="s">
        <v>395</v>
      </c>
      <c r="B7" s="874"/>
      <c r="C7" s="874"/>
      <c r="D7" s="874"/>
      <c r="E7" s="874"/>
      <c r="F7" s="874"/>
    </row>
    <row r="8" spans="1:8" ht="15" customHeight="1">
      <c r="A8" s="870" t="s">
        <v>396</v>
      </c>
      <c r="B8" s="870"/>
      <c r="C8" s="870"/>
      <c r="D8" s="870"/>
      <c r="E8" s="870"/>
      <c r="F8" s="870"/>
    </row>
    <row r="9" spans="1:8" ht="15" customHeight="1">
      <c r="A9" s="870" t="s">
        <v>319</v>
      </c>
      <c r="B9" s="870"/>
      <c r="C9" s="870"/>
      <c r="D9" s="870"/>
      <c r="E9" s="870"/>
      <c r="F9" s="870"/>
    </row>
  </sheetData>
  <mergeCells count="3">
    <mergeCell ref="A7:F7"/>
    <mergeCell ref="A8:F8"/>
    <mergeCell ref="A9:F9"/>
  </mergeCells>
  <pageMargins left="0.70866141732283472" right="0.70866141732283472" top="1.1811023622047245" bottom="1.1811023622047245" header="0.31496062992125984" footer="0.31496062992125984"/>
  <pageSetup paperSize="9" scale="82"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3"/>
  <sheetViews>
    <sheetView showGridLines="0" workbookViewId="0"/>
  </sheetViews>
  <sheetFormatPr baseColWidth="10" defaultRowHeight="14.25"/>
  <cols>
    <col min="1" max="1" width="2.140625" style="565" customWidth="1"/>
    <col min="2" max="2" width="43" style="565" customWidth="1"/>
    <col min="3" max="6" width="10.7109375" style="565" customWidth="1"/>
    <col min="7" max="16384" width="11.42578125" style="565"/>
  </cols>
  <sheetData>
    <row r="1" spans="1:8" s="564" customFormat="1" ht="18.75" customHeight="1">
      <c r="A1" s="362" t="s">
        <v>462</v>
      </c>
      <c r="B1" s="362"/>
      <c r="C1" s="402">
        <v>2016</v>
      </c>
      <c r="D1" s="402">
        <v>2017</v>
      </c>
      <c r="E1" s="402">
        <v>2018</v>
      </c>
      <c r="F1" s="402">
        <v>2019</v>
      </c>
      <c r="G1" s="486" t="s">
        <v>490</v>
      </c>
      <c r="H1" s="486" t="s">
        <v>491</v>
      </c>
    </row>
    <row r="2" spans="1:8" ht="15" customHeight="1">
      <c r="A2" s="403" t="s">
        <v>186</v>
      </c>
      <c r="B2" s="404"/>
      <c r="C2" s="405">
        <v>50.703337732489203</v>
      </c>
      <c r="D2" s="405">
        <v>49.291951896680793</v>
      </c>
      <c r="E2" s="405">
        <v>48.541842864430322</v>
      </c>
      <c r="F2" s="405">
        <v>47.82637369675507</v>
      </c>
      <c r="G2" s="576">
        <v>-0.75010903225047088</v>
      </c>
      <c r="H2" s="576">
        <v>-0.71546916767525204</v>
      </c>
    </row>
    <row r="3" spans="1:8" ht="15" customHeight="1">
      <c r="A3" s="403" t="s">
        <v>187</v>
      </c>
      <c r="B3" s="404"/>
      <c r="C3" s="405">
        <v>49.060392929501248</v>
      </c>
      <c r="D3" s="405">
        <v>48.615153920818074</v>
      </c>
      <c r="E3" s="405">
        <v>48.134669473621337</v>
      </c>
      <c r="F3" s="405">
        <v>47.829435840732195</v>
      </c>
      <c r="G3" s="576">
        <v>-0.48048444719673711</v>
      </c>
      <c r="H3" s="576">
        <v>-0.3052336328891414</v>
      </c>
    </row>
    <row r="4" spans="1:8" ht="15" customHeight="1">
      <c r="A4" s="662" t="s">
        <v>458</v>
      </c>
      <c r="B4" s="663"/>
      <c r="C4" s="664">
        <v>42.251253004686539</v>
      </c>
      <c r="D4" s="664">
        <v>41.87317760390853</v>
      </c>
      <c r="E4" s="664">
        <v>41.58086658679612</v>
      </c>
      <c r="F4" s="664">
        <v>41.346746057902521</v>
      </c>
      <c r="G4" s="665">
        <v>-0.29231101711241081</v>
      </c>
      <c r="H4" s="665">
        <v>-0.23412052889359813</v>
      </c>
    </row>
    <row r="5" spans="1:8" ht="15" customHeight="1">
      <c r="A5" s="406" t="s">
        <v>321</v>
      </c>
      <c r="B5" s="407"/>
      <c r="C5" s="408">
        <v>-1.6429448029879552</v>
      </c>
      <c r="D5" s="408">
        <v>-0.676783239212847</v>
      </c>
      <c r="E5" s="408">
        <v>-0.40710025180628451</v>
      </c>
      <c r="F5" s="408">
        <v>3.0865938615509125E-3</v>
      </c>
      <c r="G5" s="578">
        <v>0.26968298740656249</v>
      </c>
      <c r="H5" s="578">
        <v>0.41018684566783542</v>
      </c>
    </row>
    <row r="6" spans="1:8" ht="15" customHeight="1">
      <c r="B6" s="403" t="s">
        <v>385</v>
      </c>
      <c r="C6" s="405">
        <v>-1.2839056091616967</v>
      </c>
      <c r="D6" s="405">
        <v>-0.74971602240861757</v>
      </c>
      <c r="E6" s="405">
        <v>-0.47806991985714725</v>
      </c>
      <c r="F6" s="405">
        <v>-6.5619763535695458E-2</v>
      </c>
      <c r="G6" s="576">
        <v>0.27164610255147031</v>
      </c>
      <c r="H6" s="576">
        <v>0.41245015632145177</v>
      </c>
    </row>
    <row r="7" spans="1:8" ht="15" customHeight="1">
      <c r="B7" s="403" t="s">
        <v>459</v>
      </c>
      <c r="C7" s="405">
        <v>-0.42049116405803477</v>
      </c>
      <c r="D7" s="405">
        <v>6.5656429563427693E-4</v>
      </c>
      <c r="E7" s="405">
        <v>1.4999999999999999E-2</v>
      </c>
      <c r="F7" s="405">
        <v>1.4999999999999999E-2</v>
      </c>
      <c r="G7" s="576">
        <v>1.4343435704365722E-2</v>
      </c>
      <c r="H7" s="576">
        <v>0</v>
      </c>
    </row>
    <row r="8" spans="1:8" ht="15" customHeight="1">
      <c r="B8" s="403" t="s">
        <v>460</v>
      </c>
      <c r="C8" s="405">
        <v>6.1414907340818295E-2</v>
      </c>
      <c r="D8" s="405">
        <v>7.2276218900136274E-2</v>
      </c>
      <c r="E8" s="405">
        <v>5.5969668050862752E-2</v>
      </c>
      <c r="F8" s="405">
        <v>5.3706357397246371E-2</v>
      </c>
      <c r="G8" s="576">
        <v>-1.6306550849273523E-2</v>
      </c>
      <c r="H8" s="576">
        <v>-2.2633106536163808E-3</v>
      </c>
    </row>
    <row r="9" spans="1:8" ht="15" customHeight="1">
      <c r="B9" s="403"/>
      <c r="C9" s="405"/>
      <c r="D9" s="405"/>
      <c r="E9" s="405"/>
      <c r="F9" s="405"/>
      <c r="G9" s="576"/>
      <c r="H9" s="576"/>
    </row>
    <row r="10" spans="1:8" ht="15" customHeight="1">
      <c r="A10" s="566"/>
      <c r="B10" s="566" t="s">
        <v>572</v>
      </c>
      <c r="C10" s="405">
        <v>-1.114366</v>
      </c>
      <c r="D10" s="574">
        <v>-0.37034099999999998</v>
      </c>
      <c r="E10" s="574">
        <v>0.76468999999999998</v>
      </c>
      <c r="F10" s="574">
        <v>0.849248</v>
      </c>
      <c r="G10" s="576">
        <v>1.1350309999999999</v>
      </c>
      <c r="H10" s="576">
        <v>8.4558000000000022E-2</v>
      </c>
    </row>
    <row r="11" spans="1:8" ht="15" customHeight="1">
      <c r="A11" s="567" t="s">
        <v>568</v>
      </c>
      <c r="B11" s="567" t="s">
        <v>322</v>
      </c>
      <c r="C11" s="563">
        <v>0.64633227999999998</v>
      </c>
      <c r="D11" s="563">
        <v>0.21479777999999997</v>
      </c>
      <c r="E11" s="563">
        <v>-0.44352019999999998</v>
      </c>
      <c r="F11" s="563">
        <v>-0.49256383999999998</v>
      </c>
      <c r="G11" s="577">
        <v>-0.65831797999999997</v>
      </c>
      <c r="H11" s="577">
        <v>-4.9043639999999999E-2</v>
      </c>
    </row>
    <row r="12" spans="1:8" ht="15" customHeight="1">
      <c r="A12" s="568" t="s">
        <v>568</v>
      </c>
      <c r="B12" s="568" t="s">
        <v>740</v>
      </c>
      <c r="C12" s="562">
        <v>9.0575371869714094E-2</v>
      </c>
      <c r="D12" s="562">
        <v>0</v>
      </c>
      <c r="E12" s="562">
        <v>0</v>
      </c>
      <c r="F12" s="562">
        <v>0</v>
      </c>
      <c r="G12" s="578">
        <v>0</v>
      </c>
      <c r="H12" s="578">
        <v>0</v>
      </c>
    </row>
    <row r="13" spans="1:8" ht="15" customHeight="1">
      <c r="A13" s="409" t="s">
        <v>719</v>
      </c>
      <c r="B13" s="410"/>
      <c r="C13" s="411">
        <v>-0.90603715111824112</v>
      </c>
      <c r="D13" s="411">
        <v>-0.46198545921284706</v>
      </c>
      <c r="E13" s="411">
        <v>-0.85062045180628454</v>
      </c>
      <c r="F13" s="411">
        <v>-0.48947724613844906</v>
      </c>
      <c r="G13" s="576">
        <v>-0.38863499259343748</v>
      </c>
      <c r="H13" s="576">
        <v>0.36114320566783548</v>
      </c>
    </row>
    <row r="14" spans="1:8" ht="15" customHeight="1">
      <c r="A14" s="575" t="s">
        <v>568</v>
      </c>
      <c r="B14" s="403" t="s">
        <v>688</v>
      </c>
      <c r="C14" s="405">
        <v>0.37999999999999995</v>
      </c>
      <c r="D14" s="405">
        <v>0.41</v>
      </c>
      <c r="E14" s="405">
        <v>0.32</v>
      </c>
      <c r="F14" s="405">
        <v>0.03</v>
      </c>
      <c r="G14" s="576"/>
      <c r="H14" s="576"/>
    </row>
    <row r="15" spans="1:8" ht="15" customHeight="1">
      <c r="A15" s="582" t="s">
        <v>741</v>
      </c>
      <c r="B15" s="583"/>
      <c r="C15" s="584">
        <v>-0.52603715111824112</v>
      </c>
      <c r="D15" s="584">
        <v>-5.1985459212847085E-2</v>
      </c>
      <c r="E15" s="584">
        <v>-0.53062045180628448</v>
      </c>
      <c r="F15" s="584">
        <v>-0.45947724613844909</v>
      </c>
      <c r="G15" s="585">
        <v>-0.47863499259343739</v>
      </c>
      <c r="H15" s="585">
        <v>7.1143205667835385E-2</v>
      </c>
    </row>
    <row r="16" spans="1:8" ht="15" customHeight="1">
      <c r="A16" s="409"/>
      <c r="B16" s="410"/>
      <c r="C16" s="411"/>
      <c r="D16" s="411"/>
      <c r="E16" s="411"/>
      <c r="F16" s="411"/>
      <c r="G16" s="576"/>
      <c r="H16" s="576"/>
    </row>
    <row r="17" spans="1:8">
      <c r="A17" s="569" t="s">
        <v>573</v>
      </c>
      <c r="B17" s="569"/>
      <c r="C17" s="579"/>
      <c r="D17" s="579"/>
      <c r="E17" s="579"/>
      <c r="F17" s="579"/>
      <c r="G17" s="586">
        <v>0</v>
      </c>
      <c r="H17" s="586">
        <v>0</v>
      </c>
    </row>
    <row r="18" spans="1:8">
      <c r="A18" s="570"/>
      <c r="B18" s="570" t="s">
        <v>567</v>
      </c>
      <c r="C18" s="580">
        <v>-1.2224907018208784</v>
      </c>
      <c r="D18" s="580">
        <v>-0.67743980350848132</v>
      </c>
      <c r="E18" s="580">
        <v>-0.42210025180628452</v>
      </c>
      <c r="F18" s="580">
        <v>-1.1913406138449087E-2</v>
      </c>
      <c r="G18" s="587">
        <v>0.2553395517021968</v>
      </c>
      <c r="H18" s="587">
        <v>0.41018684566783542</v>
      </c>
    </row>
    <row r="19" spans="1:8">
      <c r="A19" s="570" t="s">
        <v>568</v>
      </c>
      <c r="B19" s="570" t="s">
        <v>569</v>
      </c>
      <c r="C19" s="580">
        <v>0.50270288444444444</v>
      </c>
      <c r="D19" s="580">
        <v>0.16706493999999997</v>
      </c>
      <c r="E19" s="580">
        <v>-0.34496015555555554</v>
      </c>
      <c r="F19" s="580">
        <v>-0.38310520888888888</v>
      </c>
      <c r="G19" s="587">
        <v>-0.51202509555555553</v>
      </c>
      <c r="H19" s="587">
        <v>-3.8145053333333345E-2</v>
      </c>
    </row>
    <row r="20" spans="1:8">
      <c r="A20" s="570" t="s">
        <v>568</v>
      </c>
      <c r="B20" s="570" t="s">
        <v>570</v>
      </c>
      <c r="C20" s="581">
        <v>9.0575371869714094E-2</v>
      </c>
      <c r="D20" s="581">
        <v>0</v>
      </c>
      <c r="E20" s="581">
        <v>0</v>
      </c>
      <c r="F20" s="581">
        <v>0</v>
      </c>
      <c r="G20" s="586">
        <v>0</v>
      </c>
      <c r="H20" s="586">
        <v>0</v>
      </c>
    </row>
    <row r="21" spans="1:8">
      <c r="A21" s="571" t="s">
        <v>571</v>
      </c>
      <c r="B21" s="572"/>
      <c r="C21" s="581">
        <v>-0.62921244550671984</v>
      </c>
      <c r="D21" s="581">
        <v>-0.51037486350848138</v>
      </c>
      <c r="E21" s="581">
        <v>-0.76706040736184011</v>
      </c>
      <c r="F21" s="581">
        <v>-0.39501861502733798</v>
      </c>
      <c r="G21" s="586">
        <v>-0.25668554385335873</v>
      </c>
      <c r="H21" s="586">
        <v>0.37204179233450213</v>
      </c>
    </row>
    <row r="22" spans="1:8">
      <c r="A22" s="573" t="s">
        <v>574</v>
      </c>
      <c r="B22" s="573"/>
      <c r="C22" s="629"/>
      <c r="D22" s="629">
        <v>-0.1603748635084814</v>
      </c>
      <c r="E22" s="629">
        <v>-0.41706040736184014</v>
      </c>
      <c r="F22" s="629">
        <v>-4.5018615027338005E-2</v>
      </c>
      <c r="G22" s="630">
        <v>-0.25668554385335873</v>
      </c>
      <c r="H22" s="630">
        <v>0.37204179233450213</v>
      </c>
    </row>
    <row r="23" spans="1:8">
      <c r="A23" s="573" t="s">
        <v>687</v>
      </c>
      <c r="B23" s="573"/>
      <c r="C23" s="629"/>
      <c r="D23" s="629">
        <v>-0.1603748635084814</v>
      </c>
      <c r="E23" s="629">
        <v>-0.57743527087032154</v>
      </c>
      <c r="F23" s="629">
        <v>-0.6224538858976596</v>
      </c>
      <c r="G23" s="630">
        <v>-0.41706040736184014</v>
      </c>
      <c r="H23" s="630">
        <v>-4.501861502733806E-2</v>
      </c>
    </row>
    <row r="24" spans="1:8" ht="15" customHeight="1">
      <c r="A24" s="409"/>
      <c r="B24" s="410"/>
      <c r="C24" s="411"/>
      <c r="D24" s="411"/>
      <c r="E24" s="411"/>
      <c r="F24" s="411"/>
      <c r="G24" s="576"/>
      <c r="H24" s="576"/>
    </row>
    <row r="25" spans="1:8" ht="15" customHeight="1">
      <c r="A25" s="412" t="s">
        <v>461</v>
      </c>
      <c r="B25" s="413"/>
      <c r="C25" s="414">
        <v>83.568517711480425</v>
      </c>
      <c r="D25" s="414">
        <v>78.055285097247705</v>
      </c>
      <c r="E25" s="414">
        <v>74.484506249335254</v>
      </c>
      <c r="F25" s="414">
        <v>70.923723376021115</v>
      </c>
      <c r="G25" s="631">
        <v>-3.5707788479124503</v>
      </c>
      <c r="H25" s="631">
        <v>-3.5607828733141389</v>
      </c>
    </row>
    <row r="26" spans="1:8" s="415" customFormat="1" ht="24" customHeight="1">
      <c r="A26" s="875" t="s">
        <v>718</v>
      </c>
      <c r="B26" s="875"/>
      <c r="C26" s="875"/>
      <c r="D26" s="875"/>
      <c r="E26" s="875"/>
      <c r="F26" s="875"/>
      <c r="G26" s="875"/>
      <c r="H26" s="875"/>
    </row>
    <row r="27" spans="1:8" ht="15" customHeight="1">
      <c r="A27" s="660" t="s">
        <v>742</v>
      </c>
      <c r="B27" s="660"/>
      <c r="C27" s="660"/>
      <c r="D27" s="660"/>
      <c r="E27" s="660"/>
      <c r="F27" s="660"/>
      <c r="G27" s="661"/>
      <c r="H27" s="661"/>
    </row>
    <row r="28" spans="1:8" ht="15" customHeight="1">
      <c r="A28" s="660" t="s">
        <v>743</v>
      </c>
      <c r="B28" s="660"/>
      <c r="C28" s="660"/>
      <c r="D28" s="660"/>
      <c r="E28" s="660"/>
      <c r="F28" s="660"/>
      <c r="G28" s="661"/>
      <c r="H28" s="661"/>
    </row>
    <row r="30" spans="1:8">
      <c r="C30" s="833"/>
      <c r="D30" s="833"/>
      <c r="E30" s="833"/>
      <c r="F30" s="833"/>
    </row>
    <row r="31" spans="1:8">
      <c r="C31" s="574"/>
      <c r="D31" s="574"/>
      <c r="E31" s="574"/>
      <c r="F31" s="574"/>
    </row>
    <row r="33" spans="3:6">
      <c r="C33" s="833"/>
      <c r="D33" s="833"/>
      <c r="E33" s="833"/>
      <c r="F33" s="833"/>
    </row>
  </sheetData>
  <mergeCells count="1">
    <mergeCell ref="A26:H26"/>
  </mergeCells>
  <pageMargins left="0.78740157499999996" right="0.78740157499999996" top="0.984251969" bottom="0.984251969" header="0.4921259845" footer="0.4921259845"/>
  <pageSetup paperSize="9" scale="93"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showGridLines="0" workbookViewId="0"/>
  </sheetViews>
  <sheetFormatPr baseColWidth="10" defaultRowHeight="14.25"/>
  <cols>
    <col min="1" max="1" width="43.28515625" style="698" customWidth="1"/>
    <col min="2" max="4" width="12.140625" style="698" hidden="1" customWidth="1"/>
    <col min="5" max="8" width="12.140625" style="698" customWidth="1"/>
    <col min="9" max="11" width="12.140625" style="698" hidden="1" customWidth="1"/>
    <col min="12" max="16384" width="11.42578125" style="698"/>
  </cols>
  <sheetData>
    <row r="1" spans="1:13" ht="18.75" customHeight="1">
      <c r="A1" s="701" t="s">
        <v>403</v>
      </c>
      <c r="B1" s="646">
        <v>2013</v>
      </c>
      <c r="C1" s="646">
        <v>2014</v>
      </c>
      <c r="D1" s="646">
        <v>2015</v>
      </c>
      <c r="E1" s="647">
        <v>2016</v>
      </c>
      <c r="F1" s="647">
        <v>2017</v>
      </c>
      <c r="G1" s="647">
        <v>2018</v>
      </c>
      <c r="H1" s="647">
        <v>2019</v>
      </c>
      <c r="I1" s="647">
        <v>2020</v>
      </c>
      <c r="J1" s="647">
        <v>2021</v>
      </c>
      <c r="K1" s="647">
        <v>2022</v>
      </c>
      <c r="L1" s="486" t="s">
        <v>490</v>
      </c>
      <c r="M1" s="486" t="s">
        <v>491</v>
      </c>
    </row>
    <row r="2" spans="1:13" ht="15.75">
      <c r="A2" s="643" t="s">
        <v>385</v>
      </c>
      <c r="B2" s="644">
        <v>70.34860093939615</v>
      </c>
      <c r="C2" s="644">
        <v>73.307725216033788</v>
      </c>
      <c r="D2" s="644">
        <v>73.941713056483209</v>
      </c>
      <c r="E2" s="666">
        <v>72.854042066589869</v>
      </c>
      <c r="F2" s="666">
        <v>67.635767324293724</v>
      </c>
      <c r="G2" s="666">
        <v>64.555990942154452</v>
      </c>
      <c r="H2" s="666">
        <v>61.378742154382152</v>
      </c>
      <c r="I2" s="666">
        <v>58.495213982837249</v>
      </c>
      <c r="J2" s="666">
        <v>56.122515309840622</v>
      </c>
      <c r="K2" s="666">
        <v>53.662545141760887</v>
      </c>
      <c r="L2" s="667">
        <v>-3.0797763821392721</v>
      </c>
      <c r="M2" s="667">
        <v>-3.1772487877722995</v>
      </c>
    </row>
    <row r="3" spans="1:13" ht="15.75">
      <c r="A3" s="636" t="s">
        <v>642</v>
      </c>
      <c r="B3" s="638">
        <v>59.875096590662338</v>
      </c>
      <c r="C3" s="638">
        <v>58.911195806987294</v>
      </c>
      <c r="D3" s="638">
        <v>57.798728323703116</v>
      </c>
      <c r="E3" s="668">
        <v>58.803569419918645</v>
      </c>
      <c r="F3" s="668">
        <v>57.212953337587571</v>
      </c>
      <c r="G3" s="668">
        <v>54.684086859975721</v>
      </c>
      <c r="H3" s="668">
        <v>52.508452529304584</v>
      </c>
      <c r="I3" s="668">
        <v>50.488586878499305</v>
      </c>
      <c r="J3" s="668">
        <v>48.742982687162993</v>
      </c>
      <c r="K3" s="668">
        <v>47.071692498782483</v>
      </c>
      <c r="L3" s="669">
        <v>-2.5288664776118495</v>
      </c>
      <c r="M3" s="669">
        <v>-2.1756343306711372</v>
      </c>
    </row>
    <row r="4" spans="1:13" ht="15.75">
      <c r="A4" s="636" t="s">
        <v>700</v>
      </c>
      <c r="B4" s="638">
        <v>10.473504348733819</v>
      </c>
      <c r="C4" s="638">
        <v>14.396529409046479</v>
      </c>
      <c r="D4" s="638">
        <v>16.142984732780089</v>
      </c>
      <c r="E4" s="668">
        <v>14.050472646671212</v>
      </c>
      <c r="F4" s="668">
        <v>10.42281398670616</v>
      </c>
      <c r="G4" s="668">
        <v>9.8719040821787232</v>
      </c>
      <c r="H4" s="668">
        <v>8.870289625077568</v>
      </c>
      <c r="I4" s="668">
        <v>8.0066271043379356</v>
      </c>
      <c r="J4" s="668">
        <v>7.3795326226776385</v>
      </c>
      <c r="K4" s="668">
        <v>6.5908526429784082</v>
      </c>
      <c r="L4" s="669">
        <v>-0.55090990452743682</v>
      </c>
      <c r="M4" s="669">
        <v>-1.0016144571011552</v>
      </c>
    </row>
    <row r="5" spans="1:13" ht="15.75">
      <c r="A5" s="636"/>
      <c r="B5" s="638"/>
      <c r="C5" s="638"/>
      <c r="D5" s="638"/>
      <c r="E5" s="668"/>
      <c r="F5" s="668"/>
      <c r="G5" s="668"/>
      <c r="H5" s="668"/>
      <c r="I5" s="668"/>
      <c r="J5" s="668"/>
      <c r="K5" s="668"/>
      <c r="L5" s="669"/>
      <c r="M5" s="669"/>
    </row>
    <row r="6" spans="1:13" ht="15.75">
      <c r="A6" s="641" t="s">
        <v>640</v>
      </c>
      <c r="B6" s="642">
        <v>6.1813088936378042</v>
      </c>
      <c r="C6" s="642">
        <v>6.1046997525429321</v>
      </c>
      <c r="D6" s="642">
        <v>6.0003793224684863</v>
      </c>
      <c r="E6" s="670">
        <v>6.2173349901074726</v>
      </c>
      <c r="F6" s="670">
        <v>5.9585406421345368</v>
      </c>
      <c r="G6" s="670">
        <v>5.6804978181724284</v>
      </c>
      <c r="H6" s="670">
        <v>5.4612524141218053</v>
      </c>
      <c r="I6" s="670">
        <v>5.2639134804038861</v>
      </c>
      <c r="J6" s="670">
        <v>5.0824981864722378</v>
      </c>
      <c r="K6" s="670">
        <v>4.9147294441440996</v>
      </c>
      <c r="L6" s="671">
        <v>-0.27804282396210844</v>
      </c>
      <c r="M6" s="671">
        <v>-0.21924540405062309</v>
      </c>
    </row>
    <row r="7" spans="1:13" ht="15.75">
      <c r="A7" s="636" t="s">
        <v>639</v>
      </c>
      <c r="B7" s="638">
        <v>3.2913443293851192</v>
      </c>
      <c r="C7" s="638">
        <v>3.5479814470084294</v>
      </c>
      <c r="D7" s="638">
        <v>3.6160368473603217</v>
      </c>
      <c r="E7" s="668">
        <v>3.9822019434073881</v>
      </c>
      <c r="F7" s="668">
        <v>3.8730514173874493</v>
      </c>
      <c r="G7" s="668">
        <v>3.7181440264401351</v>
      </c>
      <c r="H7" s="668">
        <v>3.5994618183984626</v>
      </c>
      <c r="I7" s="668">
        <v>3.493324400631669</v>
      </c>
      <c r="J7" s="668">
        <v>3.3960328791428136</v>
      </c>
      <c r="K7" s="668">
        <v>3.3062725351514852</v>
      </c>
      <c r="L7" s="669">
        <v>-0.15490739094731421</v>
      </c>
      <c r="M7" s="669">
        <v>-0.11868220804167251</v>
      </c>
    </row>
    <row r="8" spans="1:13" ht="15.75">
      <c r="A8" s="636" t="s">
        <v>700</v>
      </c>
      <c r="B8" s="638">
        <v>2.8899645642526846</v>
      </c>
      <c r="C8" s="638">
        <v>2.5567183055345022</v>
      </c>
      <c r="D8" s="638">
        <v>2.3843424751081641</v>
      </c>
      <c r="E8" s="668">
        <v>2.2351330467000841</v>
      </c>
      <c r="F8" s="668">
        <v>2.085489224747088</v>
      </c>
      <c r="G8" s="668">
        <v>1.9623537917322937</v>
      </c>
      <c r="H8" s="668">
        <v>1.8617905957233429</v>
      </c>
      <c r="I8" s="668">
        <v>1.7705890797722164</v>
      </c>
      <c r="J8" s="668">
        <v>1.6864653073294249</v>
      </c>
      <c r="K8" s="668">
        <v>1.6084569089926151</v>
      </c>
      <c r="L8" s="669">
        <v>-0.12313543301479424</v>
      </c>
      <c r="M8" s="669">
        <v>-0.10056319600895081</v>
      </c>
    </row>
    <row r="9" spans="1:13" ht="15.75">
      <c r="A9" s="636"/>
      <c r="B9" s="638"/>
      <c r="C9" s="638"/>
      <c r="D9" s="638"/>
      <c r="E9" s="668"/>
      <c r="F9" s="668"/>
      <c r="G9" s="668"/>
      <c r="H9" s="668"/>
      <c r="I9" s="668"/>
      <c r="J9" s="668"/>
      <c r="K9" s="668"/>
      <c r="L9" s="669"/>
      <c r="M9" s="669"/>
    </row>
    <row r="10" spans="1:13" ht="15.75">
      <c r="A10" s="641" t="s">
        <v>637</v>
      </c>
      <c r="B10" s="642">
        <v>3.9595946654350498</v>
      </c>
      <c r="C10" s="642">
        <v>3.9688203258329606</v>
      </c>
      <c r="D10" s="642">
        <v>4.032494739932015</v>
      </c>
      <c r="E10" s="670">
        <v>4.1049522073496236</v>
      </c>
      <c r="F10" s="670">
        <v>4.2170217180924885</v>
      </c>
      <c r="G10" s="670">
        <v>4.0770482067701206</v>
      </c>
      <c r="H10" s="670">
        <v>3.9196898008628778</v>
      </c>
      <c r="I10" s="670">
        <v>3.7780542661626075</v>
      </c>
      <c r="J10" s="670">
        <v>3.6478475620180291</v>
      </c>
      <c r="K10" s="670">
        <v>3.5274353601379698</v>
      </c>
      <c r="L10" s="671">
        <v>-0.13997351132236791</v>
      </c>
      <c r="M10" s="671">
        <v>-0.15735840590724282</v>
      </c>
    </row>
    <row r="11" spans="1:13" ht="15.75">
      <c r="A11" s="636" t="s">
        <v>636</v>
      </c>
      <c r="B11" s="638">
        <v>2.8548035844502579</v>
      </c>
      <c r="C11" s="638">
        <v>2.8778371980685282</v>
      </c>
      <c r="D11" s="638">
        <v>2.9791592008074961</v>
      </c>
      <c r="E11" s="668">
        <v>3.1121124719428699</v>
      </c>
      <c r="F11" s="668">
        <v>3.2690720704801759</v>
      </c>
      <c r="G11" s="668">
        <v>3.1733326447881431</v>
      </c>
      <c r="H11" s="668">
        <v>3.0508541895253183</v>
      </c>
      <c r="I11" s="668">
        <v>2.940613485189262</v>
      </c>
      <c r="J11" s="668">
        <v>2.8392683050792638</v>
      </c>
      <c r="K11" s="668">
        <v>2.7455465849332268</v>
      </c>
      <c r="L11" s="669">
        <v>-9.5739425692032754E-2</v>
      </c>
      <c r="M11" s="669">
        <v>-0.12247845526282486</v>
      </c>
    </row>
    <row r="12" spans="1:13" ht="15.75">
      <c r="A12" s="636" t="s">
        <v>699</v>
      </c>
      <c r="B12" s="638">
        <v>1.1047910809847918</v>
      </c>
      <c r="C12" s="638">
        <v>1.0909831277644326</v>
      </c>
      <c r="D12" s="638">
        <v>1.0533355391245189</v>
      </c>
      <c r="E12" s="668">
        <v>0.99283973540675408</v>
      </c>
      <c r="F12" s="668">
        <v>0.94794964761231271</v>
      </c>
      <c r="G12" s="668">
        <v>0.90371556198197733</v>
      </c>
      <c r="H12" s="668">
        <v>0.86883561133756004</v>
      </c>
      <c r="I12" s="668">
        <v>0.8374407809733454</v>
      </c>
      <c r="J12" s="668">
        <v>0.80857925693876509</v>
      </c>
      <c r="K12" s="668">
        <v>0.78188877520474309</v>
      </c>
      <c r="L12" s="669">
        <v>-4.4234085630335374E-2</v>
      </c>
      <c r="M12" s="669">
        <v>-3.487995064441729E-2</v>
      </c>
    </row>
    <row r="13" spans="1:13" ht="15.75">
      <c r="A13" s="636"/>
      <c r="B13" s="638"/>
      <c r="C13" s="638"/>
      <c r="D13" s="638"/>
      <c r="E13" s="668"/>
      <c r="F13" s="668"/>
      <c r="G13" s="668"/>
      <c r="H13" s="668"/>
      <c r="I13" s="668"/>
      <c r="J13" s="668"/>
      <c r="K13" s="668"/>
      <c r="L13" s="669"/>
      <c r="M13" s="669"/>
    </row>
    <row r="14" spans="1:13" ht="15.75">
      <c r="A14" s="637" t="s">
        <v>460</v>
      </c>
      <c r="B14" s="639">
        <v>0.52175942591496038</v>
      </c>
      <c r="C14" s="639">
        <v>0.39768827736451401</v>
      </c>
      <c r="D14" s="639">
        <v>0.37165376059080141</v>
      </c>
      <c r="E14" s="672">
        <v>0.39217004390074073</v>
      </c>
      <c r="F14" s="672">
        <v>0.2437584808145947</v>
      </c>
      <c r="G14" s="672">
        <v>0.18074311239639546</v>
      </c>
      <c r="H14" s="672">
        <v>0.17376712226751198</v>
      </c>
      <c r="I14" s="672">
        <v>0.16748815619466909</v>
      </c>
      <c r="J14" s="672">
        <v>0.11551132241982359</v>
      </c>
      <c r="K14" s="672">
        <v>0.11169839645782044</v>
      </c>
      <c r="L14" s="673">
        <v>-6.3015368418199241E-2</v>
      </c>
      <c r="M14" s="673">
        <v>-6.9759901288834747E-3</v>
      </c>
    </row>
    <row r="15" spans="1:13" s="700" customFormat="1" ht="15.75">
      <c r="A15" s="648" t="s">
        <v>634</v>
      </c>
      <c r="B15" s="649">
        <v>81.011263924383954</v>
      </c>
      <c r="C15" s="649">
        <v>83.778933571774189</v>
      </c>
      <c r="D15" s="649">
        <v>84.346240879474507</v>
      </c>
      <c r="E15" s="674">
        <v>83.56849930794769</v>
      </c>
      <c r="F15" s="674">
        <v>78.055088165335349</v>
      </c>
      <c r="G15" s="674">
        <v>74.494280079493407</v>
      </c>
      <c r="H15" s="674">
        <v>70.933451491634329</v>
      </c>
      <c r="I15" s="674">
        <v>67.704669885598406</v>
      </c>
      <c r="J15" s="674">
        <v>64.968372380750722</v>
      </c>
      <c r="K15" s="674">
        <v>62.216408342500785</v>
      </c>
      <c r="L15" s="675">
        <v>-3.5608080858419413</v>
      </c>
      <c r="M15" s="675">
        <v>-3.5608285878590777</v>
      </c>
    </row>
    <row r="16" spans="1:13" ht="15.75">
      <c r="A16" s="640" t="s">
        <v>686</v>
      </c>
      <c r="C16" s="699"/>
      <c r="D16" s="699"/>
      <c r="E16" s="699"/>
      <c r="F16" s="699"/>
      <c r="G16" s="699"/>
      <c r="H16" s="699"/>
      <c r="I16" s="699"/>
      <c r="J16" s="699"/>
      <c r="K16" s="699"/>
    </row>
  </sheetData>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workbookViewId="0"/>
  </sheetViews>
  <sheetFormatPr baseColWidth="10" defaultRowHeight="10.5" customHeight="1"/>
  <cols>
    <col min="1" max="1" width="40" style="636" customWidth="1"/>
    <col min="2" max="5" width="11.42578125" style="636" customWidth="1"/>
    <col min="6" max="16384" width="11.42578125" style="636"/>
  </cols>
  <sheetData>
    <row r="1" spans="1:7" ht="18.75" customHeight="1">
      <c r="A1" s="645" t="s">
        <v>403</v>
      </c>
      <c r="B1" s="647">
        <v>2016</v>
      </c>
      <c r="C1" s="647">
        <v>2017</v>
      </c>
      <c r="D1" s="647">
        <v>2018</v>
      </c>
      <c r="E1" s="647">
        <v>2019</v>
      </c>
      <c r="F1" s="486" t="s">
        <v>490</v>
      </c>
      <c r="G1" s="486" t="s">
        <v>491</v>
      </c>
    </row>
    <row r="2" spans="1:7" ht="15.75" customHeight="1">
      <c r="A2" s="643" t="s">
        <v>385</v>
      </c>
      <c r="B2" s="666">
        <v>-1.2838681791590303</v>
      </c>
      <c r="C2" s="666">
        <v>-0.7498363728759625</v>
      </c>
      <c r="D2" s="666">
        <v>-0.47819613501411939</v>
      </c>
      <c r="E2" s="666">
        <v>-6.5510257480915851E-2</v>
      </c>
      <c r="F2" s="667">
        <v>0.2716402378618431</v>
      </c>
      <c r="G2" s="667">
        <v>0.41268587753320352</v>
      </c>
    </row>
    <row r="3" spans="1:7" ht="15.75" customHeight="1">
      <c r="A3" s="636" t="s">
        <v>642</v>
      </c>
      <c r="B3" s="668">
        <v>-1.4467555562672141</v>
      </c>
      <c r="C3" s="668">
        <v>-1.2051229515368078</v>
      </c>
      <c r="D3" s="668">
        <v>-0.22606035073436792</v>
      </c>
      <c r="E3" s="668">
        <v>0.12724755624389045</v>
      </c>
      <c r="F3" s="669">
        <v>0.9790626008024399</v>
      </c>
      <c r="G3" s="669">
        <v>0.35330790697825837</v>
      </c>
    </row>
    <row r="4" spans="1:7" ht="15.75" customHeight="1">
      <c r="A4" s="636" t="s">
        <v>641</v>
      </c>
      <c r="B4" s="668">
        <v>0.16288737710818385</v>
      </c>
      <c r="C4" s="668">
        <v>0.45528657866084532</v>
      </c>
      <c r="D4" s="668">
        <v>-0.25213578427975153</v>
      </c>
      <c r="E4" s="668">
        <v>-0.1927578137248063</v>
      </c>
      <c r="F4" s="669">
        <v>-0.7074223629405969</v>
      </c>
      <c r="G4" s="669">
        <v>5.9377970554945231E-2</v>
      </c>
    </row>
    <row r="5" spans="1:7" ht="15.75" customHeight="1">
      <c r="B5" s="668"/>
      <c r="C5" s="668"/>
      <c r="D5" s="668"/>
      <c r="E5" s="668"/>
      <c r="F5" s="669"/>
      <c r="G5" s="669"/>
    </row>
    <row r="6" spans="1:7" ht="15.75" customHeight="1">
      <c r="A6" s="641" t="s">
        <v>640</v>
      </c>
      <c r="B6" s="670">
        <v>-0.36345566306428156</v>
      </c>
      <c r="C6" s="670">
        <v>5.4856222271228931E-2</v>
      </c>
      <c r="D6" s="670">
        <v>6.4997342785879042E-2</v>
      </c>
      <c r="E6" s="670">
        <v>6.8153916174792634E-2</v>
      </c>
      <c r="F6" s="671">
        <v>1.0141120514650111E-2</v>
      </c>
      <c r="G6" s="671">
        <v>3.1565733889135916E-3</v>
      </c>
    </row>
    <row r="7" spans="1:7" ht="15.75" customHeight="1">
      <c r="A7" s="636" t="s">
        <v>639</v>
      </c>
      <c r="B7" s="668">
        <v>-0.44486650169760056</v>
      </c>
      <c r="C7" s="668">
        <v>-5.3480857719454086E-2</v>
      </c>
      <c r="D7" s="668">
        <v>-3.8283902372812616E-2</v>
      </c>
      <c r="E7" s="668">
        <v>-3.1141582263785654E-2</v>
      </c>
      <c r="F7" s="669">
        <v>1.5196955346641471E-2</v>
      </c>
      <c r="G7" s="669">
        <v>7.1423201090269617E-3</v>
      </c>
    </row>
    <row r="8" spans="1:7" ht="15.75" customHeight="1">
      <c r="A8" s="636" t="s">
        <v>638</v>
      </c>
      <c r="B8" s="668">
        <v>8.1410838633319021E-2</v>
      </c>
      <c r="C8" s="668">
        <v>0.10833707999068301</v>
      </c>
      <c r="D8" s="668">
        <v>0.10328124515869164</v>
      </c>
      <c r="E8" s="668">
        <v>9.9295498438578281E-2</v>
      </c>
      <c r="F8" s="669">
        <v>-5.0558348319913737E-3</v>
      </c>
      <c r="G8" s="669">
        <v>-3.9857467201133562E-3</v>
      </c>
    </row>
    <row r="9" spans="1:7" ht="15.75" customHeight="1">
      <c r="B9" s="668"/>
      <c r="C9" s="668"/>
      <c r="D9" s="668"/>
      <c r="E9" s="668"/>
      <c r="F9" s="669"/>
      <c r="G9" s="669"/>
    </row>
    <row r="10" spans="1:7" ht="15.75" customHeight="1">
      <c r="A10" s="641" t="s">
        <v>637</v>
      </c>
      <c r="B10" s="670">
        <v>-5.7035500993753194E-2</v>
      </c>
      <c r="C10" s="670">
        <v>-5.4199657975594645E-2</v>
      </c>
      <c r="D10" s="670">
        <v>-4.999276437231584E-2</v>
      </c>
      <c r="E10" s="670">
        <v>-5.3209087242020683E-2</v>
      </c>
      <c r="F10" s="671">
        <v>4.2068936032788051E-3</v>
      </c>
      <c r="G10" s="671">
        <v>-3.2163228697048435E-3</v>
      </c>
    </row>
    <row r="11" spans="1:7" ht="15.75" customHeight="1">
      <c r="A11" s="636" t="s">
        <v>636</v>
      </c>
      <c r="B11" s="668">
        <v>-9.1248267016136475E-2</v>
      </c>
      <c r="C11" s="668">
        <v>-4.0626404996506126E-2</v>
      </c>
      <c r="D11" s="668">
        <v>-2.5820311289672909E-2</v>
      </c>
      <c r="E11" s="668">
        <v>-2.482387460964457E-2</v>
      </c>
      <c r="F11" s="669">
        <v>1.4806093706833216E-2</v>
      </c>
      <c r="G11" s="669">
        <v>9.9643668002833904E-4</v>
      </c>
    </row>
    <row r="12" spans="1:7" ht="15.75" customHeight="1">
      <c r="A12" s="636" t="s">
        <v>635</v>
      </c>
      <c r="B12" s="668">
        <v>3.4212766022383274E-2</v>
      </c>
      <c r="C12" s="668">
        <v>2.7084269997670753E-2</v>
      </c>
      <c r="D12" s="668">
        <v>0</v>
      </c>
      <c r="E12" s="668">
        <v>0</v>
      </c>
      <c r="F12" s="669">
        <v>-2.7084269997670753E-2</v>
      </c>
      <c r="G12" s="669">
        <v>0</v>
      </c>
    </row>
    <row r="13" spans="1:7" ht="15.75" customHeight="1">
      <c r="B13" s="668"/>
      <c r="C13" s="668"/>
      <c r="D13" s="668"/>
      <c r="E13" s="668"/>
      <c r="F13" s="669"/>
      <c r="G13" s="669"/>
    </row>
    <row r="14" spans="1:7" ht="15.75" customHeight="1">
      <c r="A14" s="637" t="s">
        <v>460</v>
      </c>
      <c r="B14" s="672">
        <v>6.1414907340818135E-2</v>
      </c>
      <c r="C14" s="672">
        <v>7.2276218900136274E-2</v>
      </c>
      <c r="D14" s="672">
        <v>5.5923759026743583E-2</v>
      </c>
      <c r="E14" s="672">
        <v>5.3662015983237693E-2</v>
      </c>
      <c r="F14" s="673">
        <v>-1.6352459873392691E-2</v>
      </c>
      <c r="G14" s="673">
        <v>-2.2617430435058899E-3</v>
      </c>
    </row>
    <row r="15" spans="1:7" s="637" customFormat="1" ht="15.75" customHeight="1">
      <c r="A15" s="648" t="s">
        <v>634</v>
      </c>
      <c r="B15" s="674">
        <v>-1.6429444358762468</v>
      </c>
      <c r="C15" s="674">
        <v>-0.67690358968019193</v>
      </c>
      <c r="D15" s="674">
        <v>-0.40726779757381271</v>
      </c>
      <c r="E15" s="674">
        <v>3.0965874350937896E-3</v>
      </c>
      <c r="F15" s="675">
        <v>0.26963579210637922</v>
      </c>
      <c r="G15" s="675">
        <v>0.41036438500890648</v>
      </c>
    </row>
    <row r="16" spans="1:7" ht="15.75" customHeight="1">
      <c r="A16" s="640" t="s">
        <v>686</v>
      </c>
    </row>
    <row r="17" ht="15.75" customHeight="1"/>
  </sheetData>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K42"/>
  <sheetViews>
    <sheetView showGridLines="0" zoomScaleNormal="100" workbookViewId="0">
      <pane ySplit="1" topLeftCell="A2" activePane="bottomLeft" state="frozen"/>
      <selection activeCell="B30" sqref="B30"/>
      <selection pane="bottomLeft"/>
    </sheetView>
  </sheetViews>
  <sheetFormatPr baseColWidth="10" defaultColWidth="11.42578125" defaultRowHeight="15"/>
  <cols>
    <col min="1" max="1" width="2.140625" style="252" customWidth="1"/>
    <col min="2" max="2" width="37.85546875" style="252" customWidth="1"/>
    <col min="3" max="6" width="11.42578125" style="252" customWidth="1"/>
    <col min="7" max="16384" width="11.42578125" style="252"/>
  </cols>
  <sheetData>
    <row r="1" spans="1:8" s="2" customFormat="1" ht="18.75" customHeight="1">
      <c r="A1" s="310" t="s">
        <v>401</v>
      </c>
      <c r="B1" s="342"/>
      <c r="C1" s="338">
        <v>2016</v>
      </c>
      <c r="D1" s="289">
        <v>2017</v>
      </c>
      <c r="E1" s="338">
        <v>2018</v>
      </c>
      <c r="F1" s="338">
        <v>2019</v>
      </c>
      <c r="G1" s="486" t="s">
        <v>490</v>
      </c>
      <c r="H1" s="486" t="s">
        <v>491</v>
      </c>
    </row>
    <row r="2" spans="1:8" s="250" customFormat="1" ht="15" customHeight="1">
      <c r="A2" s="343" t="s">
        <v>402</v>
      </c>
      <c r="B2" s="343"/>
      <c r="C2" s="344"/>
      <c r="D2" s="344"/>
      <c r="E2" s="344"/>
      <c r="F2" s="344"/>
      <c r="G2" s="589"/>
      <c r="H2" s="589"/>
    </row>
    <row r="3" spans="1:8" s="250" customFormat="1" ht="15" customHeight="1">
      <c r="A3" s="704"/>
      <c r="B3" s="705" t="s">
        <v>210</v>
      </c>
      <c r="C3" s="706">
        <v>76308.961603380027</v>
      </c>
      <c r="D3" s="706">
        <v>80677.819274419977</v>
      </c>
      <c r="E3" s="706">
        <v>78536.102000000014</v>
      </c>
      <c r="F3" s="706">
        <v>79147.588000000003</v>
      </c>
      <c r="G3" s="712">
        <v>-2141.7172744199634</v>
      </c>
      <c r="H3" s="712">
        <v>611.48599999998987</v>
      </c>
    </row>
    <row r="4" spans="1:8" s="250" customFormat="1" ht="15" customHeight="1">
      <c r="A4" s="253"/>
      <c r="B4" s="707" t="s">
        <v>209</v>
      </c>
      <c r="C4" s="708">
        <v>71313.540653740012</v>
      </c>
      <c r="D4" s="708">
        <v>73805.223559750026</v>
      </c>
      <c r="E4" s="708">
        <v>76377.02999999997</v>
      </c>
      <c r="F4" s="708">
        <v>79688.742999999973</v>
      </c>
      <c r="G4" s="713">
        <v>2571.806440249944</v>
      </c>
      <c r="H4" s="713">
        <v>3311.7130000000034</v>
      </c>
    </row>
    <row r="5" spans="1:8" s="250" customFormat="1" ht="15" customHeight="1">
      <c r="A5" s="710" t="s">
        <v>701</v>
      </c>
      <c r="B5" s="710"/>
      <c r="C5" s="711">
        <v>-4995.4209496400144</v>
      </c>
      <c r="D5" s="711">
        <v>-6872.5957146699511</v>
      </c>
      <c r="E5" s="711">
        <v>-2159.0720000000438</v>
      </c>
      <c r="F5" s="709">
        <v>541.15499999996973</v>
      </c>
      <c r="G5" s="714">
        <v>4713.5237146699073</v>
      </c>
      <c r="H5" s="714">
        <v>2700.2270000000135</v>
      </c>
    </row>
    <row r="6" spans="1:8" s="250" customFormat="1" ht="15" customHeight="1">
      <c r="A6" s="344"/>
      <c r="B6" s="344"/>
      <c r="C6" s="352"/>
      <c r="D6" s="352"/>
      <c r="E6" s="352"/>
      <c r="F6" s="352"/>
      <c r="G6" s="590"/>
      <c r="H6" s="590"/>
    </row>
    <row r="7" spans="1:8" s="250" customFormat="1" ht="15" customHeight="1">
      <c r="A7" s="345" t="s">
        <v>185</v>
      </c>
      <c r="B7" s="345"/>
      <c r="C7" s="353">
        <v>-459.42094964001444</v>
      </c>
      <c r="D7" s="353">
        <v>4104.5092110533014</v>
      </c>
      <c r="E7" s="353">
        <v>307.5454459869012</v>
      </c>
      <c r="F7" s="353">
        <v>-805.49634303189464</v>
      </c>
      <c r="G7" s="591">
        <v>-3796.9637650664004</v>
      </c>
      <c r="H7" s="591">
        <v>-1113.041789018796</v>
      </c>
    </row>
    <row r="8" spans="1:8" customFormat="1" ht="14.25">
      <c r="A8" s="417"/>
      <c r="B8" s="418" t="s">
        <v>463</v>
      </c>
      <c r="C8" s="457"/>
      <c r="D8" s="42">
        <v>150</v>
      </c>
      <c r="E8" s="42">
        <v>992</v>
      </c>
      <c r="F8" s="42">
        <v>485</v>
      </c>
      <c r="G8" s="588">
        <v>842</v>
      </c>
      <c r="H8" s="588">
        <v>-507</v>
      </c>
    </row>
    <row r="9" spans="1:8" customFormat="1" ht="14.25">
      <c r="A9" s="417"/>
      <c r="B9" s="418" t="s">
        <v>464</v>
      </c>
      <c r="C9" s="457"/>
      <c r="D9" s="42">
        <v>235.6500000000012</v>
      </c>
      <c r="E9" s="42">
        <v>250</v>
      </c>
      <c r="F9" s="42">
        <v>200</v>
      </c>
      <c r="G9" s="588">
        <v>14.349999999998801</v>
      </c>
      <c r="H9" s="588">
        <v>-50</v>
      </c>
    </row>
    <row r="10" spans="1:8" s="30" customFormat="1" ht="14.25">
      <c r="A10" s="417"/>
      <c r="B10" s="418" t="s">
        <v>674</v>
      </c>
      <c r="C10" s="457"/>
      <c r="D10" s="42">
        <v>-345</v>
      </c>
      <c r="E10" s="42">
        <v>110</v>
      </c>
      <c r="F10" s="42">
        <v>115</v>
      </c>
      <c r="G10" s="588">
        <v>455</v>
      </c>
      <c r="H10" s="588">
        <v>5</v>
      </c>
    </row>
    <row r="11" spans="1:8" s="30" customFormat="1" ht="14.25">
      <c r="A11" s="417"/>
      <c r="B11" s="418" t="s">
        <v>675</v>
      </c>
      <c r="C11" s="457"/>
      <c r="D11" s="42">
        <v>-378.5</v>
      </c>
      <c r="E11" s="42"/>
      <c r="F11" s="42"/>
      <c r="G11" s="588">
        <v>378.5</v>
      </c>
      <c r="H11" s="588">
        <v>0</v>
      </c>
    </row>
    <row r="12" spans="1:8" s="30" customFormat="1" ht="14.25" hidden="1">
      <c r="A12" s="417"/>
      <c r="B12" s="418" t="s">
        <v>332</v>
      </c>
      <c r="C12" s="457"/>
      <c r="D12" s="42"/>
      <c r="E12" s="42"/>
      <c r="F12" s="42"/>
      <c r="G12" s="588">
        <v>0</v>
      </c>
      <c r="H12" s="588">
        <v>0</v>
      </c>
    </row>
    <row r="13" spans="1:8" s="30" customFormat="1" ht="28.5">
      <c r="A13" s="417"/>
      <c r="B13" s="676" t="s">
        <v>676</v>
      </c>
      <c r="C13" s="457"/>
      <c r="D13" s="702">
        <v>24.700000000000003</v>
      </c>
      <c r="E13" s="702"/>
      <c r="F13" s="702"/>
      <c r="G13" s="703">
        <v>-24.700000000000003</v>
      </c>
      <c r="H13" s="703">
        <v>0</v>
      </c>
    </row>
    <row r="14" spans="1:8" s="30" customFormat="1" ht="14.25">
      <c r="A14" s="417"/>
      <c r="B14" s="418" t="s">
        <v>465</v>
      </c>
      <c r="C14" s="457"/>
      <c r="D14" s="42">
        <v>-600</v>
      </c>
      <c r="E14" s="42">
        <v>-495.62099999999998</v>
      </c>
      <c r="F14" s="42"/>
      <c r="G14" s="588">
        <v>104.37900000000002</v>
      </c>
      <c r="H14" s="588">
        <v>495.62099999999998</v>
      </c>
    </row>
    <row r="15" spans="1:8" s="30" customFormat="1" ht="14.25">
      <c r="A15" s="417"/>
      <c r="B15" s="418" t="s">
        <v>677</v>
      </c>
      <c r="C15" s="457"/>
      <c r="D15" s="42">
        <v>-100</v>
      </c>
      <c r="E15" s="42"/>
      <c r="F15" s="42"/>
      <c r="G15" s="588">
        <v>100</v>
      </c>
      <c r="H15" s="588">
        <v>0</v>
      </c>
    </row>
    <row r="16" spans="1:8" s="30" customFormat="1" ht="14.25">
      <c r="A16" s="419"/>
      <c r="B16" s="418" t="s">
        <v>678</v>
      </c>
      <c r="C16" s="457"/>
      <c r="D16" s="42">
        <v>169</v>
      </c>
      <c r="E16" s="42">
        <v>162.2428193428411</v>
      </c>
      <c r="F16" s="42">
        <v>-187.75718065715895</v>
      </c>
      <c r="G16" s="588">
        <v>-6.7571806571588979</v>
      </c>
      <c r="H16" s="588">
        <v>-350.00000000000006</v>
      </c>
    </row>
    <row r="17" spans="1:11" s="30" customFormat="1" ht="14.25">
      <c r="A17" s="417"/>
      <c r="B17" s="418" t="s">
        <v>679</v>
      </c>
      <c r="C17" s="457"/>
      <c r="D17" s="42">
        <v>148</v>
      </c>
      <c r="E17" s="42"/>
      <c r="F17" s="42"/>
      <c r="G17" s="588">
        <v>-148</v>
      </c>
      <c r="H17" s="588">
        <v>0</v>
      </c>
    </row>
    <row r="18" spans="1:11" s="30" customFormat="1" ht="14.25">
      <c r="A18" s="417"/>
      <c r="B18" s="418" t="s">
        <v>680</v>
      </c>
      <c r="C18" s="457"/>
      <c r="D18" s="42">
        <v>2412</v>
      </c>
      <c r="E18" s="42"/>
      <c r="F18" s="42"/>
      <c r="G18" s="588">
        <v>-2412</v>
      </c>
      <c r="H18" s="588">
        <v>0</v>
      </c>
    </row>
    <row r="19" spans="1:11" s="30" customFormat="1" ht="14.25">
      <c r="A19" s="417"/>
      <c r="B19" s="418" t="s">
        <v>698</v>
      </c>
      <c r="C19" s="457"/>
      <c r="D19" s="42"/>
      <c r="E19" s="42"/>
      <c r="F19" s="42">
        <v>-820</v>
      </c>
      <c r="G19" s="588">
        <v>0</v>
      </c>
      <c r="H19" s="588">
        <v>-820</v>
      </c>
    </row>
    <row r="20" spans="1:11" s="30" customFormat="1" ht="14.25">
      <c r="A20" s="417"/>
      <c r="B20" s="418" t="s">
        <v>681</v>
      </c>
      <c r="C20" s="457"/>
      <c r="D20" s="42"/>
      <c r="E20" s="42"/>
      <c r="F20" s="42"/>
      <c r="G20" s="588">
        <v>0</v>
      </c>
      <c r="H20" s="588">
        <v>0</v>
      </c>
    </row>
    <row r="21" spans="1:11" s="30" customFormat="1" ht="14.25">
      <c r="A21" s="417"/>
      <c r="B21" s="418" t="s">
        <v>682</v>
      </c>
      <c r="C21" s="457"/>
      <c r="D21" s="42">
        <v>1681.0592110532998</v>
      </c>
      <c r="E21" s="42">
        <v>-1006.5017216527399</v>
      </c>
      <c r="F21" s="42">
        <v>-856.50172165273534</v>
      </c>
      <c r="G21" s="588">
        <v>-2687.5609327060397</v>
      </c>
      <c r="H21" s="588">
        <v>150.00000000000455</v>
      </c>
    </row>
    <row r="22" spans="1:11" s="30" customFormat="1" ht="14.25">
      <c r="A22" s="417"/>
      <c r="B22" s="418" t="s">
        <v>683</v>
      </c>
      <c r="C22" s="457"/>
      <c r="D22" s="42">
        <v>130</v>
      </c>
      <c r="E22" s="42">
        <v>130</v>
      </c>
      <c r="F22" s="42">
        <v>130</v>
      </c>
      <c r="G22" s="588">
        <v>0</v>
      </c>
      <c r="H22" s="588">
        <v>0</v>
      </c>
    </row>
    <row r="23" spans="1:11" customFormat="1" ht="14.25">
      <c r="A23" s="417"/>
      <c r="B23" s="418" t="s">
        <v>684</v>
      </c>
      <c r="C23" s="458"/>
      <c r="D23" s="42">
        <v>577.60000000000036</v>
      </c>
      <c r="E23" s="42">
        <v>165.42534829679994</v>
      </c>
      <c r="F23" s="42">
        <v>128.7625592779998</v>
      </c>
      <c r="G23" s="588">
        <v>-412.17465170320042</v>
      </c>
      <c r="H23" s="588">
        <v>-36.66278901880014</v>
      </c>
      <c r="I23" s="416"/>
      <c r="J23" s="416"/>
      <c r="K23" s="416"/>
    </row>
    <row r="24" spans="1:11" s="250" customFormat="1" ht="15" customHeight="1">
      <c r="A24" s="420" t="s">
        <v>400</v>
      </c>
      <c r="B24" s="420"/>
      <c r="C24" s="421">
        <v>-4536</v>
      </c>
      <c r="D24" s="421">
        <v>-2768.0865036166497</v>
      </c>
      <c r="E24" s="421">
        <v>-1851.5265540131427</v>
      </c>
      <c r="F24" s="421">
        <v>-264.34134303192491</v>
      </c>
      <c r="G24" s="715">
        <v>916.55994960350699</v>
      </c>
      <c r="H24" s="715">
        <v>1587.1852109812178</v>
      </c>
    </row>
    <row r="25" spans="1:11" s="250" customFormat="1" ht="15" customHeight="1">
      <c r="A25" s="346"/>
      <c r="B25" s="346"/>
      <c r="C25" s="347"/>
      <c r="D25" s="347"/>
      <c r="E25" s="347"/>
      <c r="F25" s="347"/>
      <c r="G25" s="592"/>
      <c r="H25" s="592"/>
    </row>
    <row r="26" spans="1:11" s="250" customFormat="1" ht="15" customHeight="1">
      <c r="A26" s="348" t="s">
        <v>468</v>
      </c>
      <c r="B26" s="348"/>
      <c r="C26" s="262"/>
      <c r="D26" s="262"/>
      <c r="E26" s="262"/>
      <c r="F26" s="262"/>
      <c r="G26" s="593"/>
      <c r="H26" s="593"/>
    </row>
    <row r="27" spans="1:11" s="250" customFormat="1" ht="15" customHeight="1">
      <c r="A27" s="354" t="s">
        <v>321</v>
      </c>
      <c r="B27" s="354"/>
      <c r="C27" s="282"/>
      <c r="D27" s="355"/>
      <c r="E27" s="355"/>
      <c r="F27" s="355"/>
      <c r="G27" s="594"/>
      <c r="H27" s="594"/>
    </row>
    <row r="28" spans="1:11" s="250" customFormat="1" ht="15" customHeight="1">
      <c r="B28" s="262" t="s">
        <v>306</v>
      </c>
      <c r="C28" s="349">
        <v>-1.2839056091616967</v>
      </c>
      <c r="D28" s="349">
        <v>-0.74971602240861757</v>
      </c>
      <c r="E28" s="349">
        <v>-0.47806991985714725</v>
      </c>
      <c r="F28" s="349">
        <v>-6.5619763535695458E-2</v>
      </c>
      <c r="G28" s="595">
        <v>0.27164610255147031</v>
      </c>
      <c r="H28" s="595">
        <v>0.41245015632145177</v>
      </c>
    </row>
    <row r="29" spans="1:11" s="250" customFormat="1" ht="15" customHeight="1">
      <c r="B29" s="262" t="s">
        <v>467</v>
      </c>
      <c r="C29" s="349">
        <v>-0.42049116405803477</v>
      </c>
      <c r="D29" s="349">
        <v>6.5656429563427693E-4</v>
      </c>
      <c r="E29" s="349">
        <v>1.4999999999999999E-2</v>
      </c>
      <c r="F29" s="349">
        <v>1.4999999999999999E-2</v>
      </c>
      <c r="G29" s="595">
        <v>1.4343435704365722E-2</v>
      </c>
      <c r="H29" s="595">
        <v>0</v>
      </c>
    </row>
    <row r="30" spans="1:11" s="250" customFormat="1" ht="15" customHeight="1">
      <c r="B30" s="262" t="s">
        <v>466</v>
      </c>
      <c r="C30" s="349">
        <v>6.1414907340818295E-2</v>
      </c>
      <c r="D30" s="349">
        <v>7.2276218900136274E-2</v>
      </c>
      <c r="E30" s="349">
        <v>5.5969668050862752E-2</v>
      </c>
      <c r="F30" s="349">
        <v>5.3706357397246371E-2</v>
      </c>
      <c r="G30" s="595">
        <v>-1.6306550849273523E-2</v>
      </c>
      <c r="H30" s="595">
        <v>-2.2633106536163808E-3</v>
      </c>
    </row>
    <row r="31" spans="1:11" s="250" customFormat="1" ht="15" customHeight="1">
      <c r="A31" s="422" t="s">
        <v>335</v>
      </c>
      <c r="B31" s="422"/>
      <c r="C31" s="423">
        <v>-1.642981865878913</v>
      </c>
      <c r="D31" s="423">
        <v>-0.676783239212847</v>
      </c>
      <c r="E31" s="423">
        <v>-0.40710025180628451</v>
      </c>
      <c r="F31" s="834">
        <v>3.0865938615509125E-3</v>
      </c>
      <c r="G31" s="716">
        <v>0.26968298740656249</v>
      </c>
      <c r="H31" s="716">
        <v>0.41018684566783542</v>
      </c>
    </row>
    <row r="32" spans="1:11" s="250" customFormat="1" ht="15" customHeight="1">
      <c r="A32" s="659" t="s">
        <v>685</v>
      </c>
      <c r="B32" s="350"/>
      <c r="C32" s="351"/>
      <c r="D32" s="351"/>
      <c r="E32" s="351"/>
      <c r="F32" s="351"/>
      <c r="G32" s="351"/>
      <c r="H32" s="351"/>
    </row>
    <row r="33" spans="1:6" s="250" customFormat="1">
      <c r="A33" s="249"/>
      <c r="B33" s="249"/>
      <c r="C33" s="249"/>
      <c r="D33" s="249"/>
      <c r="E33" s="249"/>
      <c r="F33" s="249"/>
    </row>
    <row r="34" spans="1:6" s="250" customFormat="1">
      <c r="A34" s="249"/>
      <c r="B34" s="249"/>
      <c r="C34" s="249"/>
      <c r="D34" s="249"/>
      <c r="E34" s="249"/>
      <c r="F34" s="249"/>
    </row>
    <row r="35" spans="1:6" s="250" customFormat="1">
      <c r="A35" s="249"/>
      <c r="B35" s="249"/>
      <c r="C35" s="249"/>
      <c r="D35" s="249"/>
      <c r="E35" s="249"/>
      <c r="F35" s="249"/>
    </row>
    <row r="36" spans="1:6" s="250" customFormat="1">
      <c r="A36" s="249"/>
      <c r="B36" s="249"/>
      <c r="C36" s="249"/>
      <c r="D36" s="249"/>
      <c r="E36" s="249"/>
      <c r="F36" s="249"/>
    </row>
    <row r="37" spans="1:6" s="250" customFormat="1">
      <c r="A37" s="249"/>
      <c r="B37" s="249"/>
      <c r="C37" s="249"/>
      <c r="D37" s="249"/>
      <c r="E37" s="249"/>
      <c r="F37" s="249"/>
    </row>
    <row r="38" spans="1:6" s="250" customFormat="1">
      <c r="A38" s="249"/>
      <c r="B38" s="249"/>
      <c r="C38" s="249"/>
      <c r="D38" s="249"/>
      <c r="E38" s="249"/>
      <c r="F38" s="249"/>
    </row>
    <row r="39" spans="1:6" s="250" customFormat="1">
      <c r="A39" s="249"/>
      <c r="B39" s="249"/>
      <c r="C39" s="249"/>
      <c r="D39" s="249"/>
      <c r="E39" s="249"/>
      <c r="F39" s="249"/>
    </row>
    <row r="40" spans="1:6" s="250" customFormat="1">
      <c r="A40" s="249"/>
      <c r="B40" s="249"/>
      <c r="C40" s="249"/>
      <c r="D40" s="249"/>
      <c r="E40" s="249"/>
      <c r="F40" s="249"/>
    </row>
    <row r="41" spans="1:6" ht="16.5">
      <c r="A41" s="251"/>
      <c r="B41" s="251"/>
      <c r="C41" s="251"/>
      <c r="D41" s="251"/>
      <c r="E41" s="251"/>
      <c r="F41" s="251"/>
    </row>
    <row r="42" spans="1:6" ht="16.5">
      <c r="A42" s="251"/>
      <c r="B42" s="251"/>
      <c r="C42" s="251"/>
      <c r="D42" s="251"/>
      <c r="E42" s="251"/>
      <c r="F42" s="251"/>
    </row>
  </sheetData>
  <pageMargins left="0.70866141732283472" right="0.70866141732283472" top="1.1811023622047245" bottom="1.1811023622047245" header="0.31496062992125984" footer="0.31496062992125984"/>
  <pageSetup paperSize="9" scale="82"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
  <sheetViews>
    <sheetView showGridLines="0" workbookViewId="0">
      <selection sqref="A1:H1"/>
    </sheetView>
  </sheetViews>
  <sheetFormatPr baseColWidth="10" defaultRowHeight="14.25"/>
  <cols>
    <col min="1" max="1" width="27.140625" style="41" customWidth="1"/>
    <col min="2" max="2" width="12.85546875" style="41" customWidth="1"/>
    <col min="3" max="8" width="11.42578125" style="41" customWidth="1"/>
    <col min="9" max="16384" width="11.42578125" style="41"/>
  </cols>
  <sheetData>
    <row r="1" spans="1:15" ht="27.6" customHeight="1">
      <c r="A1" s="877" t="s">
        <v>702</v>
      </c>
      <c r="B1" s="877"/>
      <c r="C1" s="877"/>
      <c r="D1" s="877"/>
      <c r="E1" s="877"/>
      <c r="F1" s="877"/>
      <c r="G1" s="877"/>
      <c r="H1" s="877"/>
    </row>
    <row r="2" spans="1:15" ht="14.25" customHeight="1">
      <c r="A2" s="878"/>
      <c r="B2" s="798"/>
      <c r="C2" s="878" t="s">
        <v>703</v>
      </c>
      <c r="D2" s="880" t="s">
        <v>704</v>
      </c>
      <c r="E2" s="882" t="s">
        <v>705</v>
      </c>
      <c r="F2" s="882"/>
      <c r="G2" s="882"/>
      <c r="H2" s="882"/>
    </row>
    <row r="3" spans="1:15">
      <c r="A3" s="879"/>
      <c r="B3" s="799"/>
      <c r="C3" s="879"/>
      <c r="D3" s="881"/>
      <c r="E3" s="800" t="s">
        <v>706</v>
      </c>
      <c r="F3" s="800" t="s">
        <v>334</v>
      </c>
      <c r="G3" s="800" t="s">
        <v>307</v>
      </c>
      <c r="H3" s="800" t="s">
        <v>707</v>
      </c>
    </row>
    <row r="4" spans="1:15">
      <c r="A4" s="801" t="s">
        <v>708</v>
      </c>
      <c r="B4" s="801" t="s">
        <v>1</v>
      </c>
      <c r="C4" s="802">
        <v>45.9</v>
      </c>
      <c r="D4" s="802">
        <v>28</v>
      </c>
      <c r="E4" s="802">
        <v>7.2</v>
      </c>
      <c r="F4" s="802">
        <v>16.399999999999999</v>
      </c>
      <c r="G4" s="802">
        <v>4.4000000000000004</v>
      </c>
      <c r="H4" s="802">
        <v>0</v>
      </c>
    </row>
    <row r="5" spans="1:15">
      <c r="A5" s="801"/>
      <c r="B5" s="801"/>
      <c r="C5" s="802"/>
      <c r="D5" s="802"/>
      <c r="E5" s="281"/>
      <c r="F5" s="281"/>
      <c r="G5" s="281"/>
      <c r="H5" s="281"/>
    </row>
    <row r="6" spans="1:15">
      <c r="A6" s="811" t="s">
        <v>708</v>
      </c>
      <c r="B6" s="811" t="s">
        <v>0</v>
      </c>
      <c r="C6" s="812">
        <v>158047</v>
      </c>
      <c r="D6" s="812">
        <v>96372</v>
      </c>
      <c r="E6" s="813">
        <v>24738</v>
      </c>
      <c r="F6" s="813">
        <v>56622</v>
      </c>
      <c r="G6" s="813">
        <v>15012</v>
      </c>
      <c r="H6" s="813">
        <v>0</v>
      </c>
      <c r="J6" s="803"/>
      <c r="K6" s="803"/>
      <c r="L6" s="803"/>
      <c r="M6" s="803"/>
      <c r="N6" s="803"/>
      <c r="O6" s="803"/>
    </row>
    <row r="7" spans="1:15">
      <c r="A7" s="804" t="s">
        <v>709</v>
      </c>
      <c r="B7" s="804"/>
      <c r="C7" s="805">
        <v>56604</v>
      </c>
      <c r="D7" s="805">
        <v>50342</v>
      </c>
      <c r="E7" s="806">
        <v>4321</v>
      </c>
      <c r="F7" s="806">
        <v>45044</v>
      </c>
      <c r="G7" s="806">
        <v>977</v>
      </c>
      <c r="H7" s="806">
        <v>0</v>
      </c>
      <c r="J7" s="803"/>
      <c r="K7" s="803"/>
      <c r="L7" s="803"/>
      <c r="M7" s="803"/>
      <c r="N7" s="803"/>
      <c r="O7" s="803"/>
    </row>
    <row r="8" spans="1:15">
      <c r="A8" s="807" t="s">
        <v>710</v>
      </c>
      <c r="B8" s="807"/>
      <c r="C8" s="808">
        <v>101443</v>
      </c>
      <c r="D8" s="808">
        <v>46030</v>
      </c>
      <c r="E8" s="809">
        <v>20417</v>
      </c>
      <c r="F8" s="809">
        <v>11578</v>
      </c>
      <c r="G8" s="809">
        <v>14035</v>
      </c>
      <c r="H8" s="809">
        <v>0</v>
      </c>
    </row>
    <row r="9" spans="1:15">
      <c r="A9" s="876" t="s">
        <v>711</v>
      </c>
      <c r="B9" s="876"/>
      <c r="C9" s="876"/>
      <c r="D9" s="876"/>
      <c r="E9" s="876"/>
      <c r="F9" s="876"/>
      <c r="G9" s="876"/>
      <c r="H9" s="876"/>
    </row>
    <row r="11" spans="1:15" hidden="1">
      <c r="E11" s="41" t="s">
        <v>712</v>
      </c>
      <c r="F11" s="41" t="s">
        <v>713</v>
      </c>
      <c r="G11" s="41" t="s">
        <v>714</v>
      </c>
      <c r="H11" s="41" t="s">
        <v>715</v>
      </c>
    </row>
    <row r="12" spans="1:15" hidden="1">
      <c r="D12" s="41" t="s">
        <v>716</v>
      </c>
    </row>
    <row r="13" spans="1:15" hidden="1">
      <c r="D13" s="41" t="s">
        <v>717</v>
      </c>
    </row>
    <row r="14" spans="1:15">
      <c r="E14" s="810"/>
    </row>
    <row r="15" spans="1:15">
      <c r="E15" s="810"/>
    </row>
  </sheetData>
  <mergeCells count="6">
    <mergeCell ref="A9:H9"/>
    <mergeCell ref="A1:H1"/>
    <mergeCell ref="A2:A3"/>
    <mergeCell ref="C2:C3"/>
    <mergeCell ref="D2:D3"/>
    <mergeCell ref="E2:H2"/>
  </mergeCells>
  <pageMargins left="0.7" right="0.7" top="0.78740157499999996" bottom="0.78740157499999996" header="0.3" footer="0.3"/>
  <pageSetup paperSize="9" scale="9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G19"/>
  <sheetViews>
    <sheetView showGridLines="0" zoomScaleNormal="100" workbookViewId="0"/>
  </sheetViews>
  <sheetFormatPr baseColWidth="10" defaultColWidth="11.5703125" defaultRowHeight="15"/>
  <cols>
    <col min="1" max="1" width="2.140625" style="4" customWidth="1"/>
    <col min="2" max="2" width="32" style="4" customWidth="1"/>
    <col min="3" max="3" width="28.5703125" style="4" customWidth="1"/>
    <col min="4" max="7" width="11.42578125" style="4" customWidth="1"/>
    <col min="8" max="16384" width="11.5703125" style="4"/>
  </cols>
  <sheetData>
    <row r="1" spans="1:7" s="3" customFormat="1" ht="18.75" customHeight="1">
      <c r="A1" s="283" t="s">
        <v>3</v>
      </c>
      <c r="B1" s="284"/>
      <c r="C1" s="284"/>
      <c r="D1" s="285">
        <v>2016</v>
      </c>
      <c r="E1" s="285">
        <v>2017</v>
      </c>
      <c r="F1" s="285">
        <v>2018</v>
      </c>
      <c r="G1" s="285">
        <v>2019</v>
      </c>
    </row>
    <row r="2" spans="1:7" s="3" customFormat="1" ht="15" customHeight="1">
      <c r="A2" s="65" t="s">
        <v>4</v>
      </c>
      <c r="B2" s="306"/>
      <c r="C2" s="306"/>
      <c r="D2" s="307"/>
      <c r="E2" s="307"/>
      <c r="F2" s="307"/>
      <c r="G2" s="307"/>
    </row>
    <row r="3" spans="1:7" ht="15" customHeight="1">
      <c r="A3" s="308"/>
      <c r="B3" s="308" t="s">
        <v>339</v>
      </c>
      <c r="C3" s="356"/>
      <c r="D3" s="365">
        <v>1.5</v>
      </c>
      <c r="E3" s="365">
        <v>2.9317322306505957</v>
      </c>
      <c r="F3" s="365">
        <v>3.1534636207854589</v>
      </c>
      <c r="G3" s="365">
        <v>2.1526285124092084</v>
      </c>
    </row>
    <row r="4" spans="1:7" ht="15" customHeight="1">
      <c r="A4" s="41"/>
      <c r="B4" s="41" t="s">
        <v>340</v>
      </c>
      <c r="D4" s="450">
        <v>2.5556397372370498</v>
      </c>
      <c r="E4" s="450">
        <v>4.5064067908869845</v>
      </c>
      <c r="F4" s="450">
        <v>4.8952109593789999</v>
      </c>
      <c r="G4" s="450">
        <v>4.0140255930925637</v>
      </c>
    </row>
    <row r="5" spans="1:7" ht="15" customHeight="1">
      <c r="A5" s="41"/>
      <c r="B5" s="41" t="s">
        <v>341</v>
      </c>
      <c r="C5" s="459">
        <v>318.64999999999998</v>
      </c>
      <c r="D5" s="450">
        <v>353.29700000000003</v>
      </c>
      <c r="E5" s="450">
        <v>369.21800000000002</v>
      </c>
      <c r="F5" s="450">
        <v>387.29199999999997</v>
      </c>
      <c r="G5" s="450">
        <v>402.83800000000002</v>
      </c>
    </row>
    <row r="6" spans="1:7" ht="15" customHeight="1">
      <c r="A6" s="41"/>
      <c r="B6" s="41"/>
      <c r="D6" s="450"/>
      <c r="E6" s="450"/>
      <c r="F6" s="450"/>
      <c r="G6" s="450"/>
    </row>
    <row r="7" spans="1:7" ht="15" customHeight="1">
      <c r="A7" s="87" t="s">
        <v>384</v>
      </c>
      <c r="B7" s="176"/>
      <c r="C7" s="176"/>
      <c r="D7" s="451"/>
      <c r="E7" s="451"/>
      <c r="F7" s="451"/>
      <c r="G7" s="451"/>
    </row>
    <row r="8" spans="1:7" ht="15" customHeight="1">
      <c r="A8" s="1"/>
      <c r="B8" s="1" t="s">
        <v>479</v>
      </c>
      <c r="C8" s="1" t="s">
        <v>336</v>
      </c>
      <c r="D8" s="281">
        <v>6</v>
      </c>
      <c r="E8" s="281">
        <v>5.5</v>
      </c>
      <c r="F8" s="281">
        <v>5.2</v>
      </c>
      <c r="G8" s="281">
        <v>5</v>
      </c>
    </row>
    <row r="9" spans="1:7" ht="15" customHeight="1">
      <c r="A9" s="1"/>
      <c r="B9" s="1" t="s">
        <v>480</v>
      </c>
      <c r="C9" s="1" t="s">
        <v>336</v>
      </c>
      <c r="D9" s="370">
        <v>9.1</v>
      </c>
      <c r="E9" s="370">
        <v>8.5094480000000008</v>
      </c>
      <c r="F9" s="370">
        <v>7.7356249999999998</v>
      </c>
      <c r="G9" s="370">
        <v>7.3224749999999998</v>
      </c>
    </row>
    <row r="10" spans="1:7" ht="15" customHeight="1">
      <c r="A10" s="41"/>
      <c r="B10" s="41" t="s">
        <v>456</v>
      </c>
      <c r="C10" s="4" t="s">
        <v>345</v>
      </c>
      <c r="D10" s="450">
        <v>357.3</v>
      </c>
      <c r="E10" s="450">
        <v>339.976</v>
      </c>
      <c r="F10" s="450">
        <v>311.976</v>
      </c>
      <c r="G10" s="450">
        <v>296.976</v>
      </c>
    </row>
    <row r="11" spans="1:7" ht="15" customHeight="1">
      <c r="A11" s="1"/>
      <c r="B11" s="1"/>
      <c r="C11" s="1"/>
      <c r="D11" s="281"/>
      <c r="E11" s="281"/>
      <c r="F11" s="281"/>
      <c r="G11" s="281"/>
    </row>
    <row r="12" spans="1:7" ht="15" customHeight="1">
      <c r="A12" s="41" t="s">
        <v>6</v>
      </c>
      <c r="B12" s="41"/>
      <c r="C12" s="41"/>
      <c r="D12" s="450">
        <v>1.6</v>
      </c>
      <c r="E12" s="450">
        <v>2.0173580843614474</v>
      </c>
      <c r="F12" s="450">
        <v>1.9031157363042865</v>
      </c>
      <c r="G12" s="450">
        <v>1.0985727343035876</v>
      </c>
    </row>
    <row r="13" spans="1:7" ht="15" customHeight="1">
      <c r="A13" s="1" t="s">
        <v>5</v>
      </c>
      <c r="B13" s="1"/>
      <c r="C13" s="1"/>
      <c r="D13" s="281">
        <v>0.9</v>
      </c>
      <c r="E13" s="281">
        <v>2.1000195993295279</v>
      </c>
      <c r="F13" s="281">
        <v>1.9225137867244086</v>
      </c>
      <c r="G13" s="281">
        <v>1.9190240495201181</v>
      </c>
    </row>
    <row r="14" spans="1:7" ht="15" customHeight="1">
      <c r="A14" s="41" t="s">
        <v>342</v>
      </c>
      <c r="B14" s="41"/>
      <c r="C14" s="41" t="s">
        <v>343</v>
      </c>
      <c r="D14" s="450">
        <v>3.9</v>
      </c>
      <c r="E14" s="450">
        <v>3.8950367134606694</v>
      </c>
      <c r="F14" s="450">
        <v>4.4575914419952625</v>
      </c>
      <c r="G14" s="450">
        <v>3.806090875115828</v>
      </c>
    </row>
    <row r="15" spans="1:7">
      <c r="A15" s="1" t="s">
        <v>481</v>
      </c>
      <c r="B15" s="1"/>
      <c r="C15" s="401" t="s">
        <v>340</v>
      </c>
      <c r="D15" s="281">
        <v>2.7</v>
      </c>
      <c r="E15" s="281">
        <v>3.478455328068236</v>
      </c>
      <c r="F15" s="281">
        <v>3.7341958705322469</v>
      </c>
      <c r="G15" s="281">
        <v>3.5303881415937042</v>
      </c>
    </row>
    <row r="16" spans="1:7">
      <c r="A16" s="41" t="s">
        <v>457</v>
      </c>
      <c r="B16" s="41"/>
      <c r="C16" s="393"/>
      <c r="D16" s="450">
        <v>0.4</v>
      </c>
      <c r="E16" s="450">
        <v>0.6</v>
      </c>
      <c r="F16" s="450">
        <v>0.8</v>
      </c>
      <c r="G16" s="450">
        <v>1.1000000000000001</v>
      </c>
    </row>
    <row r="17" spans="1:7">
      <c r="A17" s="309" t="s">
        <v>504</v>
      </c>
      <c r="B17" s="308"/>
      <c r="C17" s="308"/>
      <c r="D17" s="308"/>
      <c r="E17" s="308"/>
      <c r="F17" s="308"/>
      <c r="G17" s="308"/>
    </row>
    <row r="18" spans="1:7">
      <c r="A18" s="115"/>
      <c r="B18" s="115"/>
      <c r="C18" s="115"/>
      <c r="D18" s="115"/>
      <c r="E18" s="115"/>
      <c r="F18" s="115"/>
      <c r="G18" s="115"/>
    </row>
    <row r="19" spans="1:7">
      <c r="A19" s="115"/>
      <c r="B19" s="115"/>
      <c r="C19" s="115"/>
      <c r="D19" s="115"/>
      <c r="E19" s="115"/>
      <c r="F19" s="115"/>
      <c r="G19" s="115"/>
    </row>
  </sheetData>
  <pageMargins left="0.70866141732283472" right="0.70866141732283472" top="1.1811023622047245" bottom="1.1811023622047245" header="0.31496062992125984" footer="0.31496062992125984"/>
  <pageSetup paperSize="9" scale="62"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showGridLines="0" zoomScaleNormal="100" workbookViewId="0"/>
  </sheetViews>
  <sheetFormatPr baseColWidth="10" defaultRowHeight="16.5"/>
  <cols>
    <col min="1" max="1" width="10.7109375" style="677" customWidth="1"/>
    <col min="2" max="2" width="63.5703125" style="677" customWidth="1"/>
    <col min="3" max="3" width="12.85546875" style="677" customWidth="1"/>
    <col min="4" max="6" width="11.42578125" style="677" customWidth="1"/>
    <col min="7" max="16384" width="11.42578125" style="677"/>
  </cols>
  <sheetData>
    <row r="1" spans="1:6" ht="18.75" customHeight="1">
      <c r="A1" s="678"/>
      <c r="B1" s="678"/>
      <c r="C1" s="679">
        <v>2016</v>
      </c>
      <c r="D1" s="679">
        <v>2017</v>
      </c>
      <c r="E1" s="679">
        <v>2018</v>
      </c>
      <c r="F1" s="679">
        <v>2019</v>
      </c>
    </row>
    <row r="2" spans="1:6" ht="15" customHeight="1">
      <c r="A2" s="884" t="s">
        <v>620</v>
      </c>
      <c r="B2" s="884"/>
      <c r="C2" s="884"/>
      <c r="D2" s="884"/>
      <c r="E2" s="884"/>
      <c r="F2" s="884"/>
    </row>
    <row r="3" spans="1:6" ht="15" customHeight="1">
      <c r="A3" s="680" t="s">
        <v>615</v>
      </c>
      <c r="B3" s="680"/>
      <c r="C3" s="680">
        <v>-1.6</v>
      </c>
      <c r="D3" s="681">
        <v>-0.676783239212847</v>
      </c>
      <c r="E3" s="681">
        <v>-0.40710025180628451</v>
      </c>
      <c r="F3" s="681">
        <v>3.0865938615509125E-3</v>
      </c>
    </row>
    <row r="4" spans="1:6" ht="15" customHeight="1">
      <c r="A4" s="682" t="s">
        <v>607</v>
      </c>
      <c r="B4" s="682"/>
      <c r="C4" s="683">
        <v>-1.6</v>
      </c>
      <c r="D4" s="684">
        <v>-0.8</v>
      </c>
      <c r="E4" s="684">
        <v>-0.3</v>
      </c>
      <c r="F4" s="684">
        <v>0.1</v>
      </c>
    </row>
    <row r="5" spans="1:6" ht="15" customHeight="1">
      <c r="A5" s="682" t="s">
        <v>608</v>
      </c>
      <c r="B5" s="682"/>
      <c r="C5" s="683">
        <v>-1.6</v>
      </c>
      <c r="D5" s="685">
        <v>-1</v>
      </c>
      <c r="E5" s="685">
        <v>-0.9</v>
      </c>
      <c r="F5" s="685">
        <v>-0.6</v>
      </c>
    </row>
    <row r="6" spans="1:6" ht="15" customHeight="1">
      <c r="A6" s="682" t="s">
        <v>610</v>
      </c>
      <c r="B6" s="682"/>
      <c r="C6" s="683">
        <v>-1.6</v>
      </c>
      <c r="D6" s="684">
        <v>-0.8</v>
      </c>
      <c r="E6" s="684">
        <v>-0.5</v>
      </c>
      <c r="F6" s="684">
        <v>-0.1</v>
      </c>
    </row>
    <row r="7" spans="1:6" ht="15" customHeight="1">
      <c r="A7" s="686" t="s">
        <v>611</v>
      </c>
      <c r="B7" s="686"/>
      <c r="C7" s="683">
        <v>-1.6</v>
      </c>
      <c r="D7" s="685">
        <v>-0.6</v>
      </c>
      <c r="E7" s="685">
        <v>-0.6</v>
      </c>
      <c r="F7" s="685">
        <v>-0.4</v>
      </c>
    </row>
    <row r="8" spans="1:6" ht="15" customHeight="1">
      <c r="A8" s="686" t="s">
        <v>612</v>
      </c>
      <c r="B8" s="686"/>
      <c r="C8" s="683">
        <v>-1.6</v>
      </c>
      <c r="D8" s="685">
        <v>-0.7</v>
      </c>
      <c r="E8" s="685">
        <v>-0.6</v>
      </c>
      <c r="F8" s="685" t="s">
        <v>292</v>
      </c>
    </row>
    <row r="9" spans="1:6" ht="18.75" customHeight="1">
      <c r="A9" s="885" t="s">
        <v>619</v>
      </c>
      <c r="B9" s="885"/>
      <c r="C9" s="885"/>
      <c r="D9" s="885" t="s">
        <v>613</v>
      </c>
      <c r="E9" s="885"/>
      <c r="F9" s="885"/>
    </row>
    <row r="10" spans="1:6" ht="15" customHeight="1">
      <c r="A10" s="680" t="s">
        <v>615</v>
      </c>
      <c r="B10" s="680"/>
      <c r="C10" s="680">
        <v>83.6</v>
      </c>
      <c r="D10" s="681">
        <v>78.055285097247705</v>
      </c>
      <c r="E10" s="681">
        <v>74.484506249335254</v>
      </c>
      <c r="F10" s="681">
        <v>70.923723376021115</v>
      </c>
    </row>
    <row r="11" spans="1:6" ht="15" customHeight="1">
      <c r="A11" s="682" t="s">
        <v>607</v>
      </c>
      <c r="B11" s="682"/>
      <c r="C11" s="683">
        <v>83.6</v>
      </c>
      <c r="D11" s="684">
        <v>79.5</v>
      </c>
      <c r="E11" s="684">
        <v>75.7</v>
      </c>
      <c r="F11" s="684">
        <v>72.3</v>
      </c>
    </row>
    <row r="12" spans="1:6" ht="15" customHeight="1">
      <c r="A12" s="682" t="s">
        <v>608</v>
      </c>
      <c r="B12" s="682"/>
      <c r="C12" s="683">
        <v>83.6</v>
      </c>
      <c r="D12" s="685">
        <v>78.599999999999994</v>
      </c>
      <c r="E12" s="685">
        <v>76.2</v>
      </c>
      <c r="F12" s="685">
        <v>73.400000000000006</v>
      </c>
    </row>
    <row r="13" spans="1:6" ht="15" customHeight="1">
      <c r="A13" s="682" t="s">
        <v>610</v>
      </c>
      <c r="B13" s="682"/>
      <c r="C13" s="683">
        <v>83.6</v>
      </c>
      <c r="D13" s="684">
        <v>78.3</v>
      </c>
      <c r="E13" s="684">
        <v>74.900000000000006</v>
      </c>
      <c r="F13" s="684">
        <v>72.099999999999994</v>
      </c>
    </row>
    <row r="14" spans="1:6" ht="15" customHeight="1">
      <c r="A14" s="682" t="s">
        <v>611</v>
      </c>
      <c r="B14" s="684"/>
      <c r="C14" s="683">
        <v>83.6</v>
      </c>
      <c r="D14" s="684" t="s">
        <v>609</v>
      </c>
      <c r="E14" s="684" t="s">
        <v>609</v>
      </c>
      <c r="F14" s="684" t="s">
        <v>609</v>
      </c>
    </row>
    <row r="15" spans="1:6" ht="15" customHeight="1">
      <c r="A15" s="686" t="s">
        <v>612</v>
      </c>
      <c r="B15" s="686"/>
      <c r="C15" s="683">
        <v>83.6</v>
      </c>
      <c r="D15" s="685">
        <v>77.8</v>
      </c>
      <c r="E15" s="685">
        <v>74.5</v>
      </c>
      <c r="F15" s="685" t="s">
        <v>292</v>
      </c>
    </row>
    <row r="16" spans="1:6" ht="18.75" customHeight="1">
      <c r="A16" s="885" t="s">
        <v>618</v>
      </c>
      <c r="B16" s="885"/>
      <c r="C16" s="885"/>
      <c r="D16" s="885"/>
      <c r="E16" s="885"/>
      <c r="F16" s="885"/>
    </row>
    <row r="17" spans="1:6" ht="15" customHeight="1">
      <c r="A17" s="682" t="s">
        <v>607</v>
      </c>
      <c r="B17" s="682"/>
      <c r="C17" s="683">
        <v>1.5</v>
      </c>
      <c r="D17" s="684">
        <v>2.9</v>
      </c>
      <c r="E17" s="684">
        <v>3.2</v>
      </c>
      <c r="F17" s="684">
        <v>2.2000000000000002</v>
      </c>
    </row>
    <row r="18" spans="1:6" ht="15" customHeight="1">
      <c r="A18" s="682" t="s">
        <v>608</v>
      </c>
      <c r="B18" s="682"/>
      <c r="C18" s="683">
        <v>1.5</v>
      </c>
      <c r="D18" s="685">
        <v>3.1</v>
      </c>
      <c r="E18" s="685">
        <v>2.9</v>
      </c>
      <c r="F18" s="685">
        <v>2.2999999999999998</v>
      </c>
    </row>
    <row r="19" spans="1:6" ht="15" customHeight="1">
      <c r="A19" s="682" t="s">
        <v>610</v>
      </c>
      <c r="B19" s="682"/>
      <c r="C19" s="683">
        <v>1.5</v>
      </c>
      <c r="D19" s="684">
        <v>3.1</v>
      </c>
      <c r="E19" s="684">
        <v>2.8</v>
      </c>
      <c r="F19" s="684">
        <v>1.9</v>
      </c>
    </row>
    <row r="20" spans="1:6" ht="15" customHeight="1">
      <c r="A20" s="686" t="s">
        <v>611</v>
      </c>
      <c r="B20" s="686"/>
      <c r="C20" s="683">
        <v>1.5</v>
      </c>
      <c r="D20" s="685">
        <v>2.9</v>
      </c>
      <c r="E20" s="685">
        <v>2.8</v>
      </c>
      <c r="F20" s="685">
        <v>1.9</v>
      </c>
    </row>
    <row r="21" spans="1:6" ht="15" customHeight="1">
      <c r="A21" s="686" t="s">
        <v>612</v>
      </c>
      <c r="B21" s="686"/>
      <c r="C21" s="683">
        <v>1.5</v>
      </c>
      <c r="D21" s="685">
        <v>2.8</v>
      </c>
      <c r="E21" s="685">
        <v>2.8</v>
      </c>
      <c r="F21" s="685" t="s">
        <v>292</v>
      </c>
    </row>
    <row r="22" spans="1:6" ht="18.75" customHeight="1">
      <c r="A22" s="885" t="s">
        <v>617</v>
      </c>
      <c r="B22" s="885"/>
      <c r="C22" s="885"/>
      <c r="D22" s="885"/>
      <c r="E22" s="885"/>
      <c r="F22" s="885"/>
    </row>
    <row r="23" spans="1:6" ht="15" customHeight="1">
      <c r="A23" s="682" t="s">
        <v>607</v>
      </c>
      <c r="B23" s="682"/>
      <c r="C23" s="683">
        <v>0.9</v>
      </c>
      <c r="D23" s="684">
        <v>2.1</v>
      </c>
      <c r="E23" s="684">
        <v>1.9</v>
      </c>
      <c r="F23" s="684">
        <v>1.9</v>
      </c>
    </row>
    <row r="24" spans="1:6" ht="15" customHeight="1">
      <c r="A24" s="682" t="s">
        <v>608</v>
      </c>
      <c r="B24" s="682"/>
      <c r="C24" s="683">
        <v>0.9</v>
      </c>
      <c r="D24" s="685">
        <v>2.2000000000000002</v>
      </c>
      <c r="E24" s="685">
        <v>2.1</v>
      </c>
      <c r="F24" s="685">
        <v>1.9</v>
      </c>
    </row>
    <row r="25" spans="1:6" ht="15" customHeight="1">
      <c r="A25" s="682" t="s">
        <v>610</v>
      </c>
      <c r="B25" s="682"/>
      <c r="C25" s="683">
        <v>0.9</v>
      </c>
      <c r="D25" s="684">
        <v>2.2000000000000002</v>
      </c>
      <c r="E25" s="684">
        <v>2.1</v>
      </c>
      <c r="F25" s="684">
        <v>1.9</v>
      </c>
    </row>
    <row r="26" spans="1:6" ht="15" customHeight="1">
      <c r="A26" s="686" t="s">
        <v>611</v>
      </c>
      <c r="B26" s="686"/>
      <c r="C26" s="683">
        <v>0.9</v>
      </c>
      <c r="D26" s="685">
        <v>2.1</v>
      </c>
      <c r="E26" s="685">
        <v>2.1</v>
      </c>
      <c r="F26" s="685">
        <v>2.2000000000000002</v>
      </c>
    </row>
    <row r="27" spans="1:6" ht="15" customHeight="1">
      <c r="A27" s="686" t="s">
        <v>612</v>
      </c>
      <c r="B27" s="686"/>
      <c r="C27" s="683">
        <v>0.9</v>
      </c>
      <c r="D27" s="685" t="s">
        <v>292</v>
      </c>
      <c r="E27" s="685" t="s">
        <v>292</v>
      </c>
      <c r="F27" s="685" t="s">
        <v>292</v>
      </c>
    </row>
    <row r="28" spans="1:6" ht="15" customHeight="1">
      <c r="A28" s="886" t="s">
        <v>616</v>
      </c>
      <c r="B28" s="886"/>
      <c r="C28" s="886"/>
      <c r="D28" s="886"/>
      <c r="E28" s="886"/>
      <c r="F28" s="886"/>
    </row>
    <row r="29" spans="1:6" ht="15" customHeight="1">
      <c r="A29" s="682" t="s">
        <v>607</v>
      </c>
      <c r="B29" s="682"/>
      <c r="C29" s="684">
        <v>6</v>
      </c>
      <c r="D29" s="684">
        <v>5.5</v>
      </c>
      <c r="E29" s="684">
        <v>5.2</v>
      </c>
      <c r="F29" s="684">
        <v>5</v>
      </c>
    </row>
    <row r="30" spans="1:6" ht="15" customHeight="1">
      <c r="A30" s="682" t="s">
        <v>608</v>
      </c>
      <c r="B30" s="682"/>
      <c r="C30" s="684">
        <v>6</v>
      </c>
      <c r="D30" s="685">
        <v>5.6</v>
      </c>
      <c r="E30" s="685">
        <v>5.5</v>
      </c>
      <c r="F30" s="685">
        <v>5.4</v>
      </c>
    </row>
    <row r="31" spans="1:6" ht="15" customHeight="1">
      <c r="A31" s="682" t="s">
        <v>610</v>
      </c>
      <c r="B31" s="682"/>
      <c r="C31" s="684">
        <v>6</v>
      </c>
      <c r="D31" s="684">
        <v>5.5</v>
      </c>
      <c r="E31" s="684">
        <v>5.0999999999999996</v>
      </c>
      <c r="F31" s="684">
        <v>5.0999999999999996</v>
      </c>
    </row>
    <row r="32" spans="1:6" ht="15" customHeight="1">
      <c r="A32" s="686" t="s">
        <v>611</v>
      </c>
      <c r="B32" s="686"/>
      <c r="C32" s="684">
        <v>6</v>
      </c>
      <c r="D32" s="685">
        <v>5.5</v>
      </c>
      <c r="E32" s="685">
        <v>5.2</v>
      </c>
      <c r="F32" s="685">
        <v>5.2</v>
      </c>
    </row>
    <row r="33" spans="1:6" ht="15" customHeight="1">
      <c r="A33" s="687" t="s">
        <v>612</v>
      </c>
      <c r="B33" s="687"/>
      <c r="C33" s="688">
        <v>6</v>
      </c>
      <c r="D33" s="689" t="s">
        <v>292</v>
      </c>
      <c r="E33" s="688" t="s">
        <v>292</v>
      </c>
      <c r="F33" s="688" t="s">
        <v>292</v>
      </c>
    </row>
    <row r="34" spans="1:6" s="692" customFormat="1" ht="15" customHeight="1">
      <c r="A34" s="690" t="s">
        <v>697</v>
      </c>
      <c r="B34" s="691"/>
      <c r="C34" s="691"/>
      <c r="D34" s="691"/>
      <c r="E34" s="691"/>
      <c r="F34" s="691"/>
    </row>
    <row r="35" spans="1:6" s="692" customFormat="1" ht="15" customHeight="1">
      <c r="A35" s="693" t="s">
        <v>614</v>
      </c>
      <c r="B35" s="694"/>
      <c r="C35" s="694"/>
      <c r="D35" s="694"/>
      <c r="E35" s="694"/>
      <c r="F35" s="694"/>
    </row>
    <row r="36" spans="1:6" s="692" customFormat="1" ht="15" customHeight="1">
      <c r="A36" s="693" t="s">
        <v>673</v>
      </c>
      <c r="B36" s="691"/>
      <c r="C36" s="691"/>
      <c r="D36" s="691"/>
      <c r="E36" s="691"/>
      <c r="F36" s="691"/>
    </row>
    <row r="37" spans="1:6" s="692" customFormat="1" ht="15" customHeight="1">
      <c r="A37" s="690"/>
      <c r="B37" s="691"/>
      <c r="C37" s="691"/>
      <c r="D37" s="691"/>
      <c r="E37" s="691"/>
      <c r="F37" s="691"/>
    </row>
    <row r="38" spans="1:6" s="692" customFormat="1" ht="15" customHeight="1">
      <c r="A38" s="690"/>
      <c r="B38" s="691"/>
      <c r="C38" s="691"/>
      <c r="D38" s="691"/>
      <c r="E38" s="691"/>
      <c r="F38" s="691"/>
    </row>
    <row r="39" spans="1:6" s="692" customFormat="1" ht="15" customHeight="1">
      <c r="B39" s="694"/>
      <c r="C39" s="694"/>
      <c r="D39" s="694"/>
      <c r="E39" s="694"/>
      <c r="F39" s="694"/>
    </row>
    <row r="40" spans="1:6" s="692" customFormat="1" ht="15" customHeight="1">
      <c r="A40" s="693"/>
      <c r="B40" s="694"/>
      <c r="C40" s="694"/>
      <c r="D40" s="694"/>
      <c r="E40" s="694"/>
      <c r="F40" s="694"/>
    </row>
    <row r="41" spans="1:6" ht="15" customHeight="1">
      <c r="A41" s="695"/>
      <c r="B41" s="695"/>
      <c r="C41" s="695"/>
      <c r="D41" s="695"/>
      <c r="E41" s="695"/>
      <c r="F41" s="695"/>
    </row>
    <row r="42" spans="1:6" ht="15" customHeight="1">
      <c r="A42" s="883"/>
      <c r="B42" s="883"/>
      <c r="C42" s="883"/>
      <c r="D42" s="883"/>
      <c r="E42" s="883"/>
      <c r="F42" s="883"/>
    </row>
  </sheetData>
  <mergeCells count="6">
    <mergeCell ref="A42:F42"/>
    <mergeCell ref="A2:F2"/>
    <mergeCell ref="A9:F9"/>
    <mergeCell ref="A16:F16"/>
    <mergeCell ref="A22:F22"/>
    <mergeCell ref="A28:F28"/>
  </mergeCells>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zoomScaleNormal="100" workbookViewId="0"/>
  </sheetViews>
  <sheetFormatPr baseColWidth="10" defaultColWidth="14.140625" defaultRowHeight="14.25"/>
  <cols>
    <col min="1" max="1" width="74.28515625" style="847" customWidth="1"/>
    <col min="2" max="2" width="10.85546875" style="840" customWidth="1"/>
    <col min="3" max="6" width="11.7109375" style="840" customWidth="1"/>
    <col min="7" max="7" width="17.7109375" style="840" bestFit="1" customWidth="1"/>
    <col min="8" max="8" width="16.85546875" style="840" bestFit="1" customWidth="1"/>
    <col min="9" max="9" width="16" style="840" bestFit="1" customWidth="1"/>
    <col min="10" max="10" width="50.7109375" style="840" customWidth="1"/>
    <col min="11" max="11" width="10.28515625" style="840" bestFit="1" customWidth="1"/>
    <col min="12" max="13" width="8.7109375" style="840" bestFit="1" customWidth="1"/>
    <col min="14" max="15" width="11.85546875" style="840" bestFit="1" customWidth="1"/>
    <col min="16" max="16384" width="14.140625" style="840"/>
  </cols>
  <sheetData>
    <row r="1" spans="1:4" ht="18.75" customHeight="1">
      <c r="A1" s="839" t="s">
        <v>734</v>
      </c>
      <c r="B1" s="827">
        <v>2017</v>
      </c>
      <c r="C1" s="827">
        <v>2018</v>
      </c>
      <c r="D1" s="827">
        <v>2019</v>
      </c>
    </row>
    <row r="2" spans="1:4" ht="15" customHeight="1">
      <c r="A2" s="841" t="s">
        <v>735</v>
      </c>
      <c r="B2" s="842">
        <v>1.8151881537993484</v>
      </c>
      <c r="C2" s="842">
        <v>1.5802769849883971</v>
      </c>
      <c r="D2" s="842">
        <v>1.4715701411958562</v>
      </c>
    </row>
    <row r="3" spans="1:4" ht="15" customHeight="1">
      <c r="A3" s="841" t="s">
        <v>736</v>
      </c>
      <c r="B3" s="842">
        <v>1.8151881537993484</v>
      </c>
      <c r="C3" s="842">
        <v>1.576666998787708</v>
      </c>
      <c r="D3" s="842">
        <v>1.4557580737096212</v>
      </c>
    </row>
    <row r="4" spans="1:4" ht="15" customHeight="1">
      <c r="A4" s="843" t="s">
        <v>737</v>
      </c>
      <c r="B4" s="844">
        <v>1.8151881537993484</v>
      </c>
      <c r="C4" s="844">
        <v>1.6280716152592283</v>
      </c>
      <c r="D4" s="844">
        <v>1.6020778952836698</v>
      </c>
    </row>
    <row r="5" spans="1:4" ht="15" customHeight="1">
      <c r="A5" s="887" t="s">
        <v>738</v>
      </c>
      <c r="B5" s="888"/>
      <c r="C5" s="888"/>
      <c r="D5" s="888"/>
    </row>
    <row r="6" spans="1:4">
      <c r="A6" s="845"/>
      <c r="B6" s="846"/>
      <c r="C6" s="846"/>
      <c r="D6" s="846"/>
    </row>
    <row r="7" spans="1:4">
      <c r="A7" s="845"/>
      <c r="B7" s="846"/>
      <c r="C7" s="846"/>
      <c r="D7" s="846"/>
    </row>
  </sheetData>
  <mergeCells count="1">
    <mergeCell ref="A5:D5"/>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6"/>
  <sheetViews>
    <sheetView showGridLines="0" zoomScaleNormal="100" workbookViewId="0"/>
  </sheetViews>
  <sheetFormatPr baseColWidth="10" defaultColWidth="14.140625" defaultRowHeight="15" customHeight="1"/>
  <cols>
    <col min="1" max="1" width="74.28515625" style="832" customWidth="1"/>
    <col min="2" max="4" width="11.42578125" style="825" customWidth="1"/>
    <col min="5" max="7" width="11.42578125" style="825" hidden="1" customWidth="1"/>
    <col min="8" max="9" width="11.7109375" style="825" customWidth="1"/>
    <col min="10" max="11" width="8.7109375" style="825" bestFit="1" customWidth="1"/>
    <col min="12" max="13" width="11.85546875" style="825" bestFit="1" customWidth="1"/>
    <col min="14" max="16384" width="14.140625" style="825"/>
  </cols>
  <sheetData>
    <row r="1" spans="1:19" ht="15" customHeight="1">
      <c r="A1" s="826"/>
      <c r="B1" s="827">
        <v>2017</v>
      </c>
      <c r="C1" s="827">
        <v>2018</v>
      </c>
      <c r="D1" s="827">
        <v>2019</v>
      </c>
      <c r="E1" s="827">
        <v>2020</v>
      </c>
      <c r="F1" s="827">
        <v>2021</v>
      </c>
      <c r="G1" s="827">
        <v>2022</v>
      </c>
    </row>
    <row r="2" spans="1:19" ht="18.75" customHeight="1">
      <c r="A2" s="889" t="s">
        <v>723</v>
      </c>
      <c r="B2" s="889"/>
      <c r="C2" s="889"/>
      <c r="D2" s="889"/>
      <c r="E2" s="889"/>
      <c r="F2" s="889"/>
      <c r="G2" s="889"/>
    </row>
    <row r="3" spans="1:19" ht="15" customHeight="1">
      <c r="A3" s="828" t="s">
        <v>724</v>
      </c>
      <c r="B3" s="829">
        <v>4.506406294028098</v>
      </c>
      <c r="C3" s="829">
        <v>4.8951310323795099</v>
      </c>
      <c r="D3" s="829">
        <v>4.0142363015361298</v>
      </c>
      <c r="E3" s="829">
        <v>3.7486992302620479</v>
      </c>
      <c r="F3" s="829">
        <v>3.5695110011111808</v>
      </c>
      <c r="G3" s="829">
        <v>3.4135674978861488</v>
      </c>
      <c r="Q3" s="835"/>
      <c r="R3" s="835"/>
      <c r="S3" s="835"/>
    </row>
    <row r="4" spans="1:19" ht="15" customHeight="1">
      <c r="A4" s="828" t="s">
        <v>725</v>
      </c>
      <c r="B4" s="830">
        <v>3573.0881666666664</v>
      </c>
      <c r="C4" s="830">
        <v>3641.1169534019632</v>
      </c>
      <c r="D4" s="830">
        <v>3681.0906114736017</v>
      </c>
      <c r="E4" s="830">
        <v>3722.9121078564531</v>
      </c>
      <c r="F4" s="830">
        <v>3764.1281080470731</v>
      </c>
      <c r="G4" s="830">
        <v>3797.3593446321834</v>
      </c>
      <c r="Q4" s="835"/>
      <c r="R4" s="835"/>
      <c r="S4" s="835"/>
    </row>
    <row r="5" spans="1:19" ht="15" customHeight="1">
      <c r="A5" s="828" t="s">
        <v>726</v>
      </c>
      <c r="B5" s="829">
        <v>339.9755833333333</v>
      </c>
      <c r="C5" s="829">
        <v>311.97458206496685</v>
      </c>
      <c r="D5" s="829">
        <v>297.01896439447228</v>
      </c>
      <c r="E5" s="829">
        <v>302.17456969379282</v>
      </c>
      <c r="F5" s="829">
        <v>310.76242640803912</v>
      </c>
      <c r="G5" s="829">
        <v>318.2411030363769</v>
      </c>
      <c r="Q5" s="835"/>
      <c r="R5" s="835"/>
      <c r="S5" s="835"/>
    </row>
    <row r="6" spans="1:19" ht="15" customHeight="1">
      <c r="A6" s="828" t="s">
        <v>727</v>
      </c>
      <c r="B6" s="829">
        <v>2.0822065217596775</v>
      </c>
      <c r="C6" s="829">
        <v>1.9</v>
      </c>
      <c r="D6" s="829">
        <v>1.9</v>
      </c>
      <c r="E6" s="829">
        <v>1.8660000000000001</v>
      </c>
      <c r="F6" s="829">
        <v>1.927</v>
      </c>
      <c r="G6" s="829">
        <v>1.9039999999999999</v>
      </c>
      <c r="Q6" s="835"/>
      <c r="R6" s="835"/>
      <c r="S6" s="835"/>
    </row>
    <row r="7" spans="1:19" ht="15" customHeight="1">
      <c r="A7" s="828" t="s">
        <v>728</v>
      </c>
      <c r="B7" s="829">
        <v>1.3962348447063677</v>
      </c>
      <c r="C7" s="829">
        <v>1.8003123811064183</v>
      </c>
      <c r="D7" s="829">
        <v>1.6002640361250053</v>
      </c>
      <c r="E7" s="829">
        <v>1.5521335757430723</v>
      </c>
      <c r="F7" s="829">
        <v>1.4115401793167139</v>
      </c>
      <c r="G7" s="829">
        <v>1.3740615613929112</v>
      </c>
      <c r="Q7" s="835"/>
      <c r="R7" s="835"/>
      <c r="S7" s="835"/>
    </row>
    <row r="8" spans="1:19" ht="15" customHeight="1">
      <c r="A8" s="828" t="s">
        <v>729</v>
      </c>
      <c r="B8" s="829">
        <v>-0.67785009706168819</v>
      </c>
      <c r="C8" s="829">
        <v>-0.40791426395401403</v>
      </c>
      <c r="D8" s="829">
        <v>-1.9507130643528676E-2</v>
      </c>
      <c r="E8" s="829">
        <v>6.7282925725834608E-2</v>
      </c>
      <c r="F8" s="829">
        <v>0.18770651199749971</v>
      </c>
      <c r="G8" s="829">
        <v>0.40715233090085989</v>
      </c>
      <c r="I8" s="831"/>
      <c r="Q8" s="835"/>
      <c r="R8" s="835"/>
      <c r="S8" s="835"/>
    </row>
    <row r="9" spans="1:19" ht="15" customHeight="1">
      <c r="A9" s="828" t="s">
        <v>730</v>
      </c>
      <c r="B9" s="829">
        <v>78.055215851673765</v>
      </c>
      <c r="C9" s="829">
        <v>74.495238162995761</v>
      </c>
      <c r="D9" s="829">
        <v>70.942562997621792</v>
      </c>
      <c r="E9" s="829">
        <v>67.704205073218986</v>
      </c>
      <c r="F9" s="829">
        <v>64.968230059377959</v>
      </c>
      <c r="G9" s="829">
        <v>62.21772754712709</v>
      </c>
      <c r="Q9" s="835"/>
      <c r="R9" s="835"/>
      <c r="S9" s="835"/>
    </row>
    <row r="10" spans="1:19" ht="18.75" customHeight="1">
      <c r="A10" s="890" t="s">
        <v>731</v>
      </c>
      <c r="B10" s="890"/>
      <c r="C10" s="890"/>
      <c r="D10" s="890"/>
      <c r="E10" s="890"/>
      <c r="F10" s="890"/>
      <c r="G10" s="890"/>
      <c r="Q10" s="835"/>
      <c r="R10" s="835"/>
      <c r="S10" s="835"/>
    </row>
    <row r="11" spans="1:19" ht="15" customHeight="1">
      <c r="A11" s="828" t="s">
        <v>724</v>
      </c>
      <c r="B11" s="829">
        <v>4.506406294028098</v>
      </c>
      <c r="C11" s="829">
        <v>7.6693042902412412</v>
      </c>
      <c r="D11" s="829">
        <v>5.4086689643027874</v>
      </c>
      <c r="E11" s="829">
        <v>5.186033746211316</v>
      </c>
      <c r="F11" s="829">
        <v>4.9439578890048574</v>
      </c>
      <c r="G11" s="829">
        <v>4.8342810196095432</v>
      </c>
      <c r="Q11" s="835"/>
      <c r="R11" s="835"/>
      <c r="S11" s="835"/>
    </row>
    <row r="12" spans="1:19" ht="15" customHeight="1">
      <c r="A12" s="828" t="s">
        <v>725</v>
      </c>
      <c r="B12" s="830">
        <v>3573.0881666666664</v>
      </c>
      <c r="C12" s="830">
        <v>3701.0151805585092</v>
      </c>
      <c r="D12" s="830">
        <v>3767.9665895625567</v>
      </c>
      <c r="E12" s="830">
        <v>3843.7574938689836</v>
      </c>
      <c r="F12" s="830">
        <v>3922.2360372223293</v>
      </c>
      <c r="G12" s="830">
        <v>3989.4615007600487</v>
      </c>
      <c r="Q12" s="835"/>
      <c r="R12" s="835"/>
      <c r="S12" s="835"/>
    </row>
    <row r="13" spans="1:19" ht="15" customHeight="1">
      <c r="A13" s="828" t="s">
        <v>726</v>
      </c>
      <c r="B13" s="829">
        <v>339.9755833333333</v>
      </c>
      <c r="C13" s="829">
        <v>287.59694208859173</v>
      </c>
      <c r="D13" s="829">
        <v>262.24021562159123</v>
      </c>
      <c r="E13" s="829">
        <v>270.7097653643018</v>
      </c>
      <c r="F13" s="829">
        <v>286.11990433164192</v>
      </c>
      <c r="G13" s="829">
        <v>300.51783838452411</v>
      </c>
      <c r="Q13" s="835"/>
      <c r="R13" s="835"/>
      <c r="S13" s="835"/>
    </row>
    <row r="14" spans="1:19" ht="15" customHeight="1">
      <c r="A14" s="828" t="s">
        <v>727</v>
      </c>
      <c r="B14" s="829">
        <v>2.0822065217596775</v>
      </c>
      <c r="C14" s="829">
        <v>1.9</v>
      </c>
      <c r="D14" s="829">
        <v>1.9</v>
      </c>
      <c r="E14" s="829">
        <v>1.8660000000000001</v>
      </c>
      <c r="F14" s="829">
        <v>1.927</v>
      </c>
      <c r="G14" s="829">
        <v>1.9039999999999999</v>
      </c>
      <c r="Q14" s="835"/>
      <c r="R14" s="835"/>
      <c r="S14" s="835"/>
    </row>
    <row r="15" spans="1:19" ht="15" customHeight="1">
      <c r="A15" s="828" t="s">
        <v>728</v>
      </c>
      <c r="B15" s="829">
        <v>1.3962348447063677</v>
      </c>
      <c r="C15" s="829">
        <v>3.3840878940196806</v>
      </c>
      <c r="D15" s="829">
        <v>2.6368852776257388</v>
      </c>
      <c r="E15" s="829">
        <v>2.7479958930128632</v>
      </c>
      <c r="F15" s="829">
        <v>2.6031856311205317</v>
      </c>
      <c r="G15" s="829">
        <v>2.6676212229220617</v>
      </c>
      <c r="Q15" s="835"/>
      <c r="R15" s="835"/>
      <c r="S15" s="835"/>
    </row>
    <row r="16" spans="1:19" ht="15" customHeight="1">
      <c r="A16" s="828" t="s">
        <v>729</v>
      </c>
      <c r="B16" s="829">
        <v>-0.68</v>
      </c>
      <c r="C16" s="829">
        <v>6.3903191863030243E-2</v>
      </c>
      <c r="D16" s="829">
        <v>0.71433659818947981</v>
      </c>
      <c r="E16" s="829">
        <v>1.0943382745021311</v>
      </c>
      <c r="F16" s="829">
        <v>1.5121912833117028</v>
      </c>
      <c r="G16" s="829">
        <v>2.0278160006938091</v>
      </c>
      <c r="I16" s="831"/>
      <c r="Q16" s="835"/>
      <c r="R16" s="835"/>
      <c r="S16" s="835"/>
    </row>
    <row r="17" spans="1:19" ht="15" customHeight="1">
      <c r="A17" s="828" t="s">
        <v>730</v>
      </c>
      <c r="B17" s="829">
        <v>78.055215851673765</v>
      </c>
      <c r="C17" s="829">
        <v>72.104409569602126</v>
      </c>
      <c r="D17" s="829">
        <v>66.991068552582476</v>
      </c>
      <c r="E17" s="829">
        <v>62.017571713288135</v>
      </c>
      <c r="F17" s="829">
        <v>57.38480829952173</v>
      </c>
      <c r="G17" s="829">
        <v>52.533433428533016</v>
      </c>
      <c r="Q17" s="835"/>
      <c r="R17" s="835"/>
      <c r="S17" s="835"/>
    </row>
    <row r="18" spans="1:19" ht="18.75" customHeight="1">
      <c r="A18" s="890" t="s">
        <v>732</v>
      </c>
      <c r="B18" s="890"/>
      <c r="C18" s="890"/>
      <c r="D18" s="890"/>
      <c r="E18" s="890"/>
      <c r="F18" s="890"/>
      <c r="G18" s="890"/>
      <c r="Q18" s="835"/>
      <c r="R18" s="835"/>
      <c r="S18" s="835"/>
    </row>
    <row r="19" spans="1:19" ht="15" customHeight="1">
      <c r="A19" s="828" t="s">
        <v>724</v>
      </c>
      <c r="B19" s="829">
        <v>4.506406294028098</v>
      </c>
      <c r="C19" s="829">
        <v>0.31818125324305502</v>
      </c>
      <c r="D19" s="829">
        <v>2.624402624402622</v>
      </c>
      <c r="E19" s="829">
        <v>2.8756347180930897</v>
      </c>
      <c r="F19" s="829">
        <v>2.9972891412204161</v>
      </c>
      <c r="G19" s="829">
        <v>3.1484332323583386</v>
      </c>
      <c r="Q19" s="835"/>
      <c r="R19" s="835"/>
      <c r="S19" s="835"/>
    </row>
    <row r="20" spans="1:19" ht="15" customHeight="1">
      <c r="A20" s="828" t="s">
        <v>725</v>
      </c>
      <c r="B20" s="830">
        <v>3573.0881666666664</v>
      </c>
      <c r="C20" s="830">
        <v>3542.367267717847</v>
      </c>
      <c r="D20" s="830">
        <v>3556.1479749458181</v>
      </c>
      <c r="E20" s="830">
        <v>3577.6420700139765</v>
      </c>
      <c r="F20" s="830">
        <v>3603.3288056580723</v>
      </c>
      <c r="G20" s="830">
        <v>3629.5515506127817</v>
      </c>
      <c r="Q20" s="835"/>
      <c r="R20" s="835"/>
      <c r="S20" s="835"/>
    </row>
    <row r="21" spans="1:19" ht="15" customHeight="1">
      <c r="A21" s="828" t="s">
        <v>726</v>
      </c>
      <c r="B21" s="829">
        <v>339.9755833333333</v>
      </c>
      <c r="C21" s="829">
        <v>352.18195416462731</v>
      </c>
      <c r="D21" s="829">
        <v>347.13522851126254</v>
      </c>
      <c r="E21" s="829">
        <v>350.16312967961539</v>
      </c>
      <c r="F21" s="829">
        <v>355.99497436728416</v>
      </c>
      <c r="G21" s="829">
        <v>362.37822002200573</v>
      </c>
      <c r="Q21" s="835"/>
      <c r="R21" s="835"/>
      <c r="S21" s="835"/>
    </row>
    <row r="22" spans="1:19" ht="15" customHeight="1">
      <c r="A22" s="828" t="s">
        <v>727</v>
      </c>
      <c r="B22" s="829">
        <v>2.0822065217596775</v>
      </c>
      <c r="C22" s="829">
        <v>2.4</v>
      </c>
      <c r="D22" s="829">
        <v>2.4</v>
      </c>
      <c r="E22" s="829">
        <v>2.3660000000000001</v>
      </c>
      <c r="F22" s="829">
        <v>2.427</v>
      </c>
      <c r="G22" s="829">
        <v>2.4039999999999999</v>
      </c>
      <c r="Q22" s="835"/>
      <c r="R22" s="835"/>
      <c r="S22" s="835"/>
    </row>
    <row r="23" spans="1:19" ht="15" customHeight="1">
      <c r="A23" s="828" t="s">
        <v>728</v>
      </c>
      <c r="B23" s="829">
        <v>1.3962348447063677</v>
      </c>
      <c r="C23" s="829">
        <v>-0.81266824780258351</v>
      </c>
      <c r="D23" s="829">
        <v>0.56706168054395578</v>
      </c>
      <c r="E23" s="829">
        <v>0.8257439016184992</v>
      </c>
      <c r="F23" s="829">
        <v>0.91542382679142098</v>
      </c>
      <c r="G23" s="829">
        <v>1.13265681262984</v>
      </c>
      <c r="Q23" s="835"/>
      <c r="R23" s="835"/>
      <c r="S23" s="835"/>
    </row>
    <row r="24" spans="1:19" ht="15" customHeight="1">
      <c r="A24" s="828" t="s">
        <v>729</v>
      </c>
      <c r="B24" s="829">
        <v>-0.68</v>
      </c>
      <c r="C24" s="829">
        <v>-1.5792882501710823</v>
      </c>
      <c r="D24" s="829">
        <v>-1.6777613027338365</v>
      </c>
      <c r="E24" s="829">
        <v>-1.997923389065335</v>
      </c>
      <c r="F24" s="829">
        <v>-2.2235796886566717</v>
      </c>
      <c r="G24" s="829">
        <v>-2.2917496346737787</v>
      </c>
      <c r="Q24" s="835"/>
      <c r="R24" s="835"/>
      <c r="S24" s="835"/>
    </row>
    <row r="25" spans="1:19" ht="15" customHeight="1">
      <c r="A25" s="828" t="s">
        <v>730</v>
      </c>
      <c r="B25" s="829">
        <v>78.055215851673765</v>
      </c>
      <c r="C25" s="829">
        <v>79.035955922525773</v>
      </c>
      <c r="D25" s="829">
        <v>77.984670801846093</v>
      </c>
      <c r="E25" s="829">
        <v>77.151991447714494</v>
      </c>
      <c r="F25" s="829">
        <v>76.901535153185904</v>
      </c>
      <c r="G25" s="829">
        <v>76.638987464886597</v>
      </c>
      <c r="Q25" s="835"/>
      <c r="R25" s="835"/>
      <c r="S25" s="835"/>
    </row>
    <row r="26" spans="1:19" ht="15" customHeight="1">
      <c r="A26" s="891" t="s">
        <v>733</v>
      </c>
      <c r="B26" s="891"/>
      <c r="C26" s="891"/>
      <c r="D26" s="891"/>
      <c r="E26" s="891"/>
      <c r="F26" s="891"/>
      <c r="G26" s="891"/>
    </row>
  </sheetData>
  <mergeCells count="4">
    <mergeCell ref="A2:G2"/>
    <mergeCell ref="A10:G10"/>
    <mergeCell ref="A18:G18"/>
    <mergeCell ref="A26:G26"/>
  </mergeCells>
  <pageMargins left="0.78740157499999996" right="0.78740157499999996" top="0.984251969" bottom="0.984251969" header="0.4921259845" footer="0.492125984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1"/>
  <sheetViews>
    <sheetView showGridLines="0" zoomScaleNormal="100" workbookViewId="0"/>
  </sheetViews>
  <sheetFormatPr baseColWidth="10" defaultColWidth="11.42578125" defaultRowHeight="15"/>
  <cols>
    <col min="1" max="1" width="2.140625" style="495" customWidth="1"/>
    <col min="2" max="2" width="57.28515625" style="495" bestFit="1" customWidth="1"/>
    <col min="3" max="4" width="9" style="504" customWidth="1"/>
    <col min="5" max="8" width="9" style="495" customWidth="1"/>
    <col min="9" max="10" width="9" style="504" customWidth="1"/>
    <col min="11" max="16384" width="11.42578125" style="495"/>
  </cols>
  <sheetData>
    <row r="1" spans="1:10" ht="18.75" customHeight="1">
      <c r="A1" s="361" t="s">
        <v>401</v>
      </c>
      <c r="B1" s="361"/>
      <c r="C1" s="513">
        <v>2010</v>
      </c>
      <c r="D1" s="513">
        <v>2011</v>
      </c>
      <c r="E1" s="514">
        <v>2012</v>
      </c>
      <c r="F1" s="513">
        <v>2013</v>
      </c>
      <c r="G1" s="513">
        <v>2014</v>
      </c>
      <c r="H1" s="513">
        <v>2015</v>
      </c>
      <c r="I1" s="513">
        <v>2016</v>
      </c>
      <c r="J1" s="513">
        <v>2017</v>
      </c>
    </row>
    <row r="2" spans="1:10" ht="15" customHeight="1">
      <c r="A2" s="496" t="s">
        <v>505</v>
      </c>
      <c r="B2" s="496"/>
      <c r="C2" s="497">
        <f t="shared" ref="C2:J2" si="0">C3+C4</f>
        <v>68393.510207320011</v>
      </c>
      <c r="D2" s="497">
        <f t="shared" si="0"/>
        <v>69692.499740500003</v>
      </c>
      <c r="E2" s="497">
        <f t="shared" si="0"/>
        <v>62419.285475999997</v>
      </c>
      <c r="F2" s="497">
        <f t="shared" si="0"/>
        <v>56511.991524850004</v>
      </c>
      <c r="G2" s="497">
        <f t="shared" si="0"/>
        <v>52631.311159999997</v>
      </c>
      <c r="H2" s="497">
        <f t="shared" si="0"/>
        <v>49635.084233379996</v>
      </c>
      <c r="I2" s="497">
        <f t="shared" si="0"/>
        <v>43950</v>
      </c>
      <c r="J2" s="497">
        <f t="shared" si="0"/>
        <v>45917.352092130001</v>
      </c>
    </row>
    <row r="3" spans="1:10" ht="15" customHeight="1">
      <c r="B3" s="498" t="s">
        <v>506</v>
      </c>
      <c r="C3" s="499">
        <v>38508.184007000003</v>
      </c>
      <c r="D3" s="499">
        <v>37057.744380999997</v>
      </c>
      <c r="E3" s="386">
        <v>34852.137327999997</v>
      </c>
      <c r="F3" s="499">
        <v>31363.409444749999</v>
      </c>
      <c r="G3" s="499">
        <v>28467.220702999999</v>
      </c>
      <c r="H3" s="499">
        <v>26209.907361990001</v>
      </c>
      <c r="I3" s="499">
        <v>22753.8</v>
      </c>
      <c r="J3" s="499">
        <f>24377801067.91/1000000</f>
        <v>24377.801067910001</v>
      </c>
    </row>
    <row r="4" spans="1:10" ht="15" customHeight="1">
      <c r="B4" s="498" t="s">
        <v>507</v>
      </c>
      <c r="C4" s="499">
        <v>29885.32620032</v>
      </c>
      <c r="D4" s="499">
        <v>32634.755359499999</v>
      </c>
      <c r="E4" s="386">
        <v>27567.148148</v>
      </c>
      <c r="F4" s="499">
        <v>25148.582080100001</v>
      </c>
      <c r="G4" s="499">
        <v>24164.090456999998</v>
      </c>
      <c r="H4" s="499">
        <v>23425.176871389998</v>
      </c>
      <c r="I4" s="499">
        <v>21196.2</v>
      </c>
      <c r="J4" s="499">
        <f>21539551024.22/1000000</f>
        <v>21539.55102422</v>
      </c>
    </row>
    <row r="5" spans="1:10" ht="15" customHeight="1">
      <c r="A5" s="500" t="s">
        <v>508</v>
      </c>
      <c r="B5" s="501"/>
      <c r="C5" s="502">
        <f t="shared" ref="C5:J5" si="1">C6+C7+C10</f>
        <v>22555.763938124801</v>
      </c>
      <c r="D5" s="502">
        <f t="shared" si="1"/>
        <v>24160.239795000001</v>
      </c>
      <c r="E5" s="503">
        <f t="shared" si="1"/>
        <v>25019.255304999999</v>
      </c>
      <c r="F5" s="502">
        <f t="shared" si="1"/>
        <v>26028.897097000001</v>
      </c>
      <c r="G5" s="502">
        <f t="shared" si="1"/>
        <v>26193.018167380003</v>
      </c>
      <c r="H5" s="502">
        <f t="shared" si="1"/>
        <v>25875.140409740001</v>
      </c>
      <c r="I5" s="502">
        <f t="shared" si="1"/>
        <v>25030.400000000001</v>
      </c>
      <c r="J5" s="502">
        <f t="shared" si="1"/>
        <v>24383.0450271236</v>
      </c>
    </row>
    <row r="6" spans="1:10" ht="15" customHeight="1">
      <c r="B6" s="498" t="s">
        <v>509</v>
      </c>
      <c r="C6" s="499">
        <v>9332.2143739999992</v>
      </c>
      <c r="D6" s="499">
        <v>9378.3236120000001</v>
      </c>
      <c r="E6" s="386">
        <v>9365.2449070000002</v>
      </c>
      <c r="F6" s="499">
        <v>9289.7390529999993</v>
      </c>
      <c r="G6" s="499">
        <v>9029.6513560000003</v>
      </c>
      <c r="H6" s="499">
        <v>8800</v>
      </c>
      <c r="I6" s="499">
        <v>8800</v>
      </c>
      <c r="J6" s="499">
        <f>8250000000/1000000</f>
        <v>8250</v>
      </c>
    </row>
    <row r="7" spans="1:10" ht="15" customHeight="1">
      <c r="B7" s="498" t="s">
        <v>510</v>
      </c>
      <c r="C7" s="499">
        <v>12045.9870641248</v>
      </c>
      <c r="D7" s="499">
        <v>13604.541182999999</v>
      </c>
      <c r="E7" s="386">
        <v>15650.822897999999</v>
      </c>
      <c r="F7" s="499">
        <v>16736.158044</v>
      </c>
      <c r="G7" s="499">
        <v>17160.554311380001</v>
      </c>
      <c r="H7" s="499">
        <v>17072.515409740001</v>
      </c>
      <c r="I7" s="499">
        <v>16228</v>
      </c>
      <c r="J7" s="499">
        <f>16130795027.1236/1000000</f>
        <v>16130.7950271236</v>
      </c>
    </row>
    <row r="8" spans="1:10" ht="15" customHeight="1">
      <c r="A8" s="498"/>
      <c r="B8" s="498" t="s">
        <v>511</v>
      </c>
      <c r="C8" s="386">
        <v>9615.5577751248002</v>
      </c>
      <c r="D8" s="386">
        <v>10927.765487999999</v>
      </c>
      <c r="E8" s="386">
        <v>13320.724528999999</v>
      </c>
      <c r="F8" s="499">
        <v>14365</v>
      </c>
      <c r="G8" s="499">
        <v>15215</v>
      </c>
      <c r="H8" s="499">
        <v>15215</v>
      </c>
      <c r="I8" s="499">
        <v>14215</v>
      </c>
      <c r="J8" s="499">
        <f>14215000000/1000000</f>
        <v>14215</v>
      </c>
    </row>
    <row r="9" spans="1:10" ht="15" customHeight="1">
      <c r="A9" s="498"/>
      <c r="B9" s="498" t="s">
        <v>512</v>
      </c>
      <c r="C9" s="499">
        <v>2430.4292890000002</v>
      </c>
      <c r="D9" s="499">
        <v>2676.7756949999998</v>
      </c>
      <c r="E9" s="386">
        <v>2330.0983689999998</v>
      </c>
      <c r="F9" s="499">
        <v>2371.1580439999998</v>
      </c>
      <c r="G9" s="499">
        <v>1945.5543113799999</v>
      </c>
      <c r="H9" s="499">
        <v>1857.51540974</v>
      </c>
      <c r="I9" s="499">
        <v>2013</v>
      </c>
      <c r="J9" s="499">
        <f>1915795027.12357/1000000</f>
        <v>1915.79502712357</v>
      </c>
    </row>
    <row r="10" spans="1:10" ht="15" customHeight="1">
      <c r="B10" s="498" t="s">
        <v>513</v>
      </c>
      <c r="C10" s="386">
        <v>1177.5625</v>
      </c>
      <c r="D10" s="386">
        <v>1177.375</v>
      </c>
      <c r="E10" s="386">
        <v>3.1875</v>
      </c>
      <c r="F10" s="499">
        <v>3</v>
      </c>
      <c r="G10" s="499">
        <v>2.8125</v>
      </c>
      <c r="H10" s="499">
        <v>2.625</v>
      </c>
      <c r="I10" s="499">
        <v>2.4</v>
      </c>
      <c r="J10" s="499">
        <f>2250000/1000000</f>
        <v>2.25</v>
      </c>
    </row>
    <row r="11" spans="1:10" ht="15" customHeight="1">
      <c r="A11" s="500" t="s">
        <v>514</v>
      </c>
      <c r="B11" s="501"/>
      <c r="C11" s="503">
        <f t="shared" ref="C11:D11" si="2">SUM(C12:C14)</f>
        <v>3417.0795311000002</v>
      </c>
      <c r="D11" s="503">
        <f t="shared" si="2"/>
        <v>3828.4978383999996</v>
      </c>
      <c r="E11" s="503">
        <f t="shared" ref="E11:J11" si="3">SUM(E12:E14)</f>
        <v>5615.8905535100002</v>
      </c>
      <c r="F11" s="503">
        <f t="shared" si="3"/>
        <v>4683.1705719600004</v>
      </c>
      <c r="G11" s="503">
        <f t="shared" si="3"/>
        <v>4726.5209459999996</v>
      </c>
      <c r="H11" s="503">
        <f t="shared" si="3"/>
        <v>8049.58603821</v>
      </c>
      <c r="I11" s="503">
        <f t="shared" si="3"/>
        <v>16355.3</v>
      </c>
      <c r="J11" s="503">
        <f t="shared" si="3"/>
        <v>5520.0821984499999</v>
      </c>
    </row>
    <row r="12" spans="1:10" ht="15" customHeight="1">
      <c r="B12" s="498" t="s">
        <v>515</v>
      </c>
      <c r="C12" s="499">
        <v>1200</v>
      </c>
      <c r="D12" s="499">
        <v>2100.7154679999999</v>
      </c>
      <c r="E12" s="386">
        <v>3947.614955</v>
      </c>
      <c r="F12" s="499">
        <v>3198.5884890000002</v>
      </c>
      <c r="G12" s="499">
        <v>3445.1984109999999</v>
      </c>
      <c r="H12" s="499">
        <v>7368.10583855</v>
      </c>
      <c r="I12" s="499">
        <v>7404.2</v>
      </c>
      <c r="J12" s="499">
        <f>3800000000/1000000</f>
        <v>3800</v>
      </c>
    </row>
    <row r="13" spans="1:10" s="504" customFormat="1" ht="15" customHeight="1">
      <c r="B13" s="498" t="s">
        <v>516</v>
      </c>
      <c r="C13" s="499"/>
      <c r="D13" s="499"/>
      <c r="E13" s="386"/>
      <c r="F13" s="499"/>
      <c r="G13" s="499"/>
      <c r="H13" s="499"/>
      <c r="I13" s="499">
        <v>8299.4</v>
      </c>
      <c r="J13" s="499">
        <f>1108322805/1000000</f>
        <v>1108.322805</v>
      </c>
    </row>
    <row r="14" spans="1:10" ht="15" customHeight="1">
      <c r="B14" s="498" t="s">
        <v>517</v>
      </c>
      <c r="C14" s="499">
        <v>2217.0795311000002</v>
      </c>
      <c r="D14" s="499">
        <v>1727.7823704</v>
      </c>
      <c r="E14" s="386">
        <v>1668.27559851</v>
      </c>
      <c r="F14" s="499">
        <v>1484.58208296</v>
      </c>
      <c r="G14" s="499">
        <v>1281.322535</v>
      </c>
      <c r="H14" s="499">
        <v>681.48019966000004</v>
      </c>
      <c r="I14" s="499">
        <v>651.70000000000005</v>
      </c>
      <c r="J14" s="499">
        <f>611759393.45/1000000</f>
        <v>611.75939345000006</v>
      </c>
    </row>
    <row r="15" spans="1:10" ht="15" customHeight="1">
      <c r="A15" s="505" t="s">
        <v>518</v>
      </c>
      <c r="B15" s="498"/>
      <c r="C15" s="506">
        <v>0</v>
      </c>
      <c r="D15" s="506">
        <v>699.81919289999996</v>
      </c>
      <c r="E15" s="507">
        <v>7277.0991750000003</v>
      </c>
      <c r="F15" s="506">
        <v>8627.8118350000004</v>
      </c>
      <c r="G15" s="506">
        <v>9148.9658149999996</v>
      </c>
      <c r="H15" s="506">
        <v>8684.5639870300001</v>
      </c>
      <c r="I15" s="506">
        <v>8810.9</v>
      </c>
      <c r="J15" s="506">
        <f>9536205929.96/1000000</f>
        <v>9536.2059299599987</v>
      </c>
    </row>
    <row r="16" spans="1:10" ht="15" customHeight="1">
      <c r="A16" s="505" t="s">
        <v>519</v>
      </c>
      <c r="B16" s="498"/>
      <c r="C16" s="506"/>
      <c r="D16" s="506"/>
      <c r="E16" s="507"/>
      <c r="F16" s="506"/>
      <c r="G16" s="506"/>
      <c r="H16" s="506">
        <v>4516.2188310000001</v>
      </c>
      <c r="I16" s="506">
        <v>4629.3999999999996</v>
      </c>
      <c r="J16" s="506">
        <f>4753795802.02206/1000000</f>
        <v>4753.7958020220603</v>
      </c>
    </row>
    <row r="17" spans="1:14" s="508" customFormat="1" ht="15" customHeight="1">
      <c r="A17" s="500" t="s">
        <v>520</v>
      </c>
      <c r="B17" s="500"/>
      <c r="C17" s="503">
        <f t="shared" ref="C17:D17" si="4">SUM(C18:C20)</f>
        <v>1280.4426659800001</v>
      </c>
      <c r="D17" s="503">
        <f t="shared" si="4"/>
        <v>1234.5962190999999</v>
      </c>
      <c r="E17" s="503">
        <f t="shared" ref="E17:J17" si="5">SUM(E18:E20)</f>
        <v>1214.2167659700001</v>
      </c>
      <c r="F17" s="503">
        <f t="shared" si="5"/>
        <v>1204.9800040499999</v>
      </c>
      <c r="G17" s="503">
        <f t="shared" si="5"/>
        <v>1174.4223770000001</v>
      </c>
      <c r="H17" s="503">
        <f t="shared" si="5"/>
        <v>1194.6523787399999</v>
      </c>
      <c r="I17" s="503">
        <f t="shared" si="5"/>
        <v>1188.3999999999999</v>
      </c>
      <c r="J17" s="503">
        <f t="shared" si="5"/>
        <v>1253.8624042199999</v>
      </c>
    </row>
    <row r="18" spans="1:14" ht="15" customHeight="1">
      <c r="B18" s="498" t="s">
        <v>521</v>
      </c>
      <c r="C18" s="386">
        <v>1005.8999417799999</v>
      </c>
      <c r="D18" s="386">
        <v>958.96344718</v>
      </c>
      <c r="E18" s="386">
        <v>947.69438766999997</v>
      </c>
      <c r="F18" s="499">
        <v>921.67154104999997</v>
      </c>
      <c r="G18" s="499">
        <v>848.64287300000001</v>
      </c>
      <c r="H18" s="499">
        <v>824.67814504</v>
      </c>
      <c r="I18" s="499">
        <f>833.9</f>
        <v>833.9</v>
      </c>
      <c r="J18" s="499">
        <f>873198128.26/1000000</f>
        <v>873.19812825999998</v>
      </c>
    </row>
    <row r="19" spans="1:14" ht="15" customHeight="1">
      <c r="B19" s="498" t="s">
        <v>522</v>
      </c>
      <c r="C19" s="386">
        <v>159.44247920000001</v>
      </c>
      <c r="D19" s="386">
        <v>161.83820291999999</v>
      </c>
      <c r="E19" s="386">
        <v>160.22526529999999</v>
      </c>
      <c r="F19" s="499">
        <v>188.00783999999999</v>
      </c>
      <c r="G19" s="499">
        <v>237.169218</v>
      </c>
      <c r="H19" s="499">
        <v>294.9470857</v>
      </c>
      <c r="I19" s="499">
        <v>273.2</v>
      </c>
      <c r="J19" s="499">
        <f>295667662.96/1000000</f>
        <v>295.66766295999997</v>
      </c>
    </row>
    <row r="20" spans="1:14" ht="15" customHeight="1">
      <c r="B20" s="498" t="s">
        <v>523</v>
      </c>
      <c r="C20" s="386">
        <v>115.100245</v>
      </c>
      <c r="D20" s="386">
        <v>113.794569</v>
      </c>
      <c r="E20" s="386">
        <v>106.297113</v>
      </c>
      <c r="F20" s="499">
        <v>95.300623000000002</v>
      </c>
      <c r="G20" s="499">
        <v>88.610286000000002</v>
      </c>
      <c r="H20" s="499">
        <v>75.027147999999997</v>
      </c>
      <c r="I20" s="499">
        <v>81.3</v>
      </c>
      <c r="J20" s="499">
        <f>84996613/1000000</f>
        <v>84.996612999999996</v>
      </c>
    </row>
    <row r="21" spans="1:14" ht="15" customHeight="1">
      <c r="A21" s="500" t="s">
        <v>524</v>
      </c>
      <c r="B21" s="500"/>
      <c r="C21" s="503">
        <f t="shared" ref="C21:D21" si="6">SUM(C22:C26)</f>
        <v>1460.42662802</v>
      </c>
      <c r="D21" s="503">
        <f t="shared" si="6"/>
        <v>1296.3218447199999</v>
      </c>
      <c r="E21" s="503">
        <f t="shared" ref="E21:J21" si="7">SUM(E22:E26)</f>
        <v>559.73754276</v>
      </c>
      <c r="F21" s="503">
        <f t="shared" si="7"/>
        <v>1224.4544249500002</v>
      </c>
      <c r="G21" s="503">
        <f t="shared" si="7"/>
        <v>1351.306257</v>
      </c>
      <c r="H21" s="503">
        <f t="shared" si="7"/>
        <v>1183.9970307699998</v>
      </c>
      <c r="I21" s="503">
        <f t="shared" si="7"/>
        <v>915.09999999999991</v>
      </c>
      <c r="J21" s="503">
        <f t="shared" si="7"/>
        <v>1728.2609219881178</v>
      </c>
    </row>
    <row r="22" spans="1:14" ht="15" customHeight="1">
      <c r="B22" s="498" t="s">
        <v>525</v>
      </c>
      <c r="C22" s="386">
        <v>1074.11033266</v>
      </c>
      <c r="D22" s="386">
        <v>883.13051043999997</v>
      </c>
      <c r="E22" s="386">
        <v>155.36321000000001</v>
      </c>
      <c r="F22" s="499">
        <v>897.85568372</v>
      </c>
      <c r="G22" s="499">
        <v>1032.105161</v>
      </c>
      <c r="H22" s="499">
        <v>841.92894080999997</v>
      </c>
      <c r="I22" s="499">
        <v>636</v>
      </c>
      <c r="J22" s="499">
        <f>1522190587.31669/1000000</f>
        <v>1522.19058731669</v>
      </c>
    </row>
    <row r="23" spans="1:14" ht="15" customHeight="1">
      <c r="B23" s="498" t="s">
        <v>526</v>
      </c>
      <c r="C23" s="386">
        <v>209.53934699999999</v>
      </c>
      <c r="D23" s="386">
        <v>229.96544915999999</v>
      </c>
      <c r="E23" s="386">
        <v>216.32206758999999</v>
      </c>
      <c r="F23" s="499">
        <v>134.40860215000001</v>
      </c>
      <c r="G23" s="499">
        <v>137.225548</v>
      </c>
      <c r="H23" s="499">
        <v>152.28426396</v>
      </c>
      <c r="I23" s="499">
        <v>83.8</v>
      </c>
      <c r="J23" s="499">
        <v>0</v>
      </c>
    </row>
    <row r="24" spans="1:14" ht="15" customHeight="1">
      <c r="B24" s="498" t="s">
        <v>527</v>
      </c>
      <c r="C24" s="386">
        <v>121.8</v>
      </c>
      <c r="D24" s="386">
        <v>121.8</v>
      </c>
      <c r="E24" s="386">
        <v>121.8</v>
      </c>
      <c r="F24" s="499">
        <v>121.8</v>
      </c>
      <c r="G24" s="499">
        <v>121.8</v>
      </c>
      <c r="H24" s="499">
        <v>121.8</v>
      </c>
      <c r="I24" s="499">
        <v>121.8</v>
      </c>
      <c r="J24" s="499">
        <f>121800000/1000000</f>
        <v>121.8</v>
      </c>
    </row>
    <row r="25" spans="1:14" ht="15" customHeight="1">
      <c r="B25" s="498" t="s">
        <v>528</v>
      </c>
      <c r="C25" s="386">
        <v>54.81598357</v>
      </c>
      <c r="D25" s="386">
        <v>61.267732770000002</v>
      </c>
      <c r="E25" s="386">
        <v>66.098753169999995</v>
      </c>
      <c r="F25" s="499">
        <v>70.242250080000005</v>
      </c>
      <c r="G25" s="499">
        <v>60.037252000000002</v>
      </c>
      <c r="H25" s="499">
        <v>67.866383159999998</v>
      </c>
      <c r="I25" s="499">
        <v>73.400000000000006</v>
      </c>
      <c r="J25" s="499">
        <f>84210200.17/1000000</f>
        <v>84.210200170000007</v>
      </c>
    </row>
    <row r="26" spans="1:14" ht="15" customHeight="1">
      <c r="B26" s="498" t="s">
        <v>529</v>
      </c>
      <c r="C26" s="499">
        <v>0.16096479</v>
      </c>
      <c r="D26" s="499">
        <v>0.15815235</v>
      </c>
      <c r="E26" s="386">
        <v>0.15351200000000001</v>
      </c>
      <c r="F26" s="499">
        <v>0.14788899999999999</v>
      </c>
      <c r="G26" s="499">
        <v>0.138296</v>
      </c>
      <c r="H26" s="499">
        <v>0.11744284000000001</v>
      </c>
      <c r="I26" s="499">
        <v>0.1</v>
      </c>
      <c r="J26" s="499">
        <f>60134.5014280212/1000000</f>
        <v>6.0134501428021195E-2</v>
      </c>
    </row>
    <row r="27" spans="1:14" ht="15" customHeight="1">
      <c r="A27" s="509" t="s">
        <v>530</v>
      </c>
      <c r="B27" s="509"/>
      <c r="C27" s="510">
        <f t="shared" ref="C27:D27" si="8">C21+C17+C15+C11+C5+C2</f>
        <v>97107.222970544812</v>
      </c>
      <c r="D27" s="510">
        <f t="shared" si="8"/>
        <v>100911.97463062001</v>
      </c>
      <c r="E27" s="510">
        <f>E21+E17+E15+E11+E5+E2</f>
        <v>102105.48481823999</v>
      </c>
      <c r="F27" s="510">
        <f>F21+F17+F15+F11+F5+F2</f>
        <v>98281.305457809998</v>
      </c>
      <c r="G27" s="510">
        <f>G21+G17+G15+G11+G5+G2</f>
        <v>95225.54472238</v>
      </c>
      <c r="H27" s="510">
        <f>H21+H17+H16+H15+H11+H5+H2</f>
        <v>99139.242908870001</v>
      </c>
      <c r="I27" s="510">
        <f t="shared" ref="I27:J27" si="9">I21+I17+I16+I15+I11+I5+I2</f>
        <v>100879.5</v>
      </c>
      <c r="J27" s="510">
        <f t="shared" si="9"/>
        <v>93092.604375893774</v>
      </c>
    </row>
    <row r="28" spans="1:14" ht="30.75" customHeight="1">
      <c r="A28" s="892" t="s">
        <v>531</v>
      </c>
      <c r="B28" s="892"/>
      <c r="C28" s="892"/>
      <c r="D28" s="892"/>
      <c r="E28" s="892"/>
      <c r="F28" s="892"/>
      <c r="G28" s="892"/>
      <c r="H28" s="892"/>
      <c r="I28" s="892"/>
      <c r="J28" s="892"/>
      <c r="K28" s="511"/>
      <c r="L28" s="511"/>
    </row>
    <row r="29" spans="1:14">
      <c r="A29" s="893" t="s">
        <v>532</v>
      </c>
      <c r="B29" s="893"/>
      <c r="C29" s="893"/>
      <c r="D29" s="893"/>
      <c r="E29" s="893"/>
      <c r="F29" s="893"/>
      <c r="G29" s="893"/>
      <c r="H29" s="893"/>
    </row>
    <row r="30" spans="1:14" ht="30" customHeight="1">
      <c r="A30" s="893" t="s">
        <v>533</v>
      </c>
      <c r="B30" s="893"/>
      <c r="C30" s="893"/>
      <c r="D30" s="893"/>
      <c r="E30" s="893"/>
      <c r="F30" s="893"/>
      <c r="G30" s="893"/>
      <c r="H30" s="893"/>
      <c r="I30" s="893"/>
      <c r="J30" s="893"/>
      <c r="K30" s="512"/>
      <c r="L30" s="512"/>
      <c r="M30" s="512"/>
      <c r="N30" s="512"/>
    </row>
    <row r="31" spans="1:14" ht="15" customHeight="1">
      <c r="A31" s="893" t="s">
        <v>534</v>
      </c>
      <c r="B31" s="893"/>
      <c r="C31" s="893"/>
      <c r="D31" s="893"/>
      <c r="E31" s="893"/>
      <c r="F31" s="893"/>
      <c r="G31" s="893"/>
      <c r="H31" s="893"/>
      <c r="I31" s="893"/>
      <c r="J31" s="893"/>
      <c r="K31" s="512"/>
      <c r="L31" s="512"/>
      <c r="M31" s="512"/>
      <c r="N31" s="512"/>
    </row>
  </sheetData>
  <mergeCells count="4">
    <mergeCell ref="A28:J28"/>
    <mergeCell ref="A29:H29"/>
    <mergeCell ref="A30:J30"/>
    <mergeCell ref="A31:J31"/>
  </mergeCells>
  <pageMargins left="0.70866141732283461" right="0.70866141732283461" top="1.1811023622047243" bottom="1.1811023622047243" header="0.31496062992125984" footer="0.31496062992125984"/>
  <pageSetup paperSize="9" scale="67" orientation="portrait" horizontalDpi="300" r:id="rId1"/>
  <ignoredErrors>
    <ignoredError sqref="C11 D11:I11" formulaRange="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showGridLines="0" zoomScaleNormal="100" workbookViewId="0">
      <pane ySplit="4" topLeftCell="A5" activePane="bottomLeft" state="frozen"/>
      <selection activeCell="C558" sqref="C558"/>
      <selection pane="bottomLeft" sqref="A1:G1"/>
    </sheetView>
  </sheetViews>
  <sheetFormatPr baseColWidth="10" defaultRowHeight="14.25"/>
  <cols>
    <col min="1" max="1" width="39.5703125" style="515" customWidth="1"/>
    <col min="2" max="3" width="8.42578125" style="558" customWidth="1"/>
    <col min="4" max="4" width="8.42578125" style="559" customWidth="1"/>
    <col min="5" max="5" width="8.42578125" style="560" customWidth="1"/>
    <col min="6" max="6" width="8.42578125" style="559" customWidth="1"/>
    <col min="7" max="7" width="8.42578125" style="561" customWidth="1"/>
    <col min="8" max="13" width="8.42578125" style="515" customWidth="1"/>
    <col min="14" max="256" width="11.42578125" style="515"/>
    <col min="257" max="257" width="39.5703125" style="515" customWidth="1"/>
    <col min="258" max="269" width="8.42578125" style="515" customWidth="1"/>
    <col min="270" max="512" width="11.42578125" style="515"/>
    <col min="513" max="513" width="39.5703125" style="515" customWidth="1"/>
    <col min="514" max="525" width="8.42578125" style="515" customWidth="1"/>
    <col min="526" max="768" width="11.42578125" style="515"/>
    <col min="769" max="769" width="39.5703125" style="515" customWidth="1"/>
    <col min="770" max="781" width="8.42578125" style="515" customWidth="1"/>
    <col min="782" max="1024" width="11.42578125" style="515"/>
    <col min="1025" max="1025" width="39.5703125" style="515" customWidth="1"/>
    <col min="1026" max="1037" width="8.42578125" style="515" customWidth="1"/>
    <col min="1038" max="1280" width="11.42578125" style="515"/>
    <col min="1281" max="1281" width="39.5703125" style="515" customWidth="1"/>
    <col min="1282" max="1293" width="8.42578125" style="515" customWidth="1"/>
    <col min="1294" max="1536" width="11.42578125" style="515"/>
    <col min="1537" max="1537" width="39.5703125" style="515" customWidth="1"/>
    <col min="1538" max="1549" width="8.42578125" style="515" customWidth="1"/>
    <col min="1550" max="1792" width="11.42578125" style="515"/>
    <col min="1793" max="1793" width="39.5703125" style="515" customWidth="1"/>
    <col min="1794" max="1805" width="8.42578125" style="515" customWidth="1"/>
    <col min="1806" max="2048" width="11.42578125" style="515"/>
    <col min="2049" max="2049" width="39.5703125" style="515" customWidth="1"/>
    <col min="2050" max="2061" width="8.42578125" style="515" customWidth="1"/>
    <col min="2062" max="2304" width="11.42578125" style="515"/>
    <col min="2305" max="2305" width="39.5703125" style="515" customWidth="1"/>
    <col min="2306" max="2317" width="8.42578125" style="515" customWidth="1"/>
    <col min="2318" max="2560" width="11.42578125" style="515"/>
    <col min="2561" max="2561" width="39.5703125" style="515" customWidth="1"/>
    <col min="2562" max="2573" width="8.42578125" style="515" customWidth="1"/>
    <col min="2574" max="2816" width="11.42578125" style="515"/>
    <col min="2817" max="2817" width="39.5703125" style="515" customWidth="1"/>
    <col min="2818" max="2829" width="8.42578125" style="515" customWidth="1"/>
    <col min="2830" max="3072" width="11.42578125" style="515"/>
    <col min="3073" max="3073" width="39.5703125" style="515" customWidth="1"/>
    <col min="3074" max="3085" width="8.42578125" style="515" customWidth="1"/>
    <col min="3086" max="3328" width="11.42578125" style="515"/>
    <col min="3329" max="3329" width="39.5703125" style="515" customWidth="1"/>
    <col min="3330" max="3341" width="8.42578125" style="515" customWidth="1"/>
    <col min="3342" max="3584" width="11.42578125" style="515"/>
    <col min="3585" max="3585" width="39.5703125" style="515" customWidth="1"/>
    <col min="3586" max="3597" width="8.42578125" style="515" customWidth="1"/>
    <col min="3598" max="3840" width="11.42578125" style="515"/>
    <col min="3841" max="3841" width="39.5703125" style="515" customWidth="1"/>
    <col min="3842" max="3853" width="8.42578125" style="515" customWidth="1"/>
    <col min="3854" max="4096" width="11.42578125" style="515"/>
    <col min="4097" max="4097" width="39.5703125" style="515" customWidth="1"/>
    <col min="4098" max="4109" width="8.42578125" style="515" customWidth="1"/>
    <col min="4110" max="4352" width="11.42578125" style="515"/>
    <col min="4353" max="4353" width="39.5703125" style="515" customWidth="1"/>
    <col min="4354" max="4365" width="8.42578125" style="515" customWidth="1"/>
    <col min="4366" max="4608" width="11.42578125" style="515"/>
    <col min="4609" max="4609" width="39.5703125" style="515" customWidth="1"/>
    <col min="4610" max="4621" width="8.42578125" style="515" customWidth="1"/>
    <col min="4622" max="4864" width="11.42578125" style="515"/>
    <col min="4865" max="4865" width="39.5703125" style="515" customWidth="1"/>
    <col min="4866" max="4877" width="8.42578125" style="515" customWidth="1"/>
    <col min="4878" max="5120" width="11.42578125" style="515"/>
    <col min="5121" max="5121" width="39.5703125" style="515" customWidth="1"/>
    <col min="5122" max="5133" width="8.42578125" style="515" customWidth="1"/>
    <col min="5134" max="5376" width="11.42578125" style="515"/>
    <col min="5377" max="5377" width="39.5703125" style="515" customWidth="1"/>
    <col min="5378" max="5389" width="8.42578125" style="515" customWidth="1"/>
    <col min="5390" max="5632" width="11.42578125" style="515"/>
    <col min="5633" max="5633" width="39.5703125" style="515" customWidth="1"/>
    <col min="5634" max="5645" width="8.42578125" style="515" customWidth="1"/>
    <col min="5646" max="5888" width="11.42578125" style="515"/>
    <col min="5889" max="5889" width="39.5703125" style="515" customWidth="1"/>
    <col min="5890" max="5901" width="8.42578125" style="515" customWidth="1"/>
    <col min="5902" max="6144" width="11.42578125" style="515"/>
    <col min="6145" max="6145" width="39.5703125" style="515" customWidth="1"/>
    <col min="6146" max="6157" width="8.42578125" style="515" customWidth="1"/>
    <col min="6158" max="6400" width="11.42578125" style="515"/>
    <col min="6401" max="6401" width="39.5703125" style="515" customWidth="1"/>
    <col min="6402" max="6413" width="8.42578125" style="515" customWidth="1"/>
    <col min="6414" max="6656" width="11.42578125" style="515"/>
    <col min="6657" max="6657" width="39.5703125" style="515" customWidth="1"/>
    <col min="6658" max="6669" width="8.42578125" style="515" customWidth="1"/>
    <col min="6670" max="6912" width="11.42578125" style="515"/>
    <col min="6913" max="6913" width="39.5703125" style="515" customWidth="1"/>
    <col min="6914" max="6925" width="8.42578125" style="515" customWidth="1"/>
    <col min="6926" max="7168" width="11.42578125" style="515"/>
    <col min="7169" max="7169" width="39.5703125" style="515" customWidth="1"/>
    <col min="7170" max="7181" width="8.42578125" style="515" customWidth="1"/>
    <col min="7182" max="7424" width="11.42578125" style="515"/>
    <col min="7425" max="7425" width="39.5703125" style="515" customWidth="1"/>
    <col min="7426" max="7437" width="8.42578125" style="515" customWidth="1"/>
    <col min="7438" max="7680" width="11.42578125" style="515"/>
    <col min="7681" max="7681" width="39.5703125" style="515" customWidth="1"/>
    <col min="7682" max="7693" width="8.42578125" style="515" customWidth="1"/>
    <col min="7694" max="7936" width="11.42578125" style="515"/>
    <col min="7937" max="7937" width="39.5703125" style="515" customWidth="1"/>
    <col min="7938" max="7949" width="8.42578125" style="515" customWidth="1"/>
    <col min="7950" max="8192" width="11.42578125" style="515"/>
    <col min="8193" max="8193" width="39.5703125" style="515" customWidth="1"/>
    <col min="8194" max="8205" width="8.42578125" style="515" customWidth="1"/>
    <col min="8206" max="8448" width="11.42578125" style="515"/>
    <col min="8449" max="8449" width="39.5703125" style="515" customWidth="1"/>
    <col min="8450" max="8461" width="8.42578125" style="515" customWidth="1"/>
    <col min="8462" max="8704" width="11.42578125" style="515"/>
    <col min="8705" max="8705" width="39.5703125" style="515" customWidth="1"/>
    <col min="8706" max="8717" width="8.42578125" style="515" customWidth="1"/>
    <col min="8718" max="8960" width="11.42578125" style="515"/>
    <col min="8961" max="8961" width="39.5703125" style="515" customWidth="1"/>
    <col min="8962" max="8973" width="8.42578125" style="515" customWidth="1"/>
    <col min="8974" max="9216" width="11.42578125" style="515"/>
    <col min="9217" max="9217" width="39.5703125" style="515" customWidth="1"/>
    <col min="9218" max="9229" width="8.42578125" style="515" customWidth="1"/>
    <col min="9230" max="9472" width="11.42578125" style="515"/>
    <col min="9473" max="9473" width="39.5703125" style="515" customWidth="1"/>
    <col min="9474" max="9485" width="8.42578125" style="515" customWidth="1"/>
    <col min="9486" max="9728" width="11.42578125" style="515"/>
    <col min="9729" max="9729" width="39.5703125" style="515" customWidth="1"/>
    <col min="9730" max="9741" width="8.42578125" style="515" customWidth="1"/>
    <col min="9742" max="9984" width="11.42578125" style="515"/>
    <col min="9985" max="9985" width="39.5703125" style="515" customWidth="1"/>
    <col min="9986" max="9997" width="8.42578125" style="515" customWidth="1"/>
    <col min="9998" max="10240" width="11.42578125" style="515"/>
    <col min="10241" max="10241" width="39.5703125" style="515" customWidth="1"/>
    <col min="10242" max="10253" width="8.42578125" style="515" customWidth="1"/>
    <col min="10254" max="10496" width="11.42578125" style="515"/>
    <col min="10497" max="10497" width="39.5703125" style="515" customWidth="1"/>
    <col min="10498" max="10509" width="8.42578125" style="515" customWidth="1"/>
    <col min="10510" max="10752" width="11.42578125" style="515"/>
    <col min="10753" max="10753" width="39.5703125" style="515" customWidth="1"/>
    <col min="10754" max="10765" width="8.42578125" style="515" customWidth="1"/>
    <col min="10766" max="11008" width="11.42578125" style="515"/>
    <col min="11009" max="11009" width="39.5703125" style="515" customWidth="1"/>
    <col min="11010" max="11021" width="8.42578125" style="515" customWidth="1"/>
    <col min="11022" max="11264" width="11.42578125" style="515"/>
    <col min="11265" max="11265" width="39.5703125" style="515" customWidth="1"/>
    <col min="11266" max="11277" width="8.42578125" style="515" customWidth="1"/>
    <col min="11278" max="11520" width="11.42578125" style="515"/>
    <col min="11521" max="11521" width="39.5703125" style="515" customWidth="1"/>
    <col min="11522" max="11533" width="8.42578125" style="515" customWidth="1"/>
    <col min="11534" max="11776" width="11.42578125" style="515"/>
    <col min="11777" max="11777" width="39.5703125" style="515" customWidth="1"/>
    <col min="11778" max="11789" width="8.42578125" style="515" customWidth="1"/>
    <col min="11790" max="12032" width="11.42578125" style="515"/>
    <col min="12033" max="12033" width="39.5703125" style="515" customWidth="1"/>
    <col min="12034" max="12045" width="8.42578125" style="515" customWidth="1"/>
    <col min="12046" max="12288" width="11.42578125" style="515"/>
    <col min="12289" max="12289" width="39.5703125" style="515" customWidth="1"/>
    <col min="12290" max="12301" width="8.42578125" style="515" customWidth="1"/>
    <col min="12302" max="12544" width="11.42578125" style="515"/>
    <col min="12545" max="12545" width="39.5703125" style="515" customWidth="1"/>
    <col min="12546" max="12557" width="8.42578125" style="515" customWidth="1"/>
    <col min="12558" max="12800" width="11.42578125" style="515"/>
    <col min="12801" max="12801" width="39.5703125" style="515" customWidth="1"/>
    <col min="12802" max="12813" width="8.42578125" style="515" customWidth="1"/>
    <col min="12814" max="13056" width="11.42578125" style="515"/>
    <col min="13057" max="13057" width="39.5703125" style="515" customWidth="1"/>
    <col min="13058" max="13069" width="8.42578125" style="515" customWidth="1"/>
    <col min="13070" max="13312" width="11.42578125" style="515"/>
    <col min="13313" max="13313" width="39.5703125" style="515" customWidth="1"/>
    <col min="13314" max="13325" width="8.42578125" style="515" customWidth="1"/>
    <col min="13326" max="13568" width="11.42578125" style="515"/>
    <col min="13569" max="13569" width="39.5703125" style="515" customWidth="1"/>
    <col min="13570" max="13581" width="8.42578125" style="515" customWidth="1"/>
    <col min="13582" max="13824" width="11.42578125" style="515"/>
    <col min="13825" max="13825" width="39.5703125" style="515" customWidth="1"/>
    <col min="13826" max="13837" width="8.42578125" style="515" customWidth="1"/>
    <col min="13838" max="14080" width="11.42578125" style="515"/>
    <col min="14081" max="14081" width="39.5703125" style="515" customWidth="1"/>
    <col min="14082" max="14093" width="8.42578125" style="515" customWidth="1"/>
    <col min="14094" max="14336" width="11.42578125" style="515"/>
    <col min="14337" max="14337" width="39.5703125" style="515" customWidth="1"/>
    <col min="14338" max="14349" width="8.42578125" style="515" customWidth="1"/>
    <col min="14350" max="14592" width="11.42578125" style="515"/>
    <col min="14593" max="14593" width="39.5703125" style="515" customWidth="1"/>
    <col min="14594" max="14605" width="8.42578125" style="515" customWidth="1"/>
    <col min="14606" max="14848" width="11.42578125" style="515"/>
    <col min="14849" max="14849" width="39.5703125" style="515" customWidth="1"/>
    <col min="14850" max="14861" width="8.42578125" style="515" customWidth="1"/>
    <col min="14862" max="15104" width="11.42578125" style="515"/>
    <col min="15105" max="15105" width="39.5703125" style="515" customWidth="1"/>
    <col min="15106" max="15117" width="8.42578125" style="515" customWidth="1"/>
    <col min="15118" max="15360" width="11.42578125" style="515"/>
    <col min="15361" max="15361" width="39.5703125" style="515" customWidth="1"/>
    <col min="15362" max="15373" width="8.42578125" style="515" customWidth="1"/>
    <col min="15374" max="15616" width="11.42578125" style="515"/>
    <col min="15617" max="15617" width="39.5703125" style="515" customWidth="1"/>
    <col min="15618" max="15629" width="8.42578125" style="515" customWidth="1"/>
    <col min="15630" max="15872" width="11.42578125" style="515"/>
    <col min="15873" max="15873" width="39.5703125" style="515" customWidth="1"/>
    <col min="15874" max="15885" width="8.42578125" style="515" customWidth="1"/>
    <col min="15886" max="16128" width="11.42578125" style="515"/>
    <col min="16129" max="16129" width="39.5703125" style="515" customWidth="1"/>
    <col min="16130" max="16141" width="8.42578125" style="515" customWidth="1"/>
    <col min="16142" max="16384" width="11.42578125" style="515"/>
  </cols>
  <sheetData>
    <row r="1" spans="1:13" ht="23.25" customHeight="1">
      <c r="A1" s="894" t="s">
        <v>535</v>
      </c>
      <c r="B1" s="894"/>
      <c r="C1" s="894"/>
      <c r="D1" s="894"/>
      <c r="E1" s="894"/>
      <c r="F1" s="894"/>
      <c r="G1" s="894"/>
    </row>
    <row r="2" spans="1:13" s="516" customFormat="1" ht="14.25" customHeight="1">
      <c r="A2" s="895" t="s">
        <v>536</v>
      </c>
      <c r="B2" s="896" t="s">
        <v>537</v>
      </c>
      <c r="C2" s="896" t="s">
        <v>538</v>
      </c>
      <c r="D2" s="897" t="s">
        <v>539</v>
      </c>
      <c r="E2" s="898" t="s">
        <v>540</v>
      </c>
      <c r="F2" s="898"/>
      <c r="G2" s="898"/>
      <c r="H2" s="899" t="s">
        <v>541</v>
      </c>
      <c r="I2" s="899"/>
      <c r="J2" s="899"/>
      <c r="K2" s="899" t="s">
        <v>542</v>
      </c>
      <c r="L2" s="899"/>
      <c r="M2" s="899"/>
    </row>
    <row r="3" spans="1:13" s="516" customFormat="1" ht="15.75" customHeight="1">
      <c r="A3" s="895"/>
      <c r="B3" s="896"/>
      <c r="C3" s="896"/>
      <c r="D3" s="897"/>
      <c r="E3" s="898"/>
      <c r="F3" s="898"/>
      <c r="G3" s="898"/>
      <c r="H3" s="899"/>
      <c r="I3" s="899"/>
      <c r="J3" s="899"/>
      <c r="K3" s="899"/>
      <c r="L3" s="899"/>
      <c r="M3" s="899"/>
    </row>
    <row r="4" spans="1:13" s="516" customFormat="1" ht="12.75" customHeight="1">
      <c r="A4" s="517"/>
      <c r="B4" s="518"/>
      <c r="C4" s="518"/>
      <c r="D4" s="519" t="s">
        <v>543</v>
      </c>
      <c r="E4" s="520" t="s">
        <v>336</v>
      </c>
      <c r="F4" s="521" t="s">
        <v>543</v>
      </c>
      <c r="G4" s="522" t="s">
        <v>544</v>
      </c>
      <c r="H4" s="523" t="s">
        <v>336</v>
      </c>
      <c r="I4" s="519" t="s">
        <v>543</v>
      </c>
      <c r="J4" s="524" t="s">
        <v>544</v>
      </c>
      <c r="K4" s="523" t="s">
        <v>336</v>
      </c>
      <c r="L4" s="519" t="s">
        <v>543</v>
      </c>
      <c r="M4" s="524" t="s">
        <v>544</v>
      </c>
    </row>
    <row r="5" spans="1:13" s="516" customFormat="1" ht="12.75" hidden="1" customHeight="1">
      <c r="A5" s="525" t="s">
        <v>545</v>
      </c>
      <c r="B5" s="526"/>
      <c r="C5" s="526"/>
      <c r="D5" s="527"/>
      <c r="E5" s="528"/>
      <c r="F5" s="529"/>
      <c r="G5" s="529"/>
      <c r="H5" s="530"/>
      <c r="I5" s="531"/>
      <c r="J5" s="531"/>
      <c r="K5" s="530"/>
      <c r="L5" s="531"/>
      <c r="M5" s="531"/>
    </row>
    <row r="6" spans="1:13" s="540" customFormat="1">
      <c r="A6" s="532" t="s">
        <v>546</v>
      </c>
      <c r="B6" s="533" t="s">
        <v>547</v>
      </c>
      <c r="C6" s="534">
        <v>42735</v>
      </c>
      <c r="D6" s="535">
        <v>64608.65</v>
      </c>
      <c r="E6" s="536">
        <v>0.44754843198240479</v>
      </c>
      <c r="F6" s="536">
        <v>289.15499999999997</v>
      </c>
      <c r="G6" s="537">
        <v>343.36288784999994</v>
      </c>
      <c r="H6" s="538">
        <v>93.603776521242949</v>
      </c>
      <c r="I6" s="538">
        <v>270.66000000000003</v>
      </c>
      <c r="J6" s="539">
        <v>321.40063020000002</v>
      </c>
      <c r="K6" s="538">
        <v>6.3962234787570509</v>
      </c>
      <c r="L6" s="538">
        <v>18.494999999999948</v>
      </c>
      <c r="M6" s="539">
        <v>21.962257649999938</v>
      </c>
    </row>
    <row r="7" spans="1:13" s="540" customFormat="1">
      <c r="A7" s="532" t="s">
        <v>548</v>
      </c>
      <c r="B7" s="533" t="s">
        <v>549</v>
      </c>
      <c r="C7" s="534">
        <v>42735</v>
      </c>
      <c r="D7" s="535">
        <v>142698.70000000001</v>
      </c>
      <c r="E7" s="536">
        <v>0.34029742387281731</v>
      </c>
      <c r="F7" s="536">
        <v>485.6</v>
      </c>
      <c r="G7" s="537">
        <v>404.90286000166765</v>
      </c>
      <c r="H7" s="538">
        <v>94.995881383855021</v>
      </c>
      <c r="I7" s="538">
        <v>461.3</v>
      </c>
      <c r="J7" s="539">
        <v>384.64104060702078</v>
      </c>
      <c r="K7" s="538">
        <v>5.0041186161449769</v>
      </c>
      <c r="L7" s="538">
        <v>24.300000000000011</v>
      </c>
      <c r="M7" s="539">
        <v>20.261819394646885</v>
      </c>
    </row>
    <row r="8" spans="1:13" s="540" customFormat="1" ht="28.5" customHeight="1">
      <c r="A8" s="532" t="s">
        <v>550</v>
      </c>
      <c r="B8" s="533" t="s">
        <v>551</v>
      </c>
      <c r="C8" s="534">
        <v>42735</v>
      </c>
      <c r="D8" s="535">
        <v>90327</v>
      </c>
      <c r="E8" s="536">
        <v>0.55443001538853276</v>
      </c>
      <c r="F8" s="536">
        <v>500.8</v>
      </c>
      <c r="G8" s="537">
        <v>417.5769198699241</v>
      </c>
      <c r="H8" s="538">
        <v>20.007987220447284</v>
      </c>
      <c r="I8" s="538">
        <v>100.2</v>
      </c>
      <c r="J8" s="539">
        <v>83.548736763111819</v>
      </c>
      <c r="K8" s="538">
        <v>79.992012779552709</v>
      </c>
      <c r="L8" s="538">
        <v>400.6</v>
      </c>
      <c r="M8" s="539">
        <v>334.02818310681232</v>
      </c>
    </row>
    <row r="9" spans="1:13" s="540" customFormat="1" ht="28.5">
      <c r="A9" s="532" t="s">
        <v>552</v>
      </c>
      <c r="B9" s="533" t="s">
        <v>553</v>
      </c>
      <c r="C9" s="534">
        <v>42735</v>
      </c>
      <c r="D9" s="535">
        <v>29703</v>
      </c>
      <c r="E9" s="536">
        <v>2.302797697202303</v>
      </c>
      <c r="F9" s="536">
        <v>684</v>
      </c>
      <c r="G9" s="537">
        <v>684</v>
      </c>
      <c r="H9" s="538">
        <v>79.093567251461991</v>
      </c>
      <c r="I9" s="538">
        <v>541</v>
      </c>
      <c r="J9" s="539">
        <v>541</v>
      </c>
      <c r="K9" s="538">
        <v>20.906432748538013</v>
      </c>
      <c r="L9" s="538">
        <v>143</v>
      </c>
      <c r="M9" s="539">
        <v>143</v>
      </c>
    </row>
    <row r="10" spans="1:13" s="540" customFormat="1">
      <c r="A10" s="532" t="s">
        <v>554</v>
      </c>
      <c r="B10" s="533" t="s">
        <v>553</v>
      </c>
      <c r="C10" s="534">
        <v>42735</v>
      </c>
      <c r="D10" s="535">
        <v>243284.155</v>
      </c>
      <c r="E10" s="536">
        <v>2.216844742724819</v>
      </c>
      <c r="F10" s="536">
        <v>5393.232</v>
      </c>
      <c r="G10" s="537">
        <v>5393.232</v>
      </c>
      <c r="H10" s="538">
        <v>91.080747128994261</v>
      </c>
      <c r="I10" s="538">
        <v>4912.1959999999999</v>
      </c>
      <c r="J10" s="539">
        <v>4912.1959999999999</v>
      </c>
      <c r="K10" s="538">
        <v>8.9192528710057353</v>
      </c>
      <c r="L10" s="538">
        <v>481.03600000000006</v>
      </c>
      <c r="M10" s="539">
        <v>481.03600000000006</v>
      </c>
    </row>
    <row r="11" spans="1:13" s="540" customFormat="1" ht="28.5">
      <c r="A11" s="532" t="s">
        <v>555</v>
      </c>
      <c r="B11" s="533" t="s">
        <v>553</v>
      </c>
      <c r="C11" s="534">
        <v>42735</v>
      </c>
      <c r="D11" s="535">
        <v>704798.7</v>
      </c>
      <c r="E11" s="536">
        <v>2.7644489128597995</v>
      </c>
      <c r="F11" s="536">
        <v>19483.8</v>
      </c>
      <c r="G11" s="537">
        <v>19483.8</v>
      </c>
      <c r="H11" s="538">
        <v>88.571428571428569</v>
      </c>
      <c r="I11" s="538">
        <v>17257.079999999998</v>
      </c>
      <c r="J11" s="539">
        <v>17257.079999999998</v>
      </c>
      <c r="K11" s="538">
        <v>11.428571428571434</v>
      </c>
      <c r="L11" s="538">
        <v>2226.7200000000012</v>
      </c>
      <c r="M11" s="539">
        <v>2226.7200000000012</v>
      </c>
    </row>
    <row r="12" spans="1:13" s="540" customFormat="1" ht="28.5">
      <c r="A12" s="532" t="s">
        <v>556</v>
      </c>
      <c r="B12" s="533" t="s">
        <v>549</v>
      </c>
      <c r="C12" s="534">
        <v>42735</v>
      </c>
      <c r="D12" s="535">
        <v>170940</v>
      </c>
      <c r="E12" s="536">
        <v>0.15970515970515969</v>
      </c>
      <c r="F12" s="536">
        <v>273</v>
      </c>
      <c r="G12" s="537">
        <v>227.63278579171183</v>
      </c>
      <c r="H12" s="538">
        <v>96.483516483516468</v>
      </c>
      <c r="I12" s="538">
        <v>263.39999999999998</v>
      </c>
      <c r="J12" s="539">
        <v>219.62811640123402</v>
      </c>
      <c r="K12" s="538">
        <v>3.5164835164835249</v>
      </c>
      <c r="L12" s="538">
        <v>9.6000000000000227</v>
      </c>
      <c r="M12" s="539">
        <v>8.0046693904777975</v>
      </c>
    </row>
    <row r="13" spans="1:13" s="540" customFormat="1" ht="28.5">
      <c r="A13" s="532" t="s">
        <v>557</v>
      </c>
      <c r="B13" s="533" t="s">
        <v>549</v>
      </c>
      <c r="C13" s="534">
        <v>42735</v>
      </c>
      <c r="D13" s="535">
        <v>1512.48</v>
      </c>
      <c r="E13" s="536">
        <v>0.58645403575584465</v>
      </c>
      <c r="F13" s="536">
        <v>8.8699999999999992</v>
      </c>
      <c r="G13" s="537">
        <v>7.3959809889101971</v>
      </c>
      <c r="H13" s="538">
        <v>0</v>
      </c>
      <c r="I13" s="538">
        <v>0</v>
      </c>
      <c r="J13" s="539">
        <v>0</v>
      </c>
      <c r="K13" s="538">
        <v>100</v>
      </c>
      <c r="L13" s="538">
        <v>8.8699999999999992</v>
      </c>
      <c r="M13" s="539">
        <v>7.3959809889101971</v>
      </c>
    </row>
    <row r="14" spans="1:13" s="540" customFormat="1" ht="28.5">
      <c r="A14" s="532" t="s">
        <v>558</v>
      </c>
      <c r="B14" s="533" t="s">
        <v>549</v>
      </c>
      <c r="C14" s="534">
        <v>42916</v>
      </c>
      <c r="D14" s="535">
        <v>268937</v>
      </c>
      <c r="E14" s="536">
        <v>0.65539512971439406</v>
      </c>
      <c r="F14" s="536">
        <v>1762.6</v>
      </c>
      <c r="G14" s="537">
        <v>1469.690652880847</v>
      </c>
      <c r="H14" s="538">
        <v>93.963463065925339</v>
      </c>
      <c r="I14" s="538">
        <v>1656.2</v>
      </c>
      <c r="J14" s="539">
        <v>1380.9722338030517</v>
      </c>
      <c r="K14" s="538">
        <v>6.0365369340746549</v>
      </c>
      <c r="L14" s="538">
        <v>106.39999999999986</v>
      </c>
      <c r="M14" s="539">
        <v>88.718419077795261</v>
      </c>
    </row>
    <row r="15" spans="1:13" s="540" customFormat="1" ht="29.25" customHeight="1">
      <c r="A15" s="532" t="s">
        <v>559</v>
      </c>
      <c r="B15" s="533" t="s">
        <v>549</v>
      </c>
      <c r="C15" s="534">
        <v>42916</v>
      </c>
      <c r="D15" s="535">
        <v>2566.1990000000001</v>
      </c>
      <c r="E15" s="536">
        <v>0.76927003712494624</v>
      </c>
      <c r="F15" s="536">
        <v>19.741</v>
      </c>
      <c r="G15" s="537">
        <v>16.460435253898108</v>
      </c>
      <c r="H15" s="538">
        <v>0</v>
      </c>
      <c r="I15" s="538">
        <v>0</v>
      </c>
      <c r="J15" s="539">
        <v>0</v>
      </c>
      <c r="K15" s="538">
        <v>100</v>
      </c>
      <c r="L15" s="538">
        <v>19.741</v>
      </c>
      <c r="M15" s="539">
        <v>16.460435253898108</v>
      </c>
    </row>
    <row r="16" spans="1:13" s="540" customFormat="1">
      <c r="A16" s="532" t="s">
        <v>560</v>
      </c>
      <c r="B16" s="533" t="s">
        <v>547</v>
      </c>
      <c r="C16" s="534">
        <v>42855</v>
      </c>
      <c r="D16" s="535">
        <v>475383</v>
      </c>
      <c r="E16" s="536">
        <v>0.82712255171093618</v>
      </c>
      <c r="F16" s="536">
        <v>3932</v>
      </c>
      <c r="G16" s="537">
        <v>4669.1320399999995</v>
      </c>
      <c r="H16" s="538">
        <v>0</v>
      </c>
      <c r="I16" s="538">
        <v>0</v>
      </c>
      <c r="J16" s="539">
        <v>0</v>
      </c>
      <c r="K16" s="538">
        <v>100</v>
      </c>
      <c r="L16" s="538">
        <v>3932</v>
      </c>
      <c r="M16" s="539">
        <v>4669.1320399999995</v>
      </c>
    </row>
    <row r="17" spans="1:13" s="549" customFormat="1" ht="28.5">
      <c r="A17" s="541" t="s">
        <v>561</v>
      </c>
      <c r="B17" s="542" t="s">
        <v>549</v>
      </c>
      <c r="C17" s="543">
        <v>42916</v>
      </c>
      <c r="D17" s="544">
        <v>1918.721</v>
      </c>
      <c r="E17" s="545">
        <v>0.77030480200091622</v>
      </c>
      <c r="F17" s="545">
        <v>14.78</v>
      </c>
      <c r="G17" s="546">
        <v>12.323855582423079</v>
      </c>
      <c r="H17" s="547">
        <v>81.014884979702316</v>
      </c>
      <c r="I17" s="547">
        <v>11.974</v>
      </c>
      <c r="J17" s="548">
        <v>9.9841574251646801</v>
      </c>
      <c r="K17" s="547">
        <v>18.985115020297695</v>
      </c>
      <c r="L17" s="547">
        <v>2.8059999999999992</v>
      </c>
      <c r="M17" s="548">
        <v>2.3396981572583999</v>
      </c>
    </row>
    <row r="18" spans="1:13" s="540" customFormat="1">
      <c r="A18" s="550" t="s">
        <v>562</v>
      </c>
      <c r="B18" s="551"/>
      <c r="C18" s="552"/>
      <c r="D18" s="553"/>
      <c r="E18" s="554"/>
      <c r="F18" s="554"/>
      <c r="G18" s="555">
        <v>33129.510418219375</v>
      </c>
      <c r="H18" s="556"/>
      <c r="I18" s="556"/>
      <c r="J18" s="557">
        <v>25110.450915199581</v>
      </c>
      <c r="K18" s="556"/>
      <c r="L18" s="556"/>
      <c r="M18" s="557">
        <v>8019.0595030198001</v>
      </c>
    </row>
    <row r="19" spans="1:13">
      <c r="A19" s="515" t="s">
        <v>563</v>
      </c>
    </row>
    <row r="20" spans="1:13">
      <c r="A20" s="900" t="s">
        <v>564</v>
      </c>
      <c r="B20" s="900"/>
      <c r="C20" s="900"/>
      <c r="D20" s="900"/>
      <c r="E20" s="900"/>
      <c r="F20" s="900"/>
      <c r="G20" s="900"/>
      <c r="H20" s="900"/>
      <c r="I20" s="900"/>
      <c r="J20" s="900"/>
      <c r="K20" s="900"/>
      <c r="L20" s="900"/>
      <c r="M20" s="900"/>
    </row>
    <row r="21" spans="1:13">
      <c r="A21" s="901" t="s">
        <v>565</v>
      </c>
      <c r="B21" s="901"/>
      <c r="C21" s="901"/>
      <c r="D21" s="901"/>
      <c r="E21" s="901"/>
      <c r="F21" s="901"/>
      <c r="G21" s="901"/>
      <c r="H21" s="901"/>
      <c r="I21" s="901"/>
      <c r="J21" s="901"/>
      <c r="K21" s="901"/>
      <c r="L21" s="901"/>
      <c r="M21" s="901"/>
    </row>
    <row r="34" spans="1:1">
      <c r="A34" s="515" t="s">
        <v>566</v>
      </c>
    </row>
  </sheetData>
  <mergeCells count="10">
    <mergeCell ref="H2:J3"/>
    <mergeCell ref="K2:M3"/>
    <mergeCell ref="A20:M20"/>
    <mergeCell ref="A21:M21"/>
    <mergeCell ref="A1:G1"/>
    <mergeCell ref="A2:A3"/>
    <mergeCell ref="B2:B3"/>
    <mergeCell ref="C2:C3"/>
    <mergeCell ref="D2:D3"/>
    <mergeCell ref="E2:G3"/>
  </mergeCells>
  <pageMargins left="0.36" right="0.22" top="0.31496062992125984" bottom="0.21" header="0.15748031496062992" footer="0.17"/>
  <pageSetup paperSize="9" scale="66" orientation="landscape" horizontalDpi="1270" verticalDpi="127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tabColor rgb="FFFFC000"/>
  </sheetPr>
  <dimension ref="A1:S36"/>
  <sheetViews>
    <sheetView workbookViewId="0">
      <selection activeCell="E32" sqref="E32"/>
    </sheetView>
  </sheetViews>
  <sheetFormatPr baseColWidth="10" defaultRowHeight="12" outlineLevelCol="1"/>
  <cols>
    <col min="1" max="1" width="38.7109375" style="187" customWidth="1"/>
    <col min="2" max="4" width="10.140625" style="187" hidden="1" customWidth="1" outlineLevel="1"/>
    <col min="5" max="5" width="10.140625" style="187" customWidth="1" collapsed="1"/>
    <col min="6" max="6" width="10.140625" style="187" customWidth="1"/>
    <col min="7" max="256" width="11.42578125" style="187"/>
    <col min="257" max="257" width="39.5703125" style="187" customWidth="1"/>
    <col min="258" max="262" width="8.7109375" style="187" customWidth="1"/>
    <col min="263" max="512" width="11.42578125" style="187"/>
    <col min="513" max="513" width="39.5703125" style="187" customWidth="1"/>
    <col min="514" max="518" width="8.7109375" style="187" customWidth="1"/>
    <col min="519" max="768" width="11.42578125" style="187"/>
    <col min="769" max="769" width="39.5703125" style="187" customWidth="1"/>
    <col min="770" max="774" width="8.7109375" style="187" customWidth="1"/>
    <col min="775" max="1024" width="11.42578125" style="187"/>
    <col min="1025" max="1025" width="39.5703125" style="187" customWidth="1"/>
    <col min="1026" max="1030" width="8.7109375" style="187" customWidth="1"/>
    <col min="1031" max="1280" width="11.42578125" style="187"/>
    <col min="1281" max="1281" width="39.5703125" style="187" customWidth="1"/>
    <col min="1282" max="1286" width="8.7109375" style="187" customWidth="1"/>
    <col min="1287" max="1536" width="11.42578125" style="187"/>
    <col min="1537" max="1537" width="39.5703125" style="187" customWidth="1"/>
    <col min="1538" max="1542" width="8.7109375" style="187" customWidth="1"/>
    <col min="1543" max="1792" width="11.42578125" style="187"/>
    <col min="1793" max="1793" width="39.5703125" style="187" customWidth="1"/>
    <col min="1794" max="1798" width="8.7109375" style="187" customWidth="1"/>
    <col min="1799" max="2048" width="11.42578125" style="187"/>
    <col min="2049" max="2049" width="39.5703125" style="187" customWidth="1"/>
    <col min="2050" max="2054" width="8.7109375" style="187" customWidth="1"/>
    <col min="2055" max="2304" width="11.42578125" style="187"/>
    <col min="2305" max="2305" width="39.5703125" style="187" customWidth="1"/>
    <col min="2306" max="2310" width="8.7109375" style="187" customWidth="1"/>
    <col min="2311" max="2560" width="11.42578125" style="187"/>
    <col min="2561" max="2561" width="39.5703125" style="187" customWidth="1"/>
    <col min="2562" max="2566" width="8.7109375" style="187" customWidth="1"/>
    <col min="2567" max="2816" width="11.42578125" style="187"/>
    <col min="2817" max="2817" width="39.5703125" style="187" customWidth="1"/>
    <col min="2818" max="2822" width="8.7109375" style="187" customWidth="1"/>
    <col min="2823" max="3072" width="11.42578125" style="187"/>
    <col min="3073" max="3073" width="39.5703125" style="187" customWidth="1"/>
    <col min="3074" max="3078" width="8.7109375" style="187" customWidth="1"/>
    <col min="3079" max="3328" width="11.42578125" style="187"/>
    <col min="3329" max="3329" width="39.5703125" style="187" customWidth="1"/>
    <col min="3330" max="3334" width="8.7109375" style="187" customWidth="1"/>
    <col min="3335" max="3584" width="11.42578125" style="187"/>
    <col min="3585" max="3585" width="39.5703125" style="187" customWidth="1"/>
    <col min="3586" max="3590" width="8.7109375" style="187" customWidth="1"/>
    <col min="3591" max="3840" width="11.42578125" style="187"/>
    <col min="3841" max="3841" width="39.5703125" style="187" customWidth="1"/>
    <col min="3842" max="3846" width="8.7109375" style="187" customWidth="1"/>
    <col min="3847" max="4096" width="11.42578125" style="187"/>
    <col min="4097" max="4097" width="39.5703125" style="187" customWidth="1"/>
    <col min="4098" max="4102" width="8.7109375" style="187" customWidth="1"/>
    <col min="4103" max="4352" width="11.42578125" style="187"/>
    <col min="4353" max="4353" width="39.5703125" style="187" customWidth="1"/>
    <col min="4354" max="4358" width="8.7109375" style="187" customWidth="1"/>
    <col min="4359" max="4608" width="11.42578125" style="187"/>
    <col min="4609" max="4609" width="39.5703125" style="187" customWidth="1"/>
    <col min="4610" max="4614" width="8.7109375" style="187" customWidth="1"/>
    <col min="4615" max="4864" width="11.42578125" style="187"/>
    <col min="4865" max="4865" width="39.5703125" style="187" customWidth="1"/>
    <col min="4866" max="4870" width="8.7109375" style="187" customWidth="1"/>
    <col min="4871" max="5120" width="11.42578125" style="187"/>
    <col min="5121" max="5121" width="39.5703125" style="187" customWidth="1"/>
    <col min="5122" max="5126" width="8.7109375" style="187" customWidth="1"/>
    <col min="5127" max="5376" width="11.42578125" style="187"/>
    <col min="5377" max="5377" width="39.5703125" style="187" customWidth="1"/>
    <col min="5378" max="5382" width="8.7109375" style="187" customWidth="1"/>
    <col min="5383" max="5632" width="11.42578125" style="187"/>
    <col min="5633" max="5633" width="39.5703125" style="187" customWidth="1"/>
    <col min="5634" max="5638" width="8.7109375" style="187" customWidth="1"/>
    <col min="5639" max="5888" width="11.42578125" style="187"/>
    <col min="5889" max="5889" width="39.5703125" style="187" customWidth="1"/>
    <col min="5890" max="5894" width="8.7109375" style="187" customWidth="1"/>
    <col min="5895" max="6144" width="11.42578125" style="187"/>
    <col min="6145" max="6145" width="39.5703125" style="187" customWidth="1"/>
    <col min="6146" max="6150" width="8.7109375" style="187" customWidth="1"/>
    <col min="6151" max="6400" width="11.42578125" style="187"/>
    <col min="6401" max="6401" width="39.5703125" style="187" customWidth="1"/>
    <col min="6402" max="6406" width="8.7109375" style="187" customWidth="1"/>
    <col min="6407" max="6656" width="11.42578125" style="187"/>
    <col min="6657" max="6657" width="39.5703125" style="187" customWidth="1"/>
    <col min="6658" max="6662" width="8.7109375" style="187" customWidth="1"/>
    <col min="6663" max="6912" width="11.42578125" style="187"/>
    <col min="6913" max="6913" width="39.5703125" style="187" customWidth="1"/>
    <col min="6914" max="6918" width="8.7109375" style="187" customWidth="1"/>
    <col min="6919" max="7168" width="11.42578125" style="187"/>
    <col min="7169" max="7169" width="39.5703125" style="187" customWidth="1"/>
    <col min="7170" max="7174" width="8.7109375" style="187" customWidth="1"/>
    <col min="7175" max="7424" width="11.42578125" style="187"/>
    <col min="7425" max="7425" width="39.5703125" style="187" customWidth="1"/>
    <col min="7426" max="7430" width="8.7109375" style="187" customWidth="1"/>
    <col min="7431" max="7680" width="11.42578125" style="187"/>
    <col min="7681" max="7681" width="39.5703125" style="187" customWidth="1"/>
    <col min="7682" max="7686" width="8.7109375" style="187" customWidth="1"/>
    <col min="7687" max="7936" width="11.42578125" style="187"/>
    <col min="7937" max="7937" width="39.5703125" style="187" customWidth="1"/>
    <col min="7938" max="7942" width="8.7109375" style="187" customWidth="1"/>
    <col min="7943" max="8192" width="11.42578125" style="187"/>
    <col min="8193" max="8193" width="39.5703125" style="187" customWidth="1"/>
    <col min="8194" max="8198" width="8.7109375" style="187" customWidth="1"/>
    <col min="8199" max="8448" width="11.42578125" style="187"/>
    <col min="8449" max="8449" width="39.5703125" style="187" customWidth="1"/>
    <col min="8450" max="8454" width="8.7109375" style="187" customWidth="1"/>
    <col min="8455" max="8704" width="11.42578125" style="187"/>
    <col min="8705" max="8705" width="39.5703125" style="187" customWidth="1"/>
    <col min="8706" max="8710" width="8.7109375" style="187" customWidth="1"/>
    <col min="8711" max="8960" width="11.42578125" style="187"/>
    <col min="8961" max="8961" width="39.5703125" style="187" customWidth="1"/>
    <col min="8962" max="8966" width="8.7109375" style="187" customWidth="1"/>
    <col min="8967" max="9216" width="11.42578125" style="187"/>
    <col min="9217" max="9217" width="39.5703125" style="187" customWidth="1"/>
    <col min="9218" max="9222" width="8.7109375" style="187" customWidth="1"/>
    <col min="9223" max="9472" width="11.42578125" style="187"/>
    <col min="9473" max="9473" width="39.5703125" style="187" customWidth="1"/>
    <col min="9474" max="9478" width="8.7109375" style="187" customWidth="1"/>
    <col min="9479" max="9728" width="11.42578125" style="187"/>
    <col min="9729" max="9729" width="39.5703125" style="187" customWidth="1"/>
    <col min="9730" max="9734" width="8.7109375" style="187" customWidth="1"/>
    <col min="9735" max="9984" width="11.42578125" style="187"/>
    <col min="9985" max="9985" width="39.5703125" style="187" customWidth="1"/>
    <col min="9986" max="9990" width="8.7109375" style="187" customWidth="1"/>
    <col min="9991" max="10240" width="11.42578125" style="187"/>
    <col min="10241" max="10241" width="39.5703125" style="187" customWidth="1"/>
    <col min="10242" max="10246" width="8.7109375" style="187" customWidth="1"/>
    <col min="10247" max="10496" width="11.42578125" style="187"/>
    <col min="10497" max="10497" width="39.5703125" style="187" customWidth="1"/>
    <col min="10498" max="10502" width="8.7109375" style="187" customWidth="1"/>
    <col min="10503" max="10752" width="11.42578125" style="187"/>
    <col min="10753" max="10753" width="39.5703125" style="187" customWidth="1"/>
    <col min="10754" max="10758" width="8.7109375" style="187" customWidth="1"/>
    <col min="10759" max="11008" width="11.42578125" style="187"/>
    <col min="11009" max="11009" width="39.5703125" style="187" customWidth="1"/>
    <col min="11010" max="11014" width="8.7109375" style="187" customWidth="1"/>
    <col min="11015" max="11264" width="11.42578125" style="187"/>
    <col min="11265" max="11265" width="39.5703125" style="187" customWidth="1"/>
    <col min="11266" max="11270" width="8.7109375" style="187" customWidth="1"/>
    <col min="11271" max="11520" width="11.42578125" style="187"/>
    <col min="11521" max="11521" width="39.5703125" style="187" customWidth="1"/>
    <col min="11522" max="11526" width="8.7109375" style="187" customWidth="1"/>
    <col min="11527" max="11776" width="11.42578125" style="187"/>
    <col min="11777" max="11777" width="39.5703125" style="187" customWidth="1"/>
    <col min="11778" max="11782" width="8.7109375" style="187" customWidth="1"/>
    <col min="11783" max="12032" width="11.42578125" style="187"/>
    <col min="12033" max="12033" width="39.5703125" style="187" customWidth="1"/>
    <col min="12034" max="12038" width="8.7109375" style="187" customWidth="1"/>
    <col min="12039" max="12288" width="11.42578125" style="187"/>
    <col min="12289" max="12289" width="39.5703125" style="187" customWidth="1"/>
    <col min="12290" max="12294" width="8.7109375" style="187" customWidth="1"/>
    <col min="12295" max="12544" width="11.42578125" style="187"/>
    <col min="12545" max="12545" width="39.5703125" style="187" customWidth="1"/>
    <col min="12546" max="12550" width="8.7109375" style="187" customWidth="1"/>
    <col min="12551" max="12800" width="11.42578125" style="187"/>
    <col min="12801" max="12801" width="39.5703125" style="187" customWidth="1"/>
    <col min="12802" max="12806" width="8.7109375" style="187" customWidth="1"/>
    <col min="12807" max="13056" width="11.42578125" style="187"/>
    <col min="13057" max="13057" width="39.5703125" style="187" customWidth="1"/>
    <col min="13058" max="13062" width="8.7109375" style="187" customWidth="1"/>
    <col min="13063" max="13312" width="11.42578125" style="187"/>
    <col min="13313" max="13313" width="39.5703125" style="187" customWidth="1"/>
    <col min="13314" max="13318" width="8.7109375" style="187" customWidth="1"/>
    <col min="13319" max="13568" width="11.42578125" style="187"/>
    <col min="13569" max="13569" width="39.5703125" style="187" customWidth="1"/>
    <col min="13570" max="13574" width="8.7109375" style="187" customWidth="1"/>
    <col min="13575" max="13824" width="11.42578125" style="187"/>
    <col min="13825" max="13825" width="39.5703125" style="187" customWidth="1"/>
    <col min="13826" max="13830" width="8.7109375" style="187" customWidth="1"/>
    <col min="13831" max="14080" width="11.42578125" style="187"/>
    <col min="14081" max="14081" width="39.5703125" style="187" customWidth="1"/>
    <col min="14082" max="14086" width="8.7109375" style="187" customWidth="1"/>
    <col min="14087" max="14336" width="11.42578125" style="187"/>
    <col min="14337" max="14337" width="39.5703125" style="187" customWidth="1"/>
    <col min="14338" max="14342" width="8.7109375" style="187" customWidth="1"/>
    <col min="14343" max="14592" width="11.42578125" style="187"/>
    <col min="14593" max="14593" width="39.5703125" style="187" customWidth="1"/>
    <col min="14594" max="14598" width="8.7109375" style="187" customWidth="1"/>
    <col min="14599" max="14848" width="11.42578125" style="187"/>
    <col min="14849" max="14849" width="39.5703125" style="187" customWidth="1"/>
    <col min="14850" max="14854" width="8.7109375" style="187" customWidth="1"/>
    <col min="14855" max="15104" width="11.42578125" style="187"/>
    <col min="15105" max="15105" width="39.5703125" style="187" customWidth="1"/>
    <col min="15106" max="15110" width="8.7109375" style="187" customWidth="1"/>
    <col min="15111" max="15360" width="11.42578125" style="187"/>
    <col min="15361" max="15361" width="39.5703125" style="187" customWidth="1"/>
    <col min="15362" max="15366" width="8.7109375" style="187" customWidth="1"/>
    <col min="15367" max="15616" width="11.42578125" style="187"/>
    <col min="15617" max="15617" width="39.5703125" style="187" customWidth="1"/>
    <col min="15618" max="15622" width="8.7109375" style="187" customWidth="1"/>
    <col min="15623" max="15872" width="11.42578125" style="187"/>
    <col min="15873" max="15873" width="39.5703125" style="187" customWidth="1"/>
    <col min="15874" max="15878" width="8.7109375" style="187" customWidth="1"/>
    <col min="15879" max="16128" width="11.42578125" style="187"/>
    <col min="16129" max="16129" width="39.5703125" style="187" customWidth="1"/>
    <col min="16130" max="16134" width="8.7109375" style="187" customWidth="1"/>
    <col min="16135" max="16384" width="11.42578125" style="187"/>
  </cols>
  <sheetData>
    <row r="1" spans="1:19" s="199" customFormat="1" ht="16.5">
      <c r="A1" s="207" t="s">
        <v>320</v>
      </c>
      <c r="B1" s="206"/>
      <c r="C1" s="206"/>
      <c r="D1" s="206"/>
      <c r="E1" s="206"/>
      <c r="F1" s="206"/>
      <c r="G1" s="198"/>
    </row>
    <row r="2" spans="1:19" s="195" customFormat="1" ht="15" customHeight="1">
      <c r="A2" s="151" t="s">
        <v>184</v>
      </c>
      <c r="B2" s="151"/>
      <c r="C2" s="151"/>
      <c r="D2" s="151"/>
      <c r="E2" s="151"/>
      <c r="F2" s="151"/>
      <c r="G2" s="151"/>
    </row>
    <row r="3" spans="1:19" s="195" customFormat="1" ht="15" customHeight="1">
      <c r="A3" s="209"/>
      <c r="B3" s="209"/>
      <c r="C3" s="209"/>
      <c r="D3" s="209"/>
      <c r="E3" s="209"/>
      <c r="F3" s="209"/>
      <c r="G3" s="209"/>
      <c r="H3" s="209"/>
    </row>
    <row r="4" spans="1:19" s="202" customFormat="1" ht="33.75" customHeight="1">
      <c r="A4" s="210"/>
      <c r="B4" s="210">
        <v>2009</v>
      </c>
      <c r="C4" s="210">
        <v>2010</v>
      </c>
      <c r="D4" s="211">
        <v>2011</v>
      </c>
      <c r="E4" s="210">
        <v>2012</v>
      </c>
      <c r="F4" s="210">
        <v>2013</v>
      </c>
      <c r="G4" s="210">
        <v>2014</v>
      </c>
      <c r="H4" s="210">
        <v>2015</v>
      </c>
      <c r="I4" s="200"/>
      <c r="J4" s="200"/>
      <c r="K4" s="200"/>
      <c r="L4" s="201"/>
    </row>
    <row r="5" spans="1:19" s="196" customFormat="1" ht="22.5" customHeight="1">
      <c r="A5" s="212" t="s">
        <v>11</v>
      </c>
      <c r="B5" s="213"/>
      <c r="C5" s="214"/>
      <c r="D5" s="214"/>
      <c r="E5" s="214"/>
      <c r="F5" s="214"/>
      <c r="G5" s="150"/>
      <c r="H5" s="152"/>
      <c r="I5" s="152"/>
      <c r="J5" s="152"/>
      <c r="K5" s="152"/>
      <c r="L5" s="152"/>
    </row>
    <row r="6" spans="1:19" s="196" customFormat="1" ht="15" customHeight="1">
      <c r="A6" s="254" t="s">
        <v>188</v>
      </c>
      <c r="B6" s="215">
        <v>5.5101296166625273</v>
      </c>
      <c r="C6" s="215">
        <v>5.7104319220142594</v>
      </c>
      <c r="D6" s="215">
        <v>5.8274611953832185</v>
      </c>
      <c r="E6" s="245">
        <v>13.063552860754552</v>
      </c>
      <c r="F6" s="245">
        <v>13.44341922689264</v>
      </c>
      <c r="G6" s="245">
        <v>13.644336968553059</v>
      </c>
      <c r="H6" s="245">
        <v>13.77433696855306</v>
      </c>
      <c r="I6" s="203"/>
      <c r="J6" s="203"/>
      <c r="K6" s="203"/>
      <c r="L6" s="203"/>
      <c r="N6" s="203"/>
      <c r="O6" s="203"/>
      <c r="P6" s="203"/>
      <c r="Q6" s="203"/>
      <c r="R6" s="203"/>
      <c r="S6" s="203"/>
    </row>
    <row r="7" spans="1:19" s="196" customFormat="1" ht="15" customHeight="1">
      <c r="A7" s="254" t="s">
        <v>189</v>
      </c>
      <c r="B7" s="215">
        <v>40.417734405717844</v>
      </c>
      <c r="C7" s="215">
        <v>41.433056081878291</v>
      </c>
      <c r="D7" s="215">
        <v>43.115045207083973</v>
      </c>
      <c r="E7" s="245">
        <v>45.954614887622178</v>
      </c>
      <c r="F7" s="245">
        <v>46.548319239484812</v>
      </c>
      <c r="G7" s="245">
        <v>47.553989492360969</v>
      </c>
      <c r="H7" s="245">
        <v>48.493138781051492</v>
      </c>
      <c r="I7" s="203"/>
      <c r="J7" s="203"/>
      <c r="K7" s="203"/>
      <c r="L7" s="203"/>
      <c r="N7" s="203"/>
      <c r="O7" s="203"/>
      <c r="P7" s="203"/>
      <c r="Q7" s="203"/>
      <c r="R7" s="203"/>
      <c r="S7" s="203"/>
    </row>
    <row r="8" spans="1:19" s="196" customFormat="1" ht="15" customHeight="1">
      <c r="A8" s="254" t="s">
        <v>190</v>
      </c>
      <c r="B8" s="215">
        <v>35.118319863777693</v>
      </c>
      <c r="C8" s="215">
        <v>36.39649572395399</v>
      </c>
      <c r="D8" s="215">
        <v>38.994792659076765</v>
      </c>
      <c r="E8" s="245">
        <v>41.048089717857827</v>
      </c>
      <c r="F8" s="245">
        <v>42.87576304491953</v>
      </c>
      <c r="G8" s="245">
        <v>45.080752188858028</v>
      </c>
      <c r="H8" s="245">
        <v>47.128437067782478</v>
      </c>
      <c r="I8" s="203"/>
      <c r="J8" s="203"/>
      <c r="K8" s="203"/>
      <c r="L8" s="203"/>
      <c r="N8" s="203"/>
      <c r="O8" s="203"/>
      <c r="P8" s="203"/>
      <c r="Q8" s="203"/>
      <c r="R8" s="203"/>
      <c r="S8" s="203"/>
    </row>
    <row r="9" spans="1:19" s="196" customFormat="1" ht="15" customHeight="1">
      <c r="A9" s="254" t="s">
        <v>191</v>
      </c>
      <c r="B9" s="215">
        <v>45.613862547439595</v>
      </c>
      <c r="C9" s="215">
        <v>46.588198321903491</v>
      </c>
      <c r="D9" s="215">
        <v>48.740321016550475</v>
      </c>
      <c r="E9" s="245">
        <v>47.331839411986181</v>
      </c>
      <c r="F9" s="245">
        <v>49.201460362521367</v>
      </c>
      <c r="G9" s="245">
        <v>50.776069458968429</v>
      </c>
      <c r="H9" s="245">
        <v>52.251638665916204</v>
      </c>
      <c r="I9" s="203"/>
      <c r="J9" s="203"/>
      <c r="K9" s="203"/>
      <c r="L9" s="203"/>
      <c r="N9" s="203"/>
      <c r="O9" s="203"/>
      <c r="P9" s="203"/>
      <c r="Q9" s="203"/>
      <c r="R9" s="203"/>
      <c r="S9" s="203"/>
    </row>
    <row r="10" spans="1:19" s="196" customFormat="1" ht="15" customHeight="1">
      <c r="A10" s="254" t="s">
        <v>192</v>
      </c>
      <c r="B10" s="215">
        <v>3.4653879818244953</v>
      </c>
      <c r="C10" s="215">
        <v>3.5252886459825761</v>
      </c>
      <c r="D10" s="215">
        <v>3.6127335062647061</v>
      </c>
      <c r="E10" s="245">
        <v>3.6545089378467002</v>
      </c>
      <c r="F10" s="245">
        <v>3.5052214679418272</v>
      </c>
      <c r="G10" s="245">
        <v>3.5183239284507946</v>
      </c>
      <c r="H10" s="245">
        <v>3.3254070822999999</v>
      </c>
      <c r="I10" s="203"/>
      <c r="J10" s="203"/>
      <c r="K10" s="203"/>
      <c r="L10" s="203"/>
      <c r="N10" s="203"/>
      <c r="O10" s="203"/>
      <c r="P10" s="203"/>
      <c r="Q10" s="203"/>
      <c r="R10" s="203"/>
      <c r="S10" s="203"/>
    </row>
    <row r="11" spans="1:19" s="196" customFormat="1" ht="15" customHeight="1">
      <c r="A11" s="254" t="s">
        <v>193</v>
      </c>
      <c r="B11" s="215">
        <v>3.8164497832113566</v>
      </c>
      <c r="C11" s="215">
        <v>4.111406972620598</v>
      </c>
      <c r="D11" s="215">
        <v>4.1586460746125207</v>
      </c>
      <c r="E11" s="245">
        <v>4.1432431051594065</v>
      </c>
      <c r="F11" s="245">
        <v>4.8338607712731596</v>
      </c>
      <c r="G11" s="245">
        <v>4.1598916813898974</v>
      </c>
      <c r="H11" s="245">
        <v>4.0750000000000002</v>
      </c>
      <c r="I11" s="203"/>
      <c r="J11" s="203"/>
      <c r="K11" s="203"/>
      <c r="L11" s="203"/>
      <c r="N11" s="203"/>
      <c r="O11" s="203"/>
      <c r="P11" s="203"/>
      <c r="Q11" s="203"/>
      <c r="R11" s="203"/>
      <c r="S11" s="203"/>
    </row>
    <row r="12" spans="1:19" s="196" customFormat="1" ht="15" customHeight="1">
      <c r="A12" s="216" t="s">
        <v>194</v>
      </c>
      <c r="B12" s="217">
        <f t="shared" ref="B12:H12" si="0">SUM(B6:B11)</f>
        <v>133.94188419863352</v>
      </c>
      <c r="C12" s="217">
        <f t="shared" si="0"/>
        <v>137.76487766835319</v>
      </c>
      <c r="D12" s="217">
        <f t="shared" si="0"/>
        <v>144.44899965897167</v>
      </c>
      <c r="E12" s="217">
        <f t="shared" si="0"/>
        <v>155.19584892122685</v>
      </c>
      <c r="F12" s="217">
        <f t="shared" si="0"/>
        <v>160.40804411303333</v>
      </c>
      <c r="G12" s="217">
        <f t="shared" si="0"/>
        <v>164.73336371858119</v>
      </c>
      <c r="H12" s="217">
        <f t="shared" si="0"/>
        <v>169.04795856560321</v>
      </c>
      <c r="J12" s="203">
        <v>155.19584892122683</v>
      </c>
      <c r="K12" s="203">
        <v>160.40804411303333</v>
      </c>
      <c r="L12" s="203">
        <v>164.73336371858119</v>
      </c>
      <c r="M12" s="203">
        <v>169.04795856560321</v>
      </c>
      <c r="N12" s="203"/>
      <c r="O12" s="203"/>
      <c r="P12" s="203"/>
      <c r="Q12" s="203"/>
      <c r="R12" s="203"/>
      <c r="S12" s="203"/>
    </row>
    <row r="13" spans="1:19" s="196" customFormat="1" ht="22.5" customHeight="1">
      <c r="A13" s="212" t="s">
        <v>10</v>
      </c>
      <c r="B13" s="213"/>
      <c r="C13" s="214"/>
      <c r="D13" s="214"/>
      <c r="E13" s="214"/>
      <c r="F13" s="214"/>
      <c r="G13" s="150"/>
      <c r="H13" s="152"/>
      <c r="I13" s="152"/>
      <c r="J13" s="152"/>
      <c r="K13" s="152"/>
      <c r="L13" s="152"/>
    </row>
    <row r="14" spans="1:19" s="196" customFormat="1" ht="15" customHeight="1">
      <c r="A14" s="254" t="s">
        <v>195</v>
      </c>
      <c r="B14" s="215">
        <v>12.876153063340746</v>
      </c>
      <c r="C14" s="215">
        <v>12.896529919729899</v>
      </c>
      <c r="D14" s="215">
        <v>13.008774609656854</v>
      </c>
      <c r="E14" s="245">
        <v>20.1195813871308</v>
      </c>
      <c r="F14" s="245">
        <v>20.623331468978282</v>
      </c>
      <c r="G14" s="245">
        <v>20.92284764300625</v>
      </c>
      <c r="H14" s="245">
        <v>21.266690357651342</v>
      </c>
      <c r="I14" s="203"/>
      <c r="J14" s="203"/>
      <c r="K14" s="203"/>
      <c r="L14" s="203"/>
      <c r="N14" s="203"/>
      <c r="O14" s="203"/>
      <c r="P14" s="203"/>
      <c r="Q14" s="203"/>
      <c r="R14" s="203"/>
      <c r="S14" s="203"/>
    </row>
    <row r="15" spans="1:19" s="196" customFormat="1" ht="15" customHeight="1">
      <c r="A15" s="254" t="s">
        <v>196</v>
      </c>
      <c r="B15" s="215">
        <v>27.169647608751276</v>
      </c>
      <c r="C15" s="215">
        <v>27.805674837035227</v>
      </c>
      <c r="D15" s="215">
        <v>28.264490627400601</v>
      </c>
      <c r="E15" s="245">
        <v>33.802482781417126</v>
      </c>
      <c r="F15" s="245">
        <v>34.213600200599387</v>
      </c>
      <c r="G15" s="245">
        <v>34.88227226700797</v>
      </c>
      <c r="H15" s="245">
        <v>35.804564529149161</v>
      </c>
      <c r="I15" s="203"/>
      <c r="J15" s="203"/>
      <c r="K15" s="203"/>
      <c r="L15" s="203"/>
      <c r="N15" s="203"/>
      <c r="O15" s="203"/>
      <c r="P15" s="203"/>
      <c r="Q15" s="203"/>
      <c r="R15" s="203"/>
      <c r="S15" s="203"/>
    </row>
    <row r="16" spans="1:19" s="196" customFormat="1" ht="15" customHeight="1">
      <c r="A16" s="254" t="s">
        <v>293</v>
      </c>
      <c r="B16" s="215">
        <v>0.90985917756893342</v>
      </c>
      <c r="C16" s="215">
        <v>0.92367474692191243</v>
      </c>
      <c r="D16" s="215">
        <v>0.94512634320693401</v>
      </c>
      <c r="E16" s="245">
        <v>1.5064353543484279</v>
      </c>
      <c r="F16" s="245">
        <v>1.6041130654499045</v>
      </c>
      <c r="G16" s="245">
        <v>1.6190507265291394</v>
      </c>
      <c r="H16" s="245">
        <v>1.6190507265291394</v>
      </c>
      <c r="I16" s="203"/>
      <c r="J16" s="203"/>
      <c r="K16" s="203"/>
      <c r="L16" s="203"/>
      <c r="N16" s="203"/>
      <c r="O16" s="203"/>
      <c r="P16" s="203"/>
      <c r="Q16" s="203"/>
      <c r="R16" s="203"/>
      <c r="S16" s="203"/>
    </row>
    <row r="17" spans="1:19" s="196" customFormat="1" ht="15" customHeight="1">
      <c r="A17" s="254" t="s">
        <v>197</v>
      </c>
      <c r="B17" s="215">
        <v>54.341986957109995</v>
      </c>
      <c r="C17" s="215">
        <v>56.364529947489999</v>
      </c>
      <c r="D17" s="215">
        <v>57.068625236280027</v>
      </c>
      <c r="E17" s="245">
        <v>59.727478255469997</v>
      </c>
      <c r="F17" s="245">
        <v>61.961748940580009</v>
      </c>
      <c r="G17" s="245">
        <v>63.890712046770282</v>
      </c>
      <c r="H17" s="245">
        <v>65.964579428625896</v>
      </c>
      <c r="I17" s="203"/>
      <c r="J17" s="203"/>
      <c r="K17" s="203"/>
      <c r="L17" s="203"/>
      <c r="N17" s="203"/>
      <c r="O17" s="203"/>
      <c r="P17" s="203"/>
      <c r="Q17" s="203"/>
      <c r="R17" s="203"/>
      <c r="S17" s="203"/>
    </row>
    <row r="18" spans="1:19" s="196" customFormat="1" ht="15" customHeight="1">
      <c r="A18" s="254" t="s">
        <v>198</v>
      </c>
      <c r="B18" s="215">
        <v>15.892114583446553</v>
      </c>
      <c r="C18" s="215">
        <v>16.223924417299994</v>
      </c>
      <c r="D18" s="215">
        <v>16.860219090935583</v>
      </c>
      <c r="E18" s="245">
        <v>11.777901934288717</v>
      </c>
      <c r="F18" s="245">
        <v>12.15275974500088</v>
      </c>
      <c r="G18" s="245">
        <v>12.788148053826715</v>
      </c>
      <c r="H18" s="245">
        <v>13.427555456518053</v>
      </c>
      <c r="I18" s="203"/>
      <c r="J18" s="203"/>
      <c r="K18" s="203"/>
      <c r="L18" s="203"/>
      <c r="N18" s="203"/>
      <c r="O18" s="203"/>
      <c r="P18" s="203"/>
      <c r="Q18" s="203"/>
      <c r="R18" s="203"/>
      <c r="S18" s="203"/>
    </row>
    <row r="19" spans="1:19" s="196" customFormat="1" ht="15" customHeight="1">
      <c r="A19" s="254" t="s">
        <v>199</v>
      </c>
      <c r="B19" s="215">
        <v>6.5317344601099503</v>
      </c>
      <c r="C19" s="215">
        <v>7.0398807387807976</v>
      </c>
      <c r="D19" s="215">
        <v>7.372233131963287</v>
      </c>
      <c r="E19" s="245">
        <v>8.3003034978080024</v>
      </c>
      <c r="F19" s="245">
        <v>9.1092252474834314</v>
      </c>
      <c r="G19" s="245">
        <v>9.2105377213920221</v>
      </c>
      <c r="H19" s="245">
        <v>9.8199999999999985</v>
      </c>
      <c r="I19" s="203"/>
      <c r="J19" s="203"/>
      <c r="K19" s="203"/>
      <c r="L19" s="203"/>
      <c r="N19" s="203"/>
      <c r="O19" s="203"/>
      <c r="P19" s="203"/>
      <c r="Q19" s="203"/>
      <c r="R19" s="203"/>
      <c r="S19" s="203"/>
    </row>
    <row r="20" spans="1:19" ht="15" customHeight="1">
      <c r="A20" s="185" t="s">
        <v>200</v>
      </c>
      <c r="B20" s="215">
        <v>9.784451158811537</v>
      </c>
      <c r="C20" s="215">
        <v>9.911425908810001</v>
      </c>
      <c r="D20" s="215">
        <v>10.33321276477</v>
      </c>
      <c r="E20" s="245">
        <v>4.7391113798199989</v>
      </c>
      <c r="F20" s="245">
        <v>4.5015510661531009</v>
      </c>
      <c r="G20" s="245">
        <v>4.6889498697000009</v>
      </c>
      <c r="H20" s="245">
        <v>4.8999526138365015</v>
      </c>
    </row>
    <row r="21" spans="1:19" s="196" customFormat="1" ht="15" customHeight="1">
      <c r="A21" s="254" t="s">
        <v>201</v>
      </c>
      <c r="B21" s="215">
        <v>6.845548943160785</v>
      </c>
      <c r="C21" s="215">
        <v>8.7420368305284732</v>
      </c>
      <c r="D21" s="215">
        <v>7.4598707924954502</v>
      </c>
      <c r="E21" s="245">
        <v>4.3345363683967193</v>
      </c>
      <c r="F21" s="245">
        <v>4.2722031153716991</v>
      </c>
      <c r="G21" s="245">
        <v>7.8747417804554054</v>
      </c>
      <c r="H21" s="245">
        <v>4.72</v>
      </c>
      <c r="I21" s="203"/>
      <c r="J21" s="203"/>
      <c r="K21" s="203"/>
      <c r="L21" s="203"/>
      <c r="N21" s="203"/>
      <c r="O21" s="203"/>
      <c r="P21" s="203"/>
      <c r="Q21" s="203"/>
      <c r="R21" s="203"/>
      <c r="S21" s="203"/>
    </row>
    <row r="22" spans="1:19" s="196" customFormat="1" ht="15" customHeight="1">
      <c r="A22" s="254" t="s">
        <v>202</v>
      </c>
      <c r="B22" s="215">
        <v>7.7076096724378917</v>
      </c>
      <c r="C22" s="215">
        <v>7.5692061219987714</v>
      </c>
      <c r="D22" s="215">
        <v>7.7883729549762926</v>
      </c>
      <c r="E22" s="245">
        <v>8.6328320302333452</v>
      </c>
      <c r="F22" s="245">
        <v>8.3902436029441638</v>
      </c>
      <c r="G22" s="245">
        <v>8.084100295265225</v>
      </c>
      <c r="H22" s="245">
        <v>7.9532661334835106</v>
      </c>
      <c r="I22" s="203"/>
      <c r="J22" s="203"/>
      <c r="K22" s="203"/>
      <c r="L22" s="203"/>
      <c r="N22" s="203"/>
      <c r="O22" s="203"/>
      <c r="P22" s="203"/>
      <c r="Q22" s="203"/>
      <c r="R22" s="203"/>
      <c r="S22" s="203"/>
    </row>
    <row r="23" spans="1:19" s="196" customFormat="1" ht="15" customHeight="1">
      <c r="A23" s="254" t="s">
        <v>203</v>
      </c>
      <c r="B23" s="215">
        <v>3.2869277980317655</v>
      </c>
      <c r="C23" s="215">
        <v>3.1633649575000446</v>
      </c>
      <c r="D23" s="215">
        <v>2.9275417340699219</v>
      </c>
      <c r="E23" s="246">
        <v>9.1954773194841515</v>
      </c>
      <c r="F23" s="246">
        <v>9.7183717900695505</v>
      </c>
      <c r="G23" s="246">
        <v>9.7523415718215851</v>
      </c>
      <c r="H23" s="246">
        <v>9.9798649875398002</v>
      </c>
      <c r="I23" s="203"/>
      <c r="J23" s="203"/>
      <c r="K23" s="203"/>
      <c r="L23" s="203"/>
      <c r="N23" s="203"/>
      <c r="O23" s="203"/>
      <c r="P23" s="203"/>
      <c r="Q23" s="203"/>
      <c r="R23" s="203"/>
      <c r="S23" s="203"/>
    </row>
    <row r="24" spans="1:19" s="196" customFormat="1" ht="15" customHeight="1">
      <c r="A24" s="254" t="s">
        <v>208</v>
      </c>
      <c r="B24" s="215"/>
      <c r="C24" s="215"/>
      <c r="D24" s="215"/>
      <c r="E24" s="215"/>
      <c r="F24" s="215"/>
      <c r="G24" s="215"/>
      <c r="H24" s="215"/>
      <c r="I24" s="203"/>
      <c r="J24" s="203"/>
      <c r="K24" s="203"/>
      <c r="L24" s="203"/>
      <c r="N24" s="203"/>
      <c r="O24" s="203"/>
      <c r="P24" s="203"/>
      <c r="Q24" s="203"/>
      <c r="R24" s="203"/>
      <c r="S24" s="203"/>
    </row>
    <row r="25" spans="1:19" s="196" customFormat="1" ht="15" customHeight="1">
      <c r="A25" s="254" t="s">
        <v>207</v>
      </c>
      <c r="B25" s="215">
        <v>-1.3105242040000034E-2</v>
      </c>
      <c r="C25" s="215">
        <v>-4.7360369139999976E-2</v>
      </c>
      <c r="D25" s="215">
        <v>-3.409974692999998E-2</v>
      </c>
      <c r="E25" s="245">
        <v>-6.1319171380000051E-2</v>
      </c>
      <c r="F25" s="245">
        <v>-2.0535319440417998</v>
      </c>
      <c r="G25" s="245">
        <v>-0.11840239641709997</v>
      </c>
      <c r="H25" s="245">
        <v>0</v>
      </c>
      <c r="I25" s="203"/>
      <c r="J25" s="203"/>
      <c r="K25" s="203"/>
      <c r="L25" s="203"/>
      <c r="N25" s="203"/>
      <c r="O25" s="203"/>
      <c r="P25" s="203"/>
      <c r="Q25" s="203"/>
      <c r="R25" s="203"/>
      <c r="S25" s="203"/>
    </row>
    <row r="26" spans="1:19" s="196" customFormat="1" ht="15" customHeight="1">
      <c r="A26" s="216" t="s">
        <v>204</v>
      </c>
      <c r="B26" s="217">
        <f t="shared" ref="B26:H26" si="1">SUM(B14:B25)</f>
        <v>145.33292818072943</v>
      </c>
      <c r="C26" s="217">
        <f t="shared" si="1"/>
        <v>150.59288805695513</v>
      </c>
      <c r="D26" s="217">
        <f t="shared" si="1"/>
        <v>151.99436753882497</v>
      </c>
      <c r="E26" s="217">
        <f t="shared" si="1"/>
        <v>162.0748211370173</v>
      </c>
      <c r="F26" s="217">
        <f t="shared" si="1"/>
        <v>164.49361629858859</v>
      </c>
      <c r="G26" s="217">
        <f t="shared" si="1"/>
        <v>173.59529957935746</v>
      </c>
      <c r="H26" s="217">
        <f t="shared" si="1"/>
        <v>175.45552423333339</v>
      </c>
      <c r="I26" s="203"/>
      <c r="J26" s="203">
        <v>162.0748211370173</v>
      </c>
      <c r="K26" s="203">
        <v>164.49361629858859</v>
      </c>
      <c r="L26" s="203">
        <v>173.59529957935746</v>
      </c>
      <c r="M26" s="203">
        <v>175.45552423333339</v>
      </c>
      <c r="N26" s="203"/>
      <c r="O26" s="203"/>
      <c r="P26" s="203"/>
      <c r="Q26" s="203"/>
      <c r="R26" s="203"/>
      <c r="S26" s="203"/>
    </row>
    <row r="27" spans="1:19" s="196" customFormat="1" ht="14.25">
      <c r="A27" s="218" t="s">
        <v>205</v>
      </c>
      <c r="B27" s="215">
        <v>-11.391043982095908</v>
      </c>
      <c r="C27" s="215">
        <v>-12.828010388601939</v>
      </c>
      <c r="D27" s="215">
        <v>-7.5453678798533019</v>
      </c>
      <c r="E27" s="248">
        <v>-6.8789722157904691</v>
      </c>
      <c r="F27" s="248">
        <v>-4.0855721855552645</v>
      </c>
      <c r="G27" s="248">
        <v>-8.8619358607762706</v>
      </c>
      <c r="H27" s="248">
        <v>-6.4075656677301822</v>
      </c>
      <c r="I27" s="203"/>
      <c r="J27" s="203"/>
      <c r="K27" s="203"/>
      <c r="L27" s="203"/>
      <c r="N27" s="203"/>
      <c r="O27" s="203"/>
      <c r="P27" s="203"/>
      <c r="Q27" s="203"/>
      <c r="R27" s="203"/>
      <c r="S27" s="203"/>
    </row>
    <row r="28" spans="1:19" s="196" customFormat="1" ht="15" customHeight="1">
      <c r="A28" s="155" t="s">
        <v>206</v>
      </c>
      <c r="B28" s="215">
        <v>6.0805291009999998E-2</v>
      </c>
      <c r="C28" s="215">
        <v>-3.7999999999999999E-2</v>
      </c>
      <c r="D28" s="215">
        <v>-4.5604104999999999E-2</v>
      </c>
      <c r="E28" s="248">
        <v>5.2887999999999998E-2</v>
      </c>
      <c r="F28" s="248">
        <v>0</v>
      </c>
      <c r="G28" s="248">
        <v>0</v>
      </c>
      <c r="H28" s="248">
        <v>0</v>
      </c>
      <c r="I28" s="203"/>
      <c r="J28" s="203"/>
      <c r="K28" s="203"/>
      <c r="L28" s="203"/>
      <c r="N28" s="203"/>
      <c r="O28" s="203"/>
      <c r="P28" s="203"/>
      <c r="Q28" s="203"/>
      <c r="R28" s="203"/>
      <c r="S28" s="203"/>
    </row>
    <row r="29" spans="1:19" s="196" customFormat="1" ht="14.25">
      <c r="A29" s="219" t="s">
        <v>294</v>
      </c>
      <c r="B29" s="220">
        <f>B27+B28</f>
        <v>-11.330238691085908</v>
      </c>
      <c r="C29" s="220">
        <f>C27+C28</f>
        <v>-12.866010388601939</v>
      </c>
      <c r="D29" s="220">
        <f>D27+D28</f>
        <v>-7.5909719848533017</v>
      </c>
      <c r="E29" s="236">
        <v>-6.8260842157904689</v>
      </c>
      <c r="F29" s="236">
        <v>-4.0855721855552645</v>
      </c>
      <c r="G29" s="236">
        <v>-8.8619358607762706</v>
      </c>
      <c r="H29" s="236">
        <v>-6.4075656677301822</v>
      </c>
      <c r="I29" s="203"/>
      <c r="J29" s="203"/>
      <c r="K29" s="203"/>
      <c r="L29" s="203"/>
      <c r="N29" s="203"/>
      <c r="O29" s="203"/>
      <c r="P29" s="203"/>
      <c r="Q29" s="203"/>
      <c r="R29" s="203"/>
      <c r="S29" s="203"/>
    </row>
    <row r="30" spans="1:19" s="196" customFormat="1" ht="14.25">
      <c r="A30" s="221" t="s">
        <v>1</v>
      </c>
      <c r="B30" s="222">
        <v>-4.1029142505785057</v>
      </c>
      <c r="C30" s="222">
        <v>-4.4923712218980567</v>
      </c>
      <c r="D30" s="222">
        <v>-2.5243292431078603</v>
      </c>
      <c r="E30" s="247">
        <v>-2.1529597514598131</v>
      </c>
      <c r="F30" s="247">
        <v>-1.265359890056172</v>
      </c>
      <c r="G30" s="247">
        <v>-2.6911798077599611</v>
      </c>
      <c r="H30" s="247">
        <v>-1.9006779982588342</v>
      </c>
      <c r="I30" s="203"/>
      <c r="J30" s="203"/>
      <c r="K30" s="203"/>
      <c r="L30" s="203"/>
      <c r="N30" s="203"/>
      <c r="O30" s="203"/>
      <c r="P30" s="203"/>
      <c r="Q30" s="203"/>
      <c r="R30" s="203"/>
      <c r="S30" s="203"/>
    </row>
    <row r="31" spans="1:19" ht="14.25">
      <c r="A31" s="188"/>
      <c r="B31" s="189"/>
      <c r="C31" s="189"/>
      <c r="D31" s="190"/>
      <c r="E31" s="190"/>
      <c r="F31" s="237"/>
      <c r="G31" s="186"/>
    </row>
    <row r="32" spans="1:19" ht="14.25">
      <c r="A32" s="191"/>
      <c r="B32" s="191"/>
      <c r="C32" s="191"/>
      <c r="D32" s="186"/>
      <c r="E32" s="186"/>
      <c r="F32" s="186"/>
      <c r="G32" s="186"/>
    </row>
    <row r="33" spans="1:7" s="156" customFormat="1" ht="12" customHeight="1">
      <c r="A33" s="154" t="s">
        <v>295</v>
      </c>
      <c r="B33" s="155"/>
      <c r="C33" s="155"/>
      <c r="D33" s="155"/>
      <c r="E33" s="155"/>
      <c r="F33" s="155"/>
      <c r="G33" s="155"/>
    </row>
    <row r="34" spans="1:7" s="205" customFormat="1" ht="12" customHeight="1">
      <c r="A34" s="153" t="s">
        <v>296</v>
      </c>
      <c r="B34" s="204"/>
      <c r="C34" s="204"/>
      <c r="D34" s="204"/>
      <c r="E34" s="204"/>
      <c r="F34" s="204"/>
      <c r="G34" s="204"/>
    </row>
    <row r="35" spans="1:7" ht="14.25">
      <c r="A35" s="186"/>
      <c r="B35" s="186"/>
      <c r="C35" s="186"/>
      <c r="D35" s="186"/>
      <c r="E35" s="186"/>
      <c r="F35" s="186"/>
      <c r="G35" s="186"/>
    </row>
    <row r="36" spans="1:7" ht="14.25">
      <c r="A36" s="186"/>
      <c r="B36" s="186"/>
      <c r="C36" s="186"/>
      <c r="D36" s="186"/>
      <c r="E36" s="186"/>
      <c r="F36" s="186"/>
      <c r="G36" s="186"/>
    </row>
  </sheetData>
  <pageMargins left="0.73" right="0.36" top="0.53" bottom="0.66" header="0.35" footer="0.36"/>
  <pageSetup paperSize="9"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4">
    <tabColor rgb="FF92D050"/>
    <pageSetUpPr fitToPage="1"/>
  </sheetPr>
  <dimension ref="A1:M41"/>
  <sheetViews>
    <sheetView showGridLines="0" workbookViewId="0">
      <selection activeCell="A2" sqref="A2"/>
    </sheetView>
  </sheetViews>
  <sheetFormatPr baseColWidth="10" defaultColWidth="11.42578125" defaultRowHeight="15"/>
  <cols>
    <col min="1" max="1" width="10.28515625" style="233" customWidth="1"/>
    <col min="2" max="2" width="40.140625" style="223" customWidth="1"/>
    <col min="3" max="3" width="13.85546875" style="223" bestFit="1" customWidth="1"/>
    <col min="4" max="4" width="12.28515625" style="223" customWidth="1"/>
    <col min="5" max="5" width="12.7109375" style="223" customWidth="1"/>
    <col min="6" max="16384" width="11.42578125" style="255"/>
  </cols>
  <sheetData>
    <row r="1" spans="1:13" ht="15.75">
      <c r="A1" s="197" t="s">
        <v>323</v>
      </c>
    </row>
    <row r="2" spans="1:13" ht="7.5" customHeight="1">
      <c r="A2" s="224"/>
      <c r="B2" s="225"/>
      <c r="C2" s="226"/>
    </row>
    <row r="3" spans="1:13" s="260" customFormat="1" ht="37.5" customHeight="1">
      <c r="A3" s="227" t="s">
        <v>298</v>
      </c>
      <c r="B3" s="228"/>
      <c r="C3" s="228" t="s">
        <v>299</v>
      </c>
      <c r="D3" s="229" t="s">
        <v>300</v>
      </c>
      <c r="E3" s="229" t="s">
        <v>310</v>
      </c>
      <c r="F3" s="256"/>
      <c r="G3" s="256"/>
      <c r="H3" s="256"/>
      <c r="I3" s="257"/>
      <c r="J3" s="257"/>
      <c r="K3" s="257"/>
      <c r="L3" s="258"/>
      <c r="M3" s="259"/>
    </row>
    <row r="4" spans="1:13" ht="22.5" customHeight="1">
      <c r="A4" s="40" t="s">
        <v>224</v>
      </c>
      <c r="B4" s="1" t="s">
        <v>12</v>
      </c>
      <c r="C4" s="40">
        <v>1</v>
      </c>
      <c r="D4" s="40">
        <v>1</v>
      </c>
      <c r="E4" s="40" t="s">
        <v>292</v>
      </c>
    </row>
    <row r="5" spans="1:13" ht="15" customHeight="1">
      <c r="A5" s="40" t="s">
        <v>225</v>
      </c>
      <c r="B5" s="1" t="s">
        <v>53</v>
      </c>
      <c r="C5" s="40">
        <v>1</v>
      </c>
      <c r="D5" s="40">
        <v>5</v>
      </c>
      <c r="E5" s="40" t="s">
        <v>292</v>
      </c>
    </row>
    <row r="6" spans="1:13" ht="15" customHeight="1">
      <c r="A6" s="40" t="s">
        <v>226</v>
      </c>
      <c r="B6" s="1" t="s">
        <v>54</v>
      </c>
      <c r="C6" s="40">
        <v>1</v>
      </c>
      <c r="D6" s="40">
        <v>1</v>
      </c>
      <c r="E6" s="40" t="s">
        <v>292</v>
      </c>
    </row>
    <row r="7" spans="1:13" ht="15" customHeight="1">
      <c r="A7" s="40" t="s">
        <v>227</v>
      </c>
      <c r="B7" s="1" t="s">
        <v>15</v>
      </c>
      <c r="C7" s="40">
        <v>1</v>
      </c>
      <c r="D7" s="40">
        <v>1</v>
      </c>
      <c r="E7" s="40" t="s">
        <v>292</v>
      </c>
    </row>
    <row r="8" spans="1:13" ht="15" customHeight="1">
      <c r="A8" s="40" t="s">
        <v>228</v>
      </c>
      <c r="B8" s="1" t="s">
        <v>55</v>
      </c>
      <c r="C8" s="40">
        <v>1</v>
      </c>
      <c r="D8" s="40">
        <v>1</v>
      </c>
      <c r="E8" s="40" t="s">
        <v>292</v>
      </c>
    </row>
    <row r="9" spans="1:13" ht="15" customHeight="1">
      <c r="A9" s="40" t="s">
        <v>229</v>
      </c>
      <c r="B9" s="1" t="s">
        <v>56</v>
      </c>
      <c r="C9" s="40">
        <v>1</v>
      </c>
      <c r="D9" s="40">
        <v>1</v>
      </c>
      <c r="E9" s="40" t="s">
        <v>292</v>
      </c>
    </row>
    <row r="10" spans="1:13" ht="15" customHeight="1">
      <c r="A10" s="40" t="s">
        <v>230</v>
      </c>
      <c r="B10" s="1" t="s">
        <v>57</v>
      </c>
      <c r="C10" s="40">
        <v>3</v>
      </c>
      <c r="D10" s="40">
        <v>7</v>
      </c>
      <c r="E10" s="40">
        <v>2</v>
      </c>
    </row>
    <row r="11" spans="1:13" ht="15" customHeight="1">
      <c r="A11" s="40" t="s">
        <v>231</v>
      </c>
      <c r="B11" s="1" t="s">
        <v>60</v>
      </c>
      <c r="C11" s="40">
        <v>4</v>
      </c>
      <c r="D11" s="40">
        <v>20</v>
      </c>
      <c r="E11" s="40">
        <v>9</v>
      </c>
    </row>
    <row r="12" spans="1:13" ht="15" customHeight="1">
      <c r="A12" s="40" t="s">
        <v>232</v>
      </c>
      <c r="B12" s="1" t="s">
        <v>61</v>
      </c>
      <c r="C12" s="40">
        <v>2</v>
      </c>
      <c r="D12" s="40">
        <v>4</v>
      </c>
      <c r="E12" s="40" t="s">
        <v>292</v>
      </c>
    </row>
    <row r="13" spans="1:13" ht="15" customHeight="1">
      <c r="A13" s="40" t="s">
        <v>233</v>
      </c>
      <c r="B13" s="1" t="s">
        <v>62</v>
      </c>
      <c r="C13" s="40">
        <v>3</v>
      </c>
      <c r="D13" s="40">
        <v>11</v>
      </c>
      <c r="E13" s="40">
        <v>29</v>
      </c>
    </row>
    <row r="14" spans="1:13" ht="15" customHeight="1">
      <c r="A14" s="40" t="s">
        <v>234</v>
      </c>
      <c r="B14" s="1" t="s">
        <v>63</v>
      </c>
      <c r="C14" s="40">
        <v>3</v>
      </c>
      <c r="D14" s="40">
        <v>9</v>
      </c>
      <c r="E14" s="40">
        <v>7</v>
      </c>
    </row>
    <row r="15" spans="1:13" ht="15" customHeight="1">
      <c r="A15" s="40" t="s">
        <v>235</v>
      </c>
      <c r="B15" s="1" t="s">
        <v>64</v>
      </c>
      <c r="C15" s="40">
        <v>3</v>
      </c>
      <c r="D15" s="40">
        <v>8</v>
      </c>
      <c r="E15" s="40">
        <v>54</v>
      </c>
    </row>
    <row r="16" spans="1:13" ht="15" customHeight="1">
      <c r="A16" s="40">
        <v>16</v>
      </c>
      <c r="B16" s="1" t="s">
        <v>301</v>
      </c>
      <c r="C16" s="40">
        <v>1</v>
      </c>
      <c r="D16" s="40">
        <v>4</v>
      </c>
      <c r="E16" s="40" t="s">
        <v>292</v>
      </c>
    </row>
    <row r="17" spans="1:5" ht="15" customHeight="1">
      <c r="A17" s="40" t="s">
        <v>236</v>
      </c>
      <c r="B17" s="1" t="s">
        <v>25</v>
      </c>
      <c r="C17" s="40">
        <v>2</v>
      </c>
      <c r="D17" s="40">
        <v>5</v>
      </c>
      <c r="E17" s="40">
        <v>10</v>
      </c>
    </row>
    <row r="18" spans="1:5" ht="15" customHeight="1">
      <c r="A18" s="40" t="s">
        <v>237</v>
      </c>
      <c r="B18" s="1" t="s">
        <v>70</v>
      </c>
      <c r="C18" s="40">
        <v>4</v>
      </c>
      <c r="D18" s="40">
        <v>10</v>
      </c>
      <c r="E18" s="40" t="s">
        <v>292</v>
      </c>
    </row>
    <row r="19" spans="1:5" ht="15" customHeight="1">
      <c r="A19" s="40" t="s">
        <v>238</v>
      </c>
      <c r="B19" s="1" t="s">
        <v>317</v>
      </c>
      <c r="C19" s="40">
        <v>3</v>
      </c>
      <c r="D19" s="40">
        <v>11</v>
      </c>
      <c r="E19" s="40" t="s">
        <v>292</v>
      </c>
    </row>
    <row r="20" spans="1:5" ht="15" customHeight="1">
      <c r="A20" s="40" t="s">
        <v>239</v>
      </c>
      <c r="B20" s="1" t="s">
        <v>314</v>
      </c>
      <c r="C20" s="40">
        <v>4</v>
      </c>
      <c r="D20" s="40">
        <v>10</v>
      </c>
      <c r="E20" s="40" t="s">
        <v>292</v>
      </c>
    </row>
    <row r="21" spans="1:5" ht="15" customHeight="1">
      <c r="A21" s="40" t="s">
        <v>240</v>
      </c>
      <c r="B21" s="1" t="s">
        <v>29</v>
      </c>
      <c r="C21" s="40">
        <v>3</v>
      </c>
      <c r="D21" s="40">
        <v>7</v>
      </c>
      <c r="E21" s="40" t="s">
        <v>292</v>
      </c>
    </row>
    <row r="22" spans="1:5" ht="15" customHeight="1">
      <c r="A22" s="40" t="s">
        <v>241</v>
      </c>
      <c r="B22" s="1" t="s">
        <v>316</v>
      </c>
      <c r="C22" s="40">
        <v>2</v>
      </c>
      <c r="D22" s="40">
        <v>9</v>
      </c>
      <c r="E22" s="40" t="s">
        <v>292</v>
      </c>
    </row>
    <row r="23" spans="1:5" ht="15" customHeight="1">
      <c r="A23" s="40" t="s">
        <v>242</v>
      </c>
      <c r="B23" s="1" t="s">
        <v>315</v>
      </c>
      <c r="C23" s="40">
        <v>5</v>
      </c>
      <c r="D23" s="40">
        <v>24</v>
      </c>
      <c r="E23" s="40">
        <v>2</v>
      </c>
    </row>
    <row r="24" spans="1:5" ht="15" customHeight="1">
      <c r="A24" s="40" t="s">
        <v>243</v>
      </c>
      <c r="B24" s="1" t="s">
        <v>77</v>
      </c>
      <c r="C24" s="40">
        <v>3</v>
      </c>
      <c r="D24" s="40">
        <v>7</v>
      </c>
      <c r="E24" s="40">
        <v>4</v>
      </c>
    </row>
    <row r="25" spans="1:5" ht="15" customHeight="1">
      <c r="A25" s="40">
        <v>32</v>
      </c>
      <c r="B25" s="1" t="s">
        <v>313</v>
      </c>
      <c r="C25" s="40">
        <v>3</v>
      </c>
      <c r="D25" s="40">
        <v>7</v>
      </c>
      <c r="E25" s="40" t="s">
        <v>292</v>
      </c>
    </row>
    <row r="26" spans="1:5" ht="15" customHeight="1">
      <c r="A26" s="40" t="s">
        <v>244</v>
      </c>
      <c r="B26" s="1" t="s">
        <v>33</v>
      </c>
      <c r="C26" s="40">
        <v>1</v>
      </c>
      <c r="D26" s="40">
        <v>3</v>
      </c>
      <c r="E26" s="40" t="s">
        <v>292</v>
      </c>
    </row>
    <row r="27" spans="1:5" ht="15" customHeight="1">
      <c r="A27" s="40" t="s">
        <v>245</v>
      </c>
      <c r="B27" s="1" t="s">
        <v>34</v>
      </c>
      <c r="C27" s="40">
        <v>1</v>
      </c>
      <c r="D27" s="40">
        <v>3</v>
      </c>
      <c r="E27" s="40" t="s">
        <v>292</v>
      </c>
    </row>
    <row r="28" spans="1:5" ht="15" customHeight="1">
      <c r="A28" s="40" t="s">
        <v>247</v>
      </c>
      <c r="B28" s="1" t="s">
        <v>35</v>
      </c>
      <c r="C28" s="40">
        <v>4</v>
      </c>
      <c r="D28" s="40">
        <v>10</v>
      </c>
      <c r="E28" s="40" t="s">
        <v>292</v>
      </c>
    </row>
    <row r="29" spans="1:5" ht="15" customHeight="1">
      <c r="A29" s="40" t="s">
        <v>248</v>
      </c>
      <c r="B29" s="1" t="s">
        <v>104</v>
      </c>
      <c r="C29" s="40">
        <v>2</v>
      </c>
      <c r="D29" s="40">
        <v>10</v>
      </c>
      <c r="E29" s="40">
        <v>4</v>
      </c>
    </row>
    <row r="30" spans="1:5" ht="15" customHeight="1">
      <c r="A30" s="40" t="s">
        <v>249</v>
      </c>
      <c r="B30" s="1" t="s">
        <v>83</v>
      </c>
      <c r="C30" s="40">
        <v>3</v>
      </c>
      <c r="D30" s="40">
        <v>9</v>
      </c>
      <c r="E30" s="40">
        <v>21</v>
      </c>
    </row>
    <row r="31" spans="1:5" ht="15" customHeight="1">
      <c r="A31" s="40" t="s">
        <v>250</v>
      </c>
      <c r="B31" s="1" t="s">
        <v>38</v>
      </c>
      <c r="C31" s="40">
        <v>2</v>
      </c>
      <c r="D31" s="40">
        <v>9</v>
      </c>
      <c r="E31" s="40" t="s">
        <v>292</v>
      </c>
    </row>
    <row r="32" spans="1:5" ht="15" customHeight="1">
      <c r="A32" s="40" t="s">
        <v>251</v>
      </c>
      <c r="B32" s="1" t="s">
        <v>39</v>
      </c>
      <c r="C32" s="40">
        <v>2</v>
      </c>
      <c r="D32" s="40">
        <v>7</v>
      </c>
      <c r="E32" s="40" t="s">
        <v>292</v>
      </c>
    </row>
    <row r="33" spans="1:5" ht="15" customHeight="1">
      <c r="A33" s="40" t="s">
        <v>252</v>
      </c>
      <c r="B33" s="1" t="s">
        <v>40</v>
      </c>
      <c r="C33" s="40">
        <v>2</v>
      </c>
      <c r="D33" s="40">
        <v>9</v>
      </c>
      <c r="E33" s="40" t="s">
        <v>292</v>
      </c>
    </row>
    <row r="34" spans="1:5" ht="15" customHeight="1">
      <c r="A34" s="40" t="s">
        <v>253</v>
      </c>
      <c r="B34" s="1" t="s">
        <v>41</v>
      </c>
      <c r="C34" s="40">
        <v>1</v>
      </c>
      <c r="D34" s="40">
        <v>3</v>
      </c>
      <c r="E34" s="40" t="s">
        <v>292</v>
      </c>
    </row>
    <row r="35" spans="1:5" ht="15" customHeight="1">
      <c r="A35" s="40" t="s">
        <v>254</v>
      </c>
      <c r="B35" s="1" t="s">
        <v>42</v>
      </c>
      <c r="C35" s="40">
        <v>1</v>
      </c>
      <c r="D35" s="40">
        <v>3</v>
      </c>
      <c r="E35" s="40" t="s">
        <v>292</v>
      </c>
    </row>
    <row r="36" spans="1:5" ht="15" customHeight="1">
      <c r="A36" s="40" t="s">
        <v>255</v>
      </c>
      <c r="B36" s="1" t="s">
        <v>43</v>
      </c>
      <c r="C36" s="40">
        <v>1</v>
      </c>
      <c r="D36" s="40">
        <v>2</v>
      </c>
      <c r="E36" s="40" t="s">
        <v>292</v>
      </c>
    </row>
    <row r="37" spans="1:5" s="261" customFormat="1" ht="22.5" customHeight="1">
      <c r="A37" s="230">
        <v>32</v>
      </c>
      <c r="B37" s="231" t="s">
        <v>302</v>
      </c>
      <c r="C37" s="232">
        <f>SUM(C4:C36)</f>
        <v>74</v>
      </c>
      <c r="D37" s="232">
        <f>SUM(D4:D36)</f>
        <v>231</v>
      </c>
      <c r="E37" s="232">
        <f>SUM(E4:E36)</f>
        <v>142</v>
      </c>
    </row>
    <row r="39" spans="1:5" ht="15.75">
      <c r="A39" s="38" t="s">
        <v>303</v>
      </c>
    </row>
    <row r="40" spans="1:5" ht="15.75">
      <c r="A40" s="38" t="s">
        <v>304</v>
      </c>
    </row>
    <row r="41" spans="1:5" ht="15.75">
      <c r="A41" s="38" t="s">
        <v>305</v>
      </c>
    </row>
  </sheetData>
  <pageMargins left="0.78740157499999996" right="0.78740157499999996" top="0.984251969" bottom="0.984251969" header="0.4921259845" footer="0.4921259845"/>
  <pageSetup paperSize="9" scale="86"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showGridLines="0" workbookViewId="0"/>
  </sheetViews>
  <sheetFormatPr baseColWidth="10" defaultRowHeight="14.25"/>
  <cols>
    <col min="1" max="1" width="11.42578125" style="616"/>
    <col min="2" max="2" width="44.42578125" style="616" bestFit="1" customWidth="1"/>
    <col min="3" max="3" width="17" style="616" customWidth="1"/>
    <col min="4" max="16384" width="11.42578125" style="616"/>
  </cols>
  <sheetData>
    <row r="1" spans="1:5">
      <c r="A1" s="625" t="s">
        <v>401</v>
      </c>
      <c r="B1" s="625"/>
      <c r="C1" s="625"/>
      <c r="D1" s="626" t="s">
        <v>590</v>
      </c>
      <c r="E1" s="625"/>
    </row>
    <row r="3" spans="1:5">
      <c r="A3" s="617" t="s">
        <v>591</v>
      </c>
      <c r="B3" s="617"/>
      <c r="C3" s="617"/>
      <c r="D3" s="617">
        <v>2017</v>
      </c>
      <c r="E3" s="617"/>
    </row>
    <row r="4" spans="1:5">
      <c r="A4" s="619"/>
      <c r="B4" s="619" t="s">
        <v>592</v>
      </c>
      <c r="C4" s="619"/>
      <c r="D4" s="619"/>
      <c r="E4" s="696">
        <v>111.8</v>
      </c>
    </row>
    <row r="5" spans="1:5">
      <c r="A5" s="618"/>
      <c r="B5" s="618" t="s">
        <v>593</v>
      </c>
      <c r="C5" s="618"/>
      <c r="D5" s="618"/>
      <c r="E5" s="697">
        <v>42.1</v>
      </c>
    </row>
    <row r="6" spans="1:5">
      <c r="A6" s="615" t="s">
        <v>44</v>
      </c>
      <c r="B6" s="615"/>
      <c r="C6" s="615"/>
      <c r="D6" s="615"/>
      <c r="E6" s="615"/>
    </row>
    <row r="8" spans="1:5">
      <c r="A8" s="617" t="s">
        <v>594</v>
      </c>
      <c r="B8" s="617"/>
      <c r="C8" s="617"/>
      <c r="D8" s="617">
        <v>2014</v>
      </c>
      <c r="E8" s="617"/>
    </row>
    <row r="9" spans="1:5">
      <c r="B9" s="616" t="s">
        <v>601</v>
      </c>
      <c r="E9" s="620">
        <v>127.38</v>
      </c>
    </row>
    <row r="10" spans="1:5">
      <c r="B10" s="616" t="s">
        <v>602</v>
      </c>
      <c r="E10" s="620">
        <v>245.41</v>
      </c>
    </row>
    <row r="11" spans="1:5">
      <c r="A11" s="618"/>
      <c r="B11" s="618" t="s">
        <v>603</v>
      </c>
      <c r="C11" s="618"/>
      <c r="D11" s="618"/>
      <c r="E11" s="621">
        <v>114.91</v>
      </c>
    </row>
    <row r="12" spans="1:5">
      <c r="A12" s="615" t="s">
        <v>44</v>
      </c>
      <c r="B12" s="615"/>
      <c r="C12" s="615"/>
      <c r="D12" s="615"/>
      <c r="E12" s="622">
        <f>SUM(E9:E11)</f>
        <v>487.69999999999993</v>
      </c>
    </row>
    <row r="13" spans="1:5">
      <c r="E13" s="620"/>
    </row>
    <row r="14" spans="1:5">
      <c r="A14" s="617" t="s">
        <v>595</v>
      </c>
      <c r="B14" s="617"/>
      <c r="C14" s="617"/>
      <c r="D14" s="617">
        <v>2016</v>
      </c>
      <c r="E14" s="623"/>
    </row>
    <row r="15" spans="1:5">
      <c r="B15" s="616" t="s">
        <v>596</v>
      </c>
      <c r="E15" s="620">
        <v>38.29</v>
      </c>
    </row>
    <row r="16" spans="1:5">
      <c r="B16" s="616" t="s">
        <v>597</v>
      </c>
      <c r="E16" s="620">
        <v>67.099999999999994</v>
      </c>
    </row>
    <row r="17" spans="1:5">
      <c r="B17" s="616" t="s">
        <v>598</v>
      </c>
      <c r="E17" s="620">
        <v>83.94</v>
      </c>
    </row>
    <row r="18" spans="1:5">
      <c r="A18" s="618"/>
      <c r="B18" s="618" t="s">
        <v>599</v>
      </c>
      <c r="C18" s="618"/>
      <c r="D18" s="618"/>
      <c r="E18" s="621">
        <v>1.04</v>
      </c>
    </row>
    <row r="19" spans="1:5">
      <c r="A19" s="627" t="s">
        <v>44</v>
      </c>
      <c r="B19" s="627"/>
      <c r="C19" s="627"/>
      <c r="D19" s="627"/>
      <c r="E19" s="628">
        <f>SUM(E15:E18)</f>
        <v>190.36999999999998</v>
      </c>
    </row>
    <row r="20" spans="1:5">
      <c r="A20" s="624" t="s">
        <v>600</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0"/>
  <sheetViews>
    <sheetView showGridLines="0" zoomScaleNormal="100" workbookViewId="0">
      <pane ySplit="3" topLeftCell="A4" activePane="bottomLeft" state="frozen"/>
      <selection activeCell="D3" sqref="D3:F15"/>
      <selection pane="bottomLeft"/>
    </sheetView>
  </sheetViews>
  <sheetFormatPr baseColWidth="10" defaultRowHeight="15"/>
  <cols>
    <col min="1" max="1" width="2.140625" style="740" customWidth="1"/>
    <col min="2" max="2" width="3.5703125" style="440" customWidth="1"/>
    <col min="3" max="3" width="40" style="440" customWidth="1"/>
    <col min="4" max="7" width="8.28515625" style="440" customWidth="1"/>
    <col min="8" max="8" width="2.140625" style="440" customWidth="1"/>
    <col min="9" max="16" width="8.28515625" style="440" customWidth="1"/>
    <col min="17" max="17" width="2.140625" style="440" customWidth="1"/>
    <col min="18" max="21" width="8.28515625" style="440" customWidth="1"/>
    <col min="22" max="22" width="40" style="440" customWidth="1"/>
    <col min="23" max="23" width="3.5703125" style="440" customWidth="1"/>
    <col min="24" max="24" width="2.140625" style="440" customWidth="1"/>
    <col min="25" max="16384" width="11.42578125" style="440"/>
  </cols>
  <sheetData>
    <row r="1" spans="1:24" ht="16.5" customHeight="1">
      <c r="A1" s="733" t="s">
        <v>346</v>
      </c>
      <c r="B1" s="286"/>
      <c r="C1" s="286"/>
      <c r="D1" s="852" t="s">
        <v>210</v>
      </c>
      <c r="E1" s="852"/>
      <c r="F1" s="852"/>
      <c r="G1" s="852"/>
      <c r="H1" s="287"/>
      <c r="I1" s="852" t="s">
        <v>213</v>
      </c>
      <c r="J1" s="852"/>
      <c r="K1" s="852"/>
      <c r="L1" s="852"/>
      <c r="M1" s="852" t="s">
        <v>209</v>
      </c>
      <c r="N1" s="852"/>
      <c r="O1" s="852"/>
      <c r="P1" s="852"/>
      <c r="Q1" s="287"/>
      <c r="R1" s="852" t="s">
        <v>212</v>
      </c>
      <c r="S1" s="852"/>
      <c r="T1" s="852"/>
      <c r="U1" s="852"/>
      <c r="V1" s="286"/>
      <c r="W1" s="286"/>
      <c r="X1" s="734" t="s">
        <v>346</v>
      </c>
    </row>
    <row r="2" spans="1:24" ht="16.5" customHeight="1">
      <c r="A2" s="286" t="s">
        <v>401</v>
      </c>
      <c r="B2" s="286"/>
      <c r="C2" s="286"/>
      <c r="D2" s="850" t="s">
        <v>494</v>
      </c>
      <c r="E2" s="850" t="s">
        <v>495</v>
      </c>
      <c r="F2" s="850" t="s">
        <v>496</v>
      </c>
      <c r="G2" s="850" t="s">
        <v>497</v>
      </c>
      <c r="H2" s="287"/>
      <c r="I2" s="850" t="s">
        <v>494</v>
      </c>
      <c r="J2" s="850" t="s">
        <v>495</v>
      </c>
      <c r="K2" s="850" t="s">
        <v>496</v>
      </c>
      <c r="L2" s="850" t="s">
        <v>497</v>
      </c>
      <c r="M2" s="850" t="s">
        <v>494</v>
      </c>
      <c r="N2" s="850" t="s">
        <v>495</v>
      </c>
      <c r="O2" s="850" t="s">
        <v>496</v>
      </c>
      <c r="P2" s="850" t="s">
        <v>497</v>
      </c>
      <c r="Q2" s="287"/>
      <c r="R2" s="850" t="s">
        <v>494</v>
      </c>
      <c r="S2" s="850" t="s">
        <v>495</v>
      </c>
      <c r="T2" s="850" t="s">
        <v>496</v>
      </c>
      <c r="U2" s="850" t="s">
        <v>497</v>
      </c>
      <c r="V2" s="286"/>
      <c r="W2" s="286"/>
      <c r="X2" s="596" t="s">
        <v>401</v>
      </c>
    </row>
    <row r="3" spans="1:24" ht="16.5" customHeight="1">
      <c r="A3" s="288"/>
      <c r="B3" s="288" t="s">
        <v>45</v>
      </c>
      <c r="C3" s="288" t="s">
        <v>46</v>
      </c>
      <c r="D3" s="851"/>
      <c r="E3" s="851"/>
      <c r="F3" s="851"/>
      <c r="G3" s="851"/>
      <c r="H3" s="435"/>
      <c r="I3" s="851"/>
      <c r="J3" s="851"/>
      <c r="K3" s="851"/>
      <c r="L3" s="851"/>
      <c r="M3" s="851"/>
      <c r="N3" s="851"/>
      <c r="O3" s="851"/>
      <c r="P3" s="851"/>
      <c r="Q3" s="442"/>
      <c r="R3" s="851"/>
      <c r="S3" s="851"/>
      <c r="T3" s="851"/>
      <c r="U3" s="851"/>
      <c r="V3" s="305" t="s">
        <v>46</v>
      </c>
      <c r="W3" s="289" t="s">
        <v>45</v>
      </c>
      <c r="X3" s="836"/>
    </row>
    <row r="4" spans="1:24" ht="15" customHeight="1">
      <c r="A4" s="290" t="s">
        <v>337</v>
      </c>
      <c r="B4" s="290"/>
      <c r="C4" s="290"/>
      <c r="D4" s="291">
        <v>9473.8841804299991</v>
      </c>
      <c r="E4" s="291">
        <v>9619.4213208099991</v>
      </c>
      <c r="F4" s="291">
        <v>9601.1990000000005</v>
      </c>
      <c r="G4" s="291">
        <v>9625.8160000000007</v>
      </c>
      <c r="H4" s="436"/>
      <c r="I4" s="291">
        <v>10363.42492962</v>
      </c>
      <c r="J4" s="291">
        <v>9906.4485889999978</v>
      </c>
      <c r="K4" s="291">
        <v>10566.362999999999</v>
      </c>
      <c r="L4" s="291">
        <v>10593.613999999998</v>
      </c>
      <c r="M4" s="291">
        <v>50225.924261599997</v>
      </c>
      <c r="N4" s="291">
        <v>53290.521907569993</v>
      </c>
      <c r="O4" s="291">
        <v>54600.685999999994</v>
      </c>
      <c r="P4" s="291">
        <v>56222.083999999995</v>
      </c>
      <c r="Q4" s="436"/>
      <c r="R4" s="291">
        <v>51001.061055120001</v>
      </c>
      <c r="S4" s="291">
        <v>53750.840538120035</v>
      </c>
      <c r="T4" s="291">
        <v>54681.881000000001</v>
      </c>
      <c r="U4" s="291">
        <v>56258.180999999997</v>
      </c>
      <c r="V4" s="292"/>
      <c r="W4" s="292"/>
      <c r="X4" s="292" t="s">
        <v>337</v>
      </c>
    </row>
    <row r="5" spans="1:24" ht="15" customHeight="1">
      <c r="A5" s="293"/>
      <c r="B5" s="294" t="s">
        <v>224</v>
      </c>
      <c r="C5" s="295" t="s">
        <v>12</v>
      </c>
      <c r="D5" s="735">
        <v>7.5468866500000003</v>
      </c>
      <c r="E5" s="735">
        <v>8.7739504299999993</v>
      </c>
      <c r="F5" s="735">
        <v>9.5389999999999997</v>
      </c>
      <c r="G5" s="735">
        <v>9.4369999999999994</v>
      </c>
      <c r="H5" s="438"/>
      <c r="I5" s="736">
        <v>7.86490738</v>
      </c>
      <c r="J5" s="736">
        <v>8.4392705100000018</v>
      </c>
      <c r="K5" s="736">
        <v>9.1679999999999993</v>
      </c>
      <c r="L5" s="736">
        <v>9.2279999999999998</v>
      </c>
      <c r="M5" s="735">
        <v>2.0981220000000002E-2</v>
      </c>
      <c r="N5" s="735">
        <v>5.0438339999999998E-2</v>
      </c>
      <c r="O5" s="735">
        <v>2.5000000000000001E-2</v>
      </c>
      <c r="P5" s="735">
        <v>2.5000000000000001E-2</v>
      </c>
      <c r="Q5" s="438"/>
      <c r="R5" s="736">
        <v>5.1765650000000003E-2</v>
      </c>
      <c r="S5" s="736">
        <v>4.7558129999999997E-2</v>
      </c>
      <c r="T5" s="736">
        <v>1.9E-2</v>
      </c>
      <c r="U5" s="736">
        <v>1.9E-2</v>
      </c>
      <c r="V5" s="296" t="s">
        <v>12</v>
      </c>
      <c r="W5" s="297" t="s">
        <v>224</v>
      </c>
      <c r="X5" s="394"/>
    </row>
    <row r="6" spans="1:24" ht="15" customHeight="1">
      <c r="A6" s="293"/>
      <c r="B6" s="294" t="s">
        <v>225</v>
      </c>
      <c r="C6" s="295" t="s">
        <v>53</v>
      </c>
      <c r="D6" s="735">
        <v>182.41750557</v>
      </c>
      <c r="E6" s="735">
        <v>194.96221851000001</v>
      </c>
      <c r="F6" s="735">
        <v>227.131</v>
      </c>
      <c r="G6" s="735">
        <v>262.37900000000002</v>
      </c>
      <c r="H6" s="438"/>
      <c r="I6" s="736">
        <v>172.60094826</v>
      </c>
      <c r="J6" s="736">
        <v>162.96540361999999</v>
      </c>
      <c r="K6" s="736">
        <v>187.58500000000001</v>
      </c>
      <c r="L6" s="736">
        <v>192.523</v>
      </c>
      <c r="M6" s="735">
        <v>2.1446754100000001</v>
      </c>
      <c r="N6" s="735">
        <v>2.0218885900000001</v>
      </c>
      <c r="O6" s="735">
        <v>2.3010000000000002</v>
      </c>
      <c r="P6" s="735">
        <v>2.3010000000000002</v>
      </c>
      <c r="Q6" s="438"/>
      <c r="R6" s="736">
        <v>3.8934301699999998</v>
      </c>
      <c r="S6" s="736">
        <v>2.2414770400000004</v>
      </c>
      <c r="T6" s="736">
        <v>2.2240000000000002</v>
      </c>
      <c r="U6" s="736">
        <v>2.2240000000000002</v>
      </c>
      <c r="V6" s="296" t="s">
        <v>53</v>
      </c>
      <c r="W6" s="297" t="s">
        <v>225</v>
      </c>
      <c r="X6" s="394"/>
    </row>
    <row r="7" spans="1:24" ht="15" customHeight="1">
      <c r="A7" s="293"/>
      <c r="B7" s="294" t="s">
        <v>226</v>
      </c>
      <c r="C7" s="295" t="s">
        <v>54</v>
      </c>
      <c r="D7" s="735">
        <v>14.17423099</v>
      </c>
      <c r="E7" s="735">
        <v>14.701684309999999</v>
      </c>
      <c r="F7" s="735">
        <v>15.882999999999999</v>
      </c>
      <c r="G7" s="735">
        <v>16.036000000000001</v>
      </c>
      <c r="H7" s="438"/>
      <c r="I7" s="736">
        <v>14.331776710000002</v>
      </c>
      <c r="J7" s="736">
        <v>14.79984312</v>
      </c>
      <c r="K7" s="736">
        <v>16.175999999999998</v>
      </c>
      <c r="L7" s="736">
        <v>16.361999999999998</v>
      </c>
      <c r="M7" s="735">
        <v>0.36810007</v>
      </c>
      <c r="N7" s="735">
        <v>0.35813119999999998</v>
      </c>
      <c r="O7" s="735">
        <v>8.5999999999999993E-2</v>
      </c>
      <c r="P7" s="735">
        <v>8.5999999999999993E-2</v>
      </c>
      <c r="Q7" s="438"/>
      <c r="R7" s="736">
        <v>0.48586309999999999</v>
      </c>
      <c r="S7" s="736">
        <v>0.38158685999999997</v>
      </c>
      <c r="T7" s="736">
        <v>0.13600000000000001</v>
      </c>
      <c r="U7" s="736">
        <v>0.13600000000000001</v>
      </c>
      <c r="V7" s="296" t="s">
        <v>54</v>
      </c>
      <c r="W7" s="297" t="s">
        <v>226</v>
      </c>
      <c r="X7" s="394"/>
    </row>
    <row r="8" spans="1:24" ht="15" customHeight="1">
      <c r="A8" s="293"/>
      <c r="B8" s="294" t="s">
        <v>227</v>
      </c>
      <c r="C8" s="295" t="s">
        <v>15</v>
      </c>
      <c r="D8" s="735">
        <v>19.063949780000002</v>
      </c>
      <c r="E8" s="735">
        <v>19.666865359999992</v>
      </c>
      <c r="F8" s="735">
        <v>20.445</v>
      </c>
      <c r="G8" s="735">
        <v>20.934000000000001</v>
      </c>
      <c r="H8" s="438"/>
      <c r="I8" s="736">
        <v>19.179984949999998</v>
      </c>
      <c r="J8" s="736">
        <v>19.53039309</v>
      </c>
      <c r="K8" s="736">
        <v>20.733000000000001</v>
      </c>
      <c r="L8" s="736">
        <v>21.228000000000002</v>
      </c>
      <c r="M8" s="735">
        <v>5.1206589999999996E-2</v>
      </c>
      <c r="N8" s="735">
        <v>4.2196650000000009E-2</v>
      </c>
      <c r="O8" s="735">
        <v>5.5E-2</v>
      </c>
      <c r="P8" s="735">
        <v>0.05</v>
      </c>
      <c r="Q8" s="438"/>
      <c r="R8" s="736">
        <v>9.9408350000000006E-2</v>
      </c>
      <c r="S8" s="736">
        <v>0.10777684000000001</v>
      </c>
      <c r="T8" s="736">
        <v>0.13</v>
      </c>
      <c r="U8" s="736">
        <v>0.13200000000000001</v>
      </c>
      <c r="V8" s="296" t="s">
        <v>15</v>
      </c>
      <c r="W8" s="297" t="s">
        <v>227</v>
      </c>
      <c r="X8" s="394"/>
    </row>
    <row r="9" spans="1:24" ht="15" customHeight="1">
      <c r="A9" s="293"/>
      <c r="B9" s="294" t="s">
        <v>228</v>
      </c>
      <c r="C9" s="295" t="s">
        <v>55</v>
      </c>
      <c r="D9" s="735">
        <v>10.41770627</v>
      </c>
      <c r="E9" s="735">
        <v>10.585227419999999</v>
      </c>
      <c r="F9" s="735">
        <v>11.601000000000001</v>
      </c>
      <c r="G9" s="735">
        <v>11.483000000000001</v>
      </c>
      <c r="H9" s="438"/>
      <c r="I9" s="736">
        <v>10.536121</v>
      </c>
      <c r="J9" s="736">
        <v>10.50842696</v>
      </c>
      <c r="K9" s="736">
        <v>11.590999999999999</v>
      </c>
      <c r="L9" s="736">
        <v>11.535</v>
      </c>
      <c r="M9" s="735">
        <v>0.14633494</v>
      </c>
      <c r="N9" s="735">
        <v>0.14521477999999999</v>
      </c>
      <c r="O9" s="735">
        <v>0.12</v>
      </c>
      <c r="P9" s="735">
        <v>0.12</v>
      </c>
      <c r="Q9" s="438"/>
      <c r="R9" s="736">
        <v>0.15150796999999999</v>
      </c>
      <c r="S9" s="736">
        <v>0.14687558000000001</v>
      </c>
      <c r="T9" s="736">
        <v>0.111</v>
      </c>
      <c r="U9" s="736">
        <v>0.111</v>
      </c>
      <c r="V9" s="296" t="s">
        <v>55</v>
      </c>
      <c r="W9" s="297" t="s">
        <v>228</v>
      </c>
      <c r="X9" s="394"/>
    </row>
    <row r="10" spans="1:24" ht="15" customHeight="1">
      <c r="A10" s="293"/>
      <c r="B10" s="294" t="s">
        <v>229</v>
      </c>
      <c r="C10" s="295" t="s">
        <v>56</v>
      </c>
      <c r="D10" s="735">
        <v>32.23748844</v>
      </c>
      <c r="E10" s="735">
        <v>31.812706030000001</v>
      </c>
      <c r="F10" s="735">
        <v>33.534999999999997</v>
      </c>
      <c r="G10" s="735">
        <v>34.944000000000003</v>
      </c>
      <c r="H10" s="438"/>
      <c r="I10" s="736">
        <v>32.6217142</v>
      </c>
      <c r="J10" s="736">
        <v>31.872880800000004</v>
      </c>
      <c r="K10" s="736">
        <v>34.847999999999999</v>
      </c>
      <c r="L10" s="736">
        <v>36.19</v>
      </c>
      <c r="M10" s="735">
        <v>0.1374399</v>
      </c>
      <c r="N10" s="735">
        <v>9.316149E-2</v>
      </c>
      <c r="O10" s="735">
        <v>8.5999999999999993E-2</v>
      </c>
      <c r="P10" s="735">
        <v>8.5999999999999993E-2</v>
      </c>
      <c r="Q10" s="438"/>
      <c r="R10" s="736">
        <v>0.96272193000000006</v>
      </c>
      <c r="S10" s="736">
        <v>0.56995717999999995</v>
      </c>
      <c r="T10" s="736">
        <v>0.29399999999999998</v>
      </c>
      <c r="U10" s="736">
        <v>0.34399999999999997</v>
      </c>
      <c r="V10" s="296" t="s">
        <v>56</v>
      </c>
      <c r="W10" s="297" t="s">
        <v>229</v>
      </c>
      <c r="X10" s="394"/>
    </row>
    <row r="11" spans="1:24" ht="15" customHeight="1">
      <c r="A11" s="194"/>
      <c r="B11" s="294">
        <v>10</v>
      </c>
      <c r="C11" s="295" t="s">
        <v>57</v>
      </c>
      <c r="D11" s="735">
        <v>374.65833652999999</v>
      </c>
      <c r="E11" s="735">
        <v>372.36762170999992</v>
      </c>
      <c r="F11" s="735">
        <v>343.65800000000002</v>
      </c>
      <c r="G11" s="735">
        <v>311.40100000000001</v>
      </c>
      <c r="H11" s="438"/>
      <c r="I11" s="736">
        <v>372.46205301999998</v>
      </c>
      <c r="J11" s="736">
        <v>368.34961107000004</v>
      </c>
      <c r="K11" s="736">
        <v>347.07</v>
      </c>
      <c r="L11" s="736">
        <v>314.75799999999998</v>
      </c>
      <c r="M11" s="735">
        <v>6.2177296599999998</v>
      </c>
      <c r="N11" s="735">
        <v>5.8501833599999991</v>
      </c>
      <c r="O11" s="735">
        <v>3.5550000000000002</v>
      </c>
      <c r="P11" s="735">
        <v>3.5550000000000002</v>
      </c>
      <c r="Q11" s="438"/>
      <c r="R11" s="736">
        <v>6.9797562599999994</v>
      </c>
      <c r="S11" s="736">
        <v>5.5375329199999985</v>
      </c>
      <c r="T11" s="736">
        <v>3.47</v>
      </c>
      <c r="U11" s="736">
        <v>3.47</v>
      </c>
      <c r="V11" s="296" t="s">
        <v>57</v>
      </c>
      <c r="W11" s="298">
        <v>10</v>
      </c>
      <c r="X11" s="394"/>
    </row>
    <row r="12" spans="1:24" s="739" customFormat="1" ht="15" customHeight="1">
      <c r="A12" s="299"/>
      <c r="B12" s="303"/>
      <c r="C12" s="300" t="s">
        <v>338</v>
      </c>
      <c r="D12" s="737">
        <v>38.689772390000002</v>
      </c>
      <c r="E12" s="737">
        <v>15.504870009999999</v>
      </c>
      <c r="F12" s="737"/>
      <c r="G12" s="737"/>
      <c r="H12" s="439"/>
      <c r="I12" s="737">
        <v>38.46587443</v>
      </c>
      <c r="J12" s="737">
        <v>15.542114300000001</v>
      </c>
      <c r="K12" s="737"/>
      <c r="L12" s="737"/>
      <c r="M12" s="737"/>
      <c r="N12" s="737"/>
      <c r="O12" s="737"/>
      <c r="P12" s="737"/>
      <c r="Q12" s="439"/>
      <c r="R12" s="738"/>
      <c r="S12" s="738"/>
      <c r="T12" s="738"/>
      <c r="U12" s="738"/>
      <c r="V12" s="301" t="s">
        <v>338</v>
      </c>
      <c r="W12" s="302"/>
      <c r="X12" s="399"/>
    </row>
    <row r="13" spans="1:24" ht="15" customHeight="1">
      <c r="A13" s="194"/>
      <c r="B13" s="294">
        <v>11</v>
      </c>
      <c r="C13" s="295" t="s">
        <v>60</v>
      </c>
      <c r="D13" s="735">
        <v>3301.85588164</v>
      </c>
      <c r="E13" s="735">
        <v>3416.8823314999986</v>
      </c>
      <c r="F13" s="735">
        <v>2839.1</v>
      </c>
      <c r="G13" s="735">
        <v>2850</v>
      </c>
      <c r="H13" s="438"/>
      <c r="I13" s="736">
        <v>3466.17802996</v>
      </c>
      <c r="J13" s="736">
        <v>3266.1209660399986</v>
      </c>
      <c r="K13" s="736">
        <v>2814.5430000000001</v>
      </c>
      <c r="L13" s="736">
        <v>2828.5059999999999</v>
      </c>
      <c r="M13" s="735">
        <v>186.01884109</v>
      </c>
      <c r="N13" s="735">
        <v>158.12073846999996</v>
      </c>
      <c r="O13" s="735">
        <v>136.26300000000001</v>
      </c>
      <c r="P13" s="735">
        <v>133.76300000000001</v>
      </c>
      <c r="Q13" s="438"/>
      <c r="R13" s="736">
        <v>200.57482622000001</v>
      </c>
      <c r="S13" s="736">
        <v>159.13361736000004</v>
      </c>
      <c r="T13" s="736">
        <v>143.72499999999999</v>
      </c>
      <c r="U13" s="736">
        <v>143.68899999999999</v>
      </c>
      <c r="V13" s="296" t="s">
        <v>60</v>
      </c>
      <c r="W13" s="298">
        <v>11</v>
      </c>
      <c r="X13" s="394"/>
    </row>
    <row r="14" spans="1:24" ht="15" customHeight="1">
      <c r="A14" s="194"/>
      <c r="B14" s="294">
        <v>12</v>
      </c>
      <c r="C14" s="295" t="s">
        <v>61</v>
      </c>
      <c r="D14" s="735">
        <v>522.25660116000006</v>
      </c>
      <c r="E14" s="735">
        <v>541.77842368999995</v>
      </c>
      <c r="F14" s="735">
        <v>502.62799999999999</v>
      </c>
      <c r="G14" s="735">
        <v>508.41699999999997</v>
      </c>
      <c r="H14" s="438"/>
      <c r="I14" s="736">
        <v>543.13064397000005</v>
      </c>
      <c r="J14" s="736">
        <v>524.24228213000015</v>
      </c>
      <c r="K14" s="736">
        <v>510.01600000000002</v>
      </c>
      <c r="L14" s="736">
        <v>515.47299999999996</v>
      </c>
      <c r="M14" s="735">
        <v>8.5988028599999993</v>
      </c>
      <c r="N14" s="735">
        <v>10.746750930000001</v>
      </c>
      <c r="O14" s="735">
        <v>8.8089999999999993</v>
      </c>
      <c r="P14" s="735">
        <v>8.8089999999999993</v>
      </c>
      <c r="Q14" s="438"/>
      <c r="R14" s="736">
        <v>11.566695800000002</v>
      </c>
      <c r="S14" s="736">
        <v>17.4214673</v>
      </c>
      <c r="T14" s="736">
        <v>9.3360000000000003</v>
      </c>
      <c r="U14" s="736">
        <v>9.3360000000000003</v>
      </c>
      <c r="V14" s="296" t="s">
        <v>61</v>
      </c>
      <c r="W14" s="298">
        <v>12</v>
      </c>
      <c r="X14" s="394"/>
    </row>
    <row r="15" spans="1:24" ht="15" customHeight="1">
      <c r="A15" s="194"/>
      <c r="B15" s="294">
        <v>13</v>
      </c>
      <c r="C15" s="295" t="s">
        <v>503</v>
      </c>
      <c r="D15" s="735">
        <v>1457.1309348099999</v>
      </c>
      <c r="E15" s="735">
        <v>1508.9452073499999</v>
      </c>
      <c r="F15" s="735">
        <v>1575.2</v>
      </c>
      <c r="G15" s="735">
        <v>1599.6980000000001</v>
      </c>
      <c r="H15" s="438"/>
      <c r="I15" s="736">
        <v>1524.5920526</v>
      </c>
      <c r="J15" s="736">
        <v>1562.2700910200003</v>
      </c>
      <c r="K15" s="736">
        <v>1687.1669999999999</v>
      </c>
      <c r="L15" s="736">
        <v>1720.991</v>
      </c>
      <c r="M15" s="735">
        <v>1280.17438429</v>
      </c>
      <c r="N15" s="735">
        <v>1194.1284617900001</v>
      </c>
      <c r="O15" s="735">
        <v>1262.58</v>
      </c>
      <c r="P15" s="735">
        <v>1312.88</v>
      </c>
      <c r="Q15" s="438"/>
      <c r="R15" s="736">
        <v>1369.61105658</v>
      </c>
      <c r="S15" s="736">
        <v>1237.9374944600002</v>
      </c>
      <c r="T15" s="736">
        <v>1328.0340000000001</v>
      </c>
      <c r="U15" s="736">
        <v>1330.729</v>
      </c>
      <c r="V15" s="296" t="s">
        <v>503</v>
      </c>
      <c r="W15" s="298">
        <v>13</v>
      </c>
      <c r="X15" s="394"/>
    </row>
    <row r="16" spans="1:24" ht="15" customHeight="1">
      <c r="A16" s="194"/>
      <c r="B16" s="294">
        <v>14</v>
      </c>
      <c r="C16" s="295" t="s">
        <v>500</v>
      </c>
      <c r="D16" s="735">
        <v>2287.7109981500003</v>
      </c>
      <c r="E16" s="735">
        <v>2340.4619716400011</v>
      </c>
      <c r="F16" s="735">
        <v>2258</v>
      </c>
      <c r="G16" s="735">
        <v>2288</v>
      </c>
      <c r="H16" s="438"/>
      <c r="I16" s="736">
        <v>2290.9494334699998</v>
      </c>
      <c r="J16" s="736">
        <v>2341.1181163599999</v>
      </c>
      <c r="K16" s="736">
        <v>2351.848</v>
      </c>
      <c r="L16" s="736">
        <v>2400.41</v>
      </c>
      <c r="M16" s="735">
        <v>52.737543109999997</v>
      </c>
      <c r="N16" s="735">
        <v>54.94500713</v>
      </c>
      <c r="O16" s="735">
        <v>50.037999999999997</v>
      </c>
      <c r="P16" s="735">
        <v>50.037999999999997</v>
      </c>
      <c r="Q16" s="438"/>
      <c r="R16" s="736">
        <v>250.68916669000001</v>
      </c>
      <c r="S16" s="736">
        <v>53.114407889999995</v>
      </c>
      <c r="T16" s="736">
        <v>51.71</v>
      </c>
      <c r="U16" s="736">
        <v>51.795000000000002</v>
      </c>
      <c r="V16" s="296" t="s">
        <v>500</v>
      </c>
      <c r="W16" s="298">
        <v>14</v>
      </c>
      <c r="X16" s="394"/>
    </row>
    <row r="17" spans="1:24" ht="15" customHeight="1">
      <c r="A17" s="194"/>
      <c r="B17" s="294">
        <v>15</v>
      </c>
      <c r="C17" s="295" t="s">
        <v>64</v>
      </c>
      <c r="D17" s="735">
        <v>1264.4136604400001</v>
      </c>
      <c r="E17" s="735">
        <v>1158.4831128600003</v>
      </c>
      <c r="F17" s="735">
        <v>1182.913</v>
      </c>
      <c r="G17" s="735">
        <v>1177.8720000000001</v>
      </c>
      <c r="H17" s="438"/>
      <c r="I17" s="736">
        <v>1125.4567193</v>
      </c>
      <c r="J17" s="736">
        <v>1196.3321078400011</v>
      </c>
      <c r="K17" s="736">
        <v>1208.3530000000001</v>
      </c>
      <c r="L17" s="736">
        <v>1203.4159999999999</v>
      </c>
      <c r="M17" s="735">
        <v>171.93578725</v>
      </c>
      <c r="N17" s="735">
        <v>154.91327940000002</v>
      </c>
      <c r="O17" s="735">
        <v>162.46600000000001</v>
      </c>
      <c r="P17" s="735">
        <v>163.68799999999999</v>
      </c>
      <c r="Q17" s="438"/>
      <c r="R17" s="736">
        <v>182.19561240000002</v>
      </c>
      <c r="S17" s="736">
        <v>230.50841220999993</v>
      </c>
      <c r="T17" s="736">
        <v>164.45099999999999</v>
      </c>
      <c r="U17" s="736">
        <v>165.67400000000001</v>
      </c>
      <c r="V17" s="296" t="s">
        <v>64</v>
      </c>
      <c r="W17" s="298">
        <v>15</v>
      </c>
      <c r="X17" s="394"/>
    </row>
    <row r="18" spans="1:24" ht="15" customHeight="1">
      <c r="A18" s="194"/>
      <c r="B18" s="294">
        <v>16</v>
      </c>
      <c r="C18" s="295" t="s">
        <v>65</v>
      </c>
      <c r="D18" s="735"/>
      <c r="E18" s="735"/>
      <c r="F18" s="735"/>
      <c r="G18" s="735"/>
      <c r="H18" s="438"/>
      <c r="I18" s="736">
        <v>783.52054479999993</v>
      </c>
      <c r="J18" s="736">
        <v>399.89919644000003</v>
      </c>
      <c r="K18" s="736">
        <v>750</v>
      </c>
      <c r="L18" s="736">
        <v>750</v>
      </c>
      <c r="M18" s="735">
        <v>48517.372435209996</v>
      </c>
      <c r="N18" s="735">
        <v>51709.106455439993</v>
      </c>
      <c r="O18" s="735">
        <v>52949.06</v>
      </c>
      <c r="P18" s="735">
        <v>54521.525999999998</v>
      </c>
      <c r="Q18" s="438"/>
      <c r="R18" s="736">
        <v>48973.799244000002</v>
      </c>
      <c r="S18" s="736">
        <v>52043.692374350037</v>
      </c>
      <c r="T18" s="736">
        <v>52949.16</v>
      </c>
      <c r="U18" s="736">
        <v>54521.525999999998</v>
      </c>
      <c r="V18" s="296" t="s">
        <v>65</v>
      </c>
      <c r="W18" s="298">
        <v>16</v>
      </c>
      <c r="X18" s="394"/>
    </row>
    <row r="19" spans="1:24" ht="15" customHeight="1">
      <c r="A19" s="194"/>
      <c r="B19" s="294" t="s">
        <v>486</v>
      </c>
      <c r="C19" s="295" t="s">
        <v>499</v>
      </c>
      <c r="D19" s="735"/>
      <c r="E19" s="735"/>
      <c r="F19" s="735">
        <v>161.566</v>
      </c>
      <c r="G19" s="735">
        <v>165.215</v>
      </c>
      <c r="H19" s="438"/>
      <c r="I19" s="736"/>
      <c r="J19" s="736"/>
      <c r="K19" s="736">
        <v>162.291</v>
      </c>
      <c r="L19" s="736">
        <v>166.14</v>
      </c>
      <c r="M19" s="735"/>
      <c r="N19" s="735"/>
      <c r="O19" s="735">
        <v>0.64800000000000002</v>
      </c>
      <c r="P19" s="735">
        <v>0.56299999999999994</v>
      </c>
      <c r="Q19" s="438"/>
      <c r="R19" s="736"/>
      <c r="S19" s="736"/>
      <c r="T19" s="736">
        <v>1.4379999999999999</v>
      </c>
      <c r="U19" s="736">
        <v>1.353</v>
      </c>
      <c r="V19" s="296" t="s">
        <v>499</v>
      </c>
      <c r="W19" s="298" t="s">
        <v>486</v>
      </c>
      <c r="X19" s="394"/>
    </row>
    <row r="20" spans="1:24" ht="15" customHeight="1">
      <c r="A20" s="194"/>
      <c r="B20" s="294" t="s">
        <v>487</v>
      </c>
      <c r="C20" s="295" t="s">
        <v>621</v>
      </c>
      <c r="D20" s="735"/>
      <c r="E20" s="735"/>
      <c r="F20" s="735">
        <v>420</v>
      </c>
      <c r="G20" s="735">
        <v>370</v>
      </c>
      <c r="H20" s="438"/>
      <c r="I20" s="736"/>
      <c r="J20" s="736"/>
      <c r="K20" s="736">
        <v>454.97399999999999</v>
      </c>
      <c r="L20" s="736">
        <v>406.85399999999998</v>
      </c>
      <c r="M20" s="735"/>
      <c r="N20" s="735"/>
      <c r="O20" s="735">
        <v>24.594000000000001</v>
      </c>
      <c r="P20" s="735">
        <v>24.594000000000001</v>
      </c>
      <c r="Q20" s="438"/>
      <c r="R20" s="736"/>
      <c r="S20" s="736"/>
      <c r="T20" s="736">
        <v>27.643000000000001</v>
      </c>
      <c r="U20" s="736">
        <v>27.643000000000001</v>
      </c>
      <c r="V20" s="296" t="s">
        <v>621</v>
      </c>
      <c r="W20" s="298" t="s">
        <v>487</v>
      </c>
      <c r="X20" s="394"/>
    </row>
    <row r="21" spans="1:24" ht="15" customHeight="1">
      <c r="A21" s="290" t="s">
        <v>98</v>
      </c>
      <c r="B21" s="304"/>
      <c r="C21" s="290"/>
      <c r="D21" s="291">
        <v>38602.065330869998</v>
      </c>
      <c r="E21" s="291">
        <v>37903.44655601999</v>
      </c>
      <c r="F21" s="291">
        <v>38928.776999999995</v>
      </c>
      <c r="G21" s="291">
        <v>40091.523999999998</v>
      </c>
      <c r="H21" s="436"/>
      <c r="I21" s="291">
        <v>38069.562297440003</v>
      </c>
      <c r="J21" s="291">
        <v>37991.764333949999</v>
      </c>
      <c r="K21" s="291">
        <v>39391.775000000009</v>
      </c>
      <c r="L21" s="291">
        <v>40058.362999999998</v>
      </c>
      <c r="M21" s="291">
        <v>16408.590516839999</v>
      </c>
      <c r="N21" s="291">
        <v>16330.056610849999</v>
      </c>
      <c r="O21" s="291">
        <v>16913.696</v>
      </c>
      <c r="P21" s="291">
        <v>17590.565999999999</v>
      </c>
      <c r="Q21" s="443"/>
      <c r="R21" s="291">
        <v>16253.764997319999</v>
      </c>
      <c r="S21" s="291">
        <v>16463.47213106</v>
      </c>
      <c r="T21" s="291">
        <v>17143.494999999999</v>
      </c>
      <c r="U21" s="291">
        <v>17430.137999999999</v>
      </c>
      <c r="V21" s="292"/>
      <c r="W21" s="292"/>
      <c r="X21" s="292" t="s">
        <v>98</v>
      </c>
    </row>
    <row r="22" spans="1:24" ht="15" customHeight="1">
      <c r="A22" s="194"/>
      <c r="B22" s="294">
        <v>20</v>
      </c>
      <c r="C22" s="295" t="s">
        <v>25</v>
      </c>
      <c r="D22" s="735">
        <v>8225.9897811899991</v>
      </c>
      <c r="E22" s="735">
        <v>8343.0023045899925</v>
      </c>
      <c r="F22" s="735">
        <v>8323.9110000000001</v>
      </c>
      <c r="G22" s="735">
        <v>8156.04</v>
      </c>
      <c r="H22" s="438"/>
      <c r="I22" s="736">
        <v>8263.8470986000011</v>
      </c>
      <c r="J22" s="736">
        <v>8342.8824651000014</v>
      </c>
      <c r="K22" s="736">
        <v>8335.134</v>
      </c>
      <c r="L22" s="736">
        <v>8167.5119999999997</v>
      </c>
      <c r="M22" s="735">
        <v>6515.0033417200002</v>
      </c>
      <c r="N22" s="735">
        <v>6833.217143740002</v>
      </c>
      <c r="O22" s="735">
        <v>7297.5150000000003</v>
      </c>
      <c r="P22" s="735">
        <v>7597.9579999999996</v>
      </c>
      <c r="Q22" s="438"/>
      <c r="R22" s="736">
        <v>6547.3388086200002</v>
      </c>
      <c r="S22" s="736">
        <v>6835.7620206200008</v>
      </c>
      <c r="T22" s="736">
        <v>7301.165</v>
      </c>
      <c r="U22" s="736">
        <v>7602.0069999999996</v>
      </c>
      <c r="V22" s="296" t="s">
        <v>25</v>
      </c>
      <c r="W22" s="298">
        <v>20</v>
      </c>
      <c r="X22" s="394"/>
    </row>
    <row r="23" spans="1:24" s="739" customFormat="1" ht="15" customHeight="1">
      <c r="A23" s="299"/>
      <c r="B23" s="303"/>
      <c r="C23" s="300" t="s">
        <v>338</v>
      </c>
      <c r="D23" s="737">
        <v>6201.4537075600001</v>
      </c>
      <c r="E23" s="737">
        <v>6238.0883900500003</v>
      </c>
      <c r="F23" s="737">
        <v>6294.7</v>
      </c>
      <c r="G23" s="737">
        <v>6150.8</v>
      </c>
      <c r="H23" s="439"/>
      <c r="I23" s="737">
        <v>6213.1193438199998</v>
      </c>
      <c r="J23" s="737">
        <v>6232.2704295399999</v>
      </c>
      <c r="K23" s="737">
        <v>6301.2</v>
      </c>
      <c r="L23" s="737">
        <v>6157.3</v>
      </c>
      <c r="M23" s="737"/>
      <c r="N23" s="737"/>
      <c r="O23" s="737"/>
      <c r="P23" s="737"/>
      <c r="Q23" s="439"/>
      <c r="R23" s="738"/>
      <c r="S23" s="738"/>
      <c r="T23" s="738"/>
      <c r="U23" s="738"/>
      <c r="V23" s="301" t="s">
        <v>338</v>
      </c>
      <c r="W23" s="302"/>
      <c r="X23" s="399"/>
    </row>
    <row r="24" spans="1:24" ht="15" customHeight="1">
      <c r="A24" s="194"/>
      <c r="B24" s="294">
        <v>21</v>
      </c>
      <c r="C24" s="295" t="s">
        <v>70</v>
      </c>
      <c r="D24" s="735">
        <v>3139.0239712600001</v>
      </c>
      <c r="E24" s="735">
        <v>3127.2283132699999</v>
      </c>
      <c r="F24" s="735">
        <v>3398.4879999999998</v>
      </c>
      <c r="G24" s="735">
        <v>3487.7840000000001</v>
      </c>
      <c r="H24" s="438"/>
      <c r="I24" s="736">
        <v>3135.5922988400002</v>
      </c>
      <c r="J24" s="736">
        <v>3140.4519990100002</v>
      </c>
      <c r="K24" s="736">
        <v>3431.0790000000002</v>
      </c>
      <c r="L24" s="736">
        <v>3519.7890000000002</v>
      </c>
      <c r="M24" s="735">
        <v>364.33174297000005</v>
      </c>
      <c r="N24" s="735">
        <v>358.40408643000006</v>
      </c>
      <c r="O24" s="735">
        <v>374.33699999999999</v>
      </c>
      <c r="P24" s="735">
        <v>390.71899999999999</v>
      </c>
      <c r="Q24" s="438"/>
      <c r="R24" s="736">
        <v>365.56795750999999</v>
      </c>
      <c r="S24" s="736">
        <v>358.96586537000002</v>
      </c>
      <c r="T24" s="736">
        <v>379.12299999999999</v>
      </c>
      <c r="U24" s="736">
        <v>395.02199999999999</v>
      </c>
      <c r="V24" s="296" t="s">
        <v>70</v>
      </c>
      <c r="W24" s="298">
        <v>21</v>
      </c>
      <c r="X24" s="394"/>
    </row>
    <row r="25" spans="1:24" ht="15" customHeight="1">
      <c r="A25" s="194"/>
      <c r="B25" s="294">
        <v>22</v>
      </c>
      <c r="C25" s="295" t="s">
        <v>317</v>
      </c>
      <c r="D25" s="735">
        <v>9917.8598351399996</v>
      </c>
      <c r="E25" s="735">
        <v>9024.6457593800005</v>
      </c>
      <c r="F25" s="735">
        <v>9570.0939999999991</v>
      </c>
      <c r="G25" s="735">
        <v>10604.507</v>
      </c>
      <c r="H25" s="438"/>
      <c r="I25" s="736">
        <v>9506.2386362800007</v>
      </c>
      <c r="J25" s="736">
        <v>9436.2669582399994</v>
      </c>
      <c r="K25" s="736">
        <v>10065.436</v>
      </c>
      <c r="L25" s="736">
        <v>10604.507</v>
      </c>
      <c r="M25" s="735">
        <v>36.977577170000004</v>
      </c>
      <c r="N25" s="735">
        <v>37.951782600000001</v>
      </c>
      <c r="O25" s="735">
        <v>39.488999999999997</v>
      </c>
      <c r="P25" s="735">
        <v>40.887</v>
      </c>
      <c r="Q25" s="438"/>
      <c r="R25" s="736">
        <v>36.977577170000004</v>
      </c>
      <c r="S25" s="736">
        <v>37.951782600000001</v>
      </c>
      <c r="T25" s="736">
        <v>39.488999999999997</v>
      </c>
      <c r="U25" s="736">
        <v>40.887</v>
      </c>
      <c r="V25" s="296" t="s">
        <v>317</v>
      </c>
      <c r="W25" s="298">
        <v>22</v>
      </c>
      <c r="X25" s="394"/>
    </row>
    <row r="26" spans="1:24" s="739" customFormat="1" ht="15" customHeight="1">
      <c r="A26" s="299"/>
      <c r="B26" s="303"/>
      <c r="C26" s="300" t="s">
        <v>338</v>
      </c>
      <c r="D26" s="737">
        <v>9917.8598351399996</v>
      </c>
      <c r="E26" s="737">
        <v>9024.6457593799987</v>
      </c>
      <c r="F26" s="737">
        <v>9570.0939999999991</v>
      </c>
      <c r="G26" s="737">
        <v>10604.507</v>
      </c>
      <c r="H26" s="439"/>
      <c r="I26" s="737">
        <v>9506.2386362800007</v>
      </c>
      <c r="J26" s="737">
        <v>9436.2669582399994</v>
      </c>
      <c r="K26" s="737">
        <v>10065.436</v>
      </c>
      <c r="L26" s="737">
        <v>10604.507</v>
      </c>
      <c r="M26" s="737"/>
      <c r="N26" s="737"/>
      <c r="O26" s="737"/>
      <c r="P26" s="737"/>
      <c r="Q26" s="439"/>
      <c r="R26" s="738"/>
      <c r="S26" s="738"/>
      <c r="T26" s="738"/>
      <c r="U26" s="738"/>
      <c r="V26" s="301" t="s">
        <v>338</v>
      </c>
      <c r="W26" s="302"/>
      <c r="X26" s="399"/>
    </row>
    <row r="27" spans="1:24" ht="15" customHeight="1">
      <c r="A27" s="194"/>
      <c r="B27" s="294">
        <v>23</v>
      </c>
      <c r="C27" s="295" t="s">
        <v>314</v>
      </c>
      <c r="D27" s="735">
        <v>9098.0020168999999</v>
      </c>
      <c r="E27" s="735">
        <v>9201.6083001800016</v>
      </c>
      <c r="F27" s="735">
        <v>9249.3179999999993</v>
      </c>
      <c r="G27" s="735">
        <v>9469.2139999999999</v>
      </c>
      <c r="H27" s="438"/>
      <c r="I27" s="736">
        <v>9050.9485302499997</v>
      </c>
      <c r="J27" s="736">
        <v>9193.0671658400024</v>
      </c>
      <c r="K27" s="736">
        <v>9254.7450000000008</v>
      </c>
      <c r="L27" s="736">
        <v>9474.51</v>
      </c>
      <c r="M27" s="735">
        <v>2265.3945426499999</v>
      </c>
      <c r="N27" s="735">
        <v>2220.5039969700001</v>
      </c>
      <c r="O27" s="735">
        <v>2233.1779999999999</v>
      </c>
      <c r="P27" s="735">
        <v>2232.489</v>
      </c>
      <c r="Q27" s="438"/>
      <c r="R27" s="736">
        <v>2264.6264704299997</v>
      </c>
      <c r="S27" s="736">
        <v>2221.1294509200002</v>
      </c>
      <c r="T27" s="736">
        <v>2233.127</v>
      </c>
      <c r="U27" s="736">
        <v>2232.4630000000002</v>
      </c>
      <c r="V27" s="296" t="s">
        <v>314</v>
      </c>
      <c r="W27" s="298">
        <v>23</v>
      </c>
      <c r="X27" s="394"/>
    </row>
    <row r="28" spans="1:24" ht="15" customHeight="1">
      <c r="A28" s="194"/>
      <c r="B28" s="294">
        <v>24</v>
      </c>
      <c r="C28" s="295" t="s">
        <v>29</v>
      </c>
      <c r="D28" s="735">
        <v>1066.85065571</v>
      </c>
      <c r="E28" s="735">
        <v>1106.9900095400003</v>
      </c>
      <c r="F28" s="735">
        <v>1079.9939999999999</v>
      </c>
      <c r="G28" s="735">
        <v>1097.1469999999999</v>
      </c>
      <c r="H28" s="438"/>
      <c r="I28" s="736">
        <v>1054.2610203500001</v>
      </c>
      <c r="J28" s="736">
        <v>1034.2118217300001</v>
      </c>
      <c r="K28" s="736">
        <v>1086.597</v>
      </c>
      <c r="L28" s="736">
        <v>1103.75</v>
      </c>
      <c r="M28" s="735">
        <v>65.341024219999994</v>
      </c>
      <c r="N28" s="735">
        <v>59.554337289999992</v>
      </c>
      <c r="O28" s="735">
        <v>49.429000000000002</v>
      </c>
      <c r="P28" s="735">
        <v>49.429000000000002</v>
      </c>
      <c r="Q28" s="438"/>
      <c r="R28" s="736">
        <v>66.42264969</v>
      </c>
      <c r="S28" s="736">
        <v>59.90724049</v>
      </c>
      <c r="T28" s="736">
        <v>49.429000000000002</v>
      </c>
      <c r="U28" s="736">
        <v>49.429000000000002</v>
      </c>
      <c r="V28" s="296" t="s">
        <v>29</v>
      </c>
      <c r="W28" s="298">
        <v>24</v>
      </c>
      <c r="X28" s="394"/>
    </row>
    <row r="29" spans="1:24" s="739" customFormat="1" ht="15" customHeight="1">
      <c r="A29" s="299"/>
      <c r="B29" s="303"/>
      <c r="C29" s="300" t="s">
        <v>338</v>
      </c>
      <c r="D29" s="737">
        <v>656.33632812999997</v>
      </c>
      <c r="E29" s="737">
        <v>659.67919386000005</v>
      </c>
      <c r="F29" s="737">
        <v>690.76499999999999</v>
      </c>
      <c r="G29" s="737">
        <v>717.96500000000003</v>
      </c>
      <c r="H29" s="439"/>
      <c r="I29" s="737">
        <v>640.11925379000002</v>
      </c>
      <c r="J29" s="737">
        <v>590.68373846999998</v>
      </c>
      <c r="K29" s="737">
        <v>690.76499999999999</v>
      </c>
      <c r="L29" s="737">
        <v>717.96500000000003</v>
      </c>
      <c r="M29" s="737"/>
      <c r="N29" s="737"/>
      <c r="O29" s="737"/>
      <c r="P29" s="737"/>
      <c r="Q29" s="439"/>
      <c r="R29" s="738"/>
      <c r="S29" s="738"/>
      <c r="T29" s="738"/>
      <c r="U29" s="738"/>
      <c r="V29" s="301" t="s">
        <v>338</v>
      </c>
      <c r="W29" s="302"/>
      <c r="X29" s="399"/>
    </row>
    <row r="30" spans="1:24" ht="15" customHeight="1">
      <c r="A30" s="194"/>
      <c r="B30" s="294">
        <v>25</v>
      </c>
      <c r="C30" s="295" t="s">
        <v>316</v>
      </c>
      <c r="D30" s="735">
        <v>7154.3390706700002</v>
      </c>
      <c r="E30" s="735">
        <v>7099.9718690599993</v>
      </c>
      <c r="F30" s="735">
        <v>7306.9719999999998</v>
      </c>
      <c r="G30" s="735">
        <v>7276.8320000000003</v>
      </c>
      <c r="H30" s="438"/>
      <c r="I30" s="736">
        <v>7058.67471312</v>
      </c>
      <c r="J30" s="736">
        <v>6844.8839240300022</v>
      </c>
      <c r="K30" s="736">
        <v>7218.7839999999997</v>
      </c>
      <c r="L30" s="736">
        <v>7188.2950000000001</v>
      </c>
      <c r="M30" s="735">
        <v>7161.5422881099994</v>
      </c>
      <c r="N30" s="735">
        <v>6820.4252638199987</v>
      </c>
      <c r="O30" s="735">
        <v>6919.7479999999996</v>
      </c>
      <c r="P30" s="735">
        <v>7279.0839999999998</v>
      </c>
      <c r="Q30" s="438"/>
      <c r="R30" s="736">
        <v>6972.8315339000001</v>
      </c>
      <c r="S30" s="736">
        <v>6949.7557710600013</v>
      </c>
      <c r="T30" s="736">
        <v>7141.1620000000003</v>
      </c>
      <c r="U30" s="736">
        <v>7110.33</v>
      </c>
      <c r="V30" s="296" t="s">
        <v>316</v>
      </c>
      <c r="W30" s="298">
        <v>25</v>
      </c>
      <c r="X30" s="394"/>
    </row>
    <row r="31" spans="1:24" ht="15" customHeight="1">
      <c r="A31" s="290" t="s">
        <v>100</v>
      </c>
      <c r="B31" s="304"/>
      <c r="C31" s="290"/>
      <c r="D31" s="291">
        <v>13877.790481459999</v>
      </c>
      <c r="E31" s="291">
        <v>14042.49772315</v>
      </c>
      <c r="F31" s="291">
        <v>14285.228999999999</v>
      </c>
      <c r="G31" s="291">
        <v>14621.72</v>
      </c>
      <c r="H31" s="436"/>
      <c r="I31" s="291">
        <v>13900.693484380001</v>
      </c>
      <c r="J31" s="291">
        <v>13866.987693579997</v>
      </c>
      <c r="K31" s="291">
        <v>14427.917999999998</v>
      </c>
      <c r="L31" s="291">
        <v>14766.339</v>
      </c>
      <c r="M31" s="291">
        <v>101.92557259</v>
      </c>
      <c r="N31" s="291">
        <v>91.009346379999997</v>
      </c>
      <c r="O31" s="291">
        <v>92.300999999999988</v>
      </c>
      <c r="P31" s="291">
        <v>92.300999999999988</v>
      </c>
      <c r="Q31" s="443"/>
      <c r="R31" s="291">
        <v>115.18235648000001</v>
      </c>
      <c r="S31" s="291">
        <v>152.17402934999996</v>
      </c>
      <c r="T31" s="291">
        <v>108.694</v>
      </c>
      <c r="U31" s="291">
        <v>108.693</v>
      </c>
      <c r="V31" s="292"/>
      <c r="W31" s="292"/>
      <c r="X31" s="292" t="s">
        <v>100</v>
      </c>
    </row>
    <row r="32" spans="1:24" ht="15" customHeight="1">
      <c r="A32" s="194"/>
      <c r="B32" s="294">
        <v>30</v>
      </c>
      <c r="C32" s="295" t="s">
        <v>413</v>
      </c>
      <c r="D32" s="735">
        <v>8613.7950594199992</v>
      </c>
      <c r="E32" s="735">
        <v>8685.8472899999997</v>
      </c>
      <c r="F32" s="735">
        <v>8824.0709999999999</v>
      </c>
      <c r="G32" s="735">
        <v>8837.9779999999992</v>
      </c>
      <c r="H32" s="438"/>
      <c r="I32" s="736">
        <v>8630.9417600699999</v>
      </c>
      <c r="J32" s="736">
        <v>8496.6141305599995</v>
      </c>
      <c r="K32" s="736">
        <v>8952.8889999999992</v>
      </c>
      <c r="L32" s="736">
        <v>8968.4860000000008</v>
      </c>
      <c r="M32" s="735">
        <v>90.253311159999996</v>
      </c>
      <c r="N32" s="735">
        <v>84.068849700000001</v>
      </c>
      <c r="O32" s="735">
        <v>83.983000000000004</v>
      </c>
      <c r="P32" s="735">
        <v>83.983000000000004</v>
      </c>
      <c r="Q32" s="438"/>
      <c r="R32" s="736">
        <v>103.65805922</v>
      </c>
      <c r="S32" s="736">
        <v>102.14292180999996</v>
      </c>
      <c r="T32" s="736">
        <v>100.995</v>
      </c>
      <c r="U32" s="736">
        <v>100.994</v>
      </c>
      <c r="V32" s="296" t="s">
        <v>413</v>
      </c>
      <c r="W32" s="298">
        <v>30</v>
      </c>
      <c r="X32" s="394"/>
    </row>
    <row r="33" spans="1:24" ht="15" customHeight="1">
      <c r="A33" s="194"/>
      <c r="B33" s="294">
        <v>31</v>
      </c>
      <c r="C33" s="295" t="s">
        <v>77</v>
      </c>
      <c r="D33" s="735">
        <v>4261.1141363000006</v>
      </c>
      <c r="E33" s="735">
        <v>4380.0154481399995</v>
      </c>
      <c r="F33" s="735">
        <v>4462.9719999999998</v>
      </c>
      <c r="G33" s="735">
        <v>4782.7879999999996</v>
      </c>
      <c r="H33" s="438"/>
      <c r="I33" s="736">
        <v>4259.4182957600005</v>
      </c>
      <c r="J33" s="736">
        <v>4369.9068919799984</v>
      </c>
      <c r="K33" s="736">
        <v>4470.0839999999998</v>
      </c>
      <c r="L33" s="736">
        <v>4789.8999999999996</v>
      </c>
      <c r="M33" s="735">
        <v>2.00207114</v>
      </c>
      <c r="N33" s="735">
        <v>1.82456504</v>
      </c>
      <c r="O33" s="735">
        <v>1.089</v>
      </c>
      <c r="P33" s="735">
        <v>1.089</v>
      </c>
      <c r="Q33" s="438"/>
      <c r="R33" s="736">
        <v>3.2709435400000002</v>
      </c>
      <c r="S33" s="736">
        <v>2.4803548000000002</v>
      </c>
      <c r="T33" s="736">
        <v>1.361</v>
      </c>
      <c r="U33" s="736">
        <v>1.361</v>
      </c>
      <c r="V33" s="296" t="s">
        <v>77</v>
      </c>
      <c r="W33" s="298">
        <v>31</v>
      </c>
      <c r="X33" s="394"/>
    </row>
    <row r="34" spans="1:24" ht="15" customHeight="1">
      <c r="A34" s="194"/>
      <c r="B34" s="294">
        <v>32</v>
      </c>
      <c r="C34" s="295" t="s">
        <v>313</v>
      </c>
      <c r="D34" s="735">
        <v>436.88996620999995</v>
      </c>
      <c r="E34" s="735">
        <v>450.95151557999998</v>
      </c>
      <c r="F34" s="735">
        <v>456.62299999999999</v>
      </c>
      <c r="G34" s="735">
        <v>455.06</v>
      </c>
      <c r="H34" s="438"/>
      <c r="I34" s="736">
        <v>445.69197022000003</v>
      </c>
      <c r="J34" s="736">
        <v>447.14169421999998</v>
      </c>
      <c r="K34" s="736">
        <v>458.38200000000001</v>
      </c>
      <c r="L34" s="736">
        <v>457.05900000000003</v>
      </c>
      <c r="M34" s="735">
        <v>4.3263304400000004</v>
      </c>
      <c r="N34" s="735">
        <v>3.9096844600000007</v>
      </c>
      <c r="O34" s="735">
        <v>6.2190000000000003</v>
      </c>
      <c r="P34" s="735">
        <v>6.2190000000000003</v>
      </c>
      <c r="Q34" s="438"/>
      <c r="R34" s="736">
        <v>6.4504089599999999</v>
      </c>
      <c r="S34" s="736">
        <v>4.0313393499999997</v>
      </c>
      <c r="T34" s="736">
        <v>6.3280000000000003</v>
      </c>
      <c r="U34" s="736">
        <v>6.3280000000000003</v>
      </c>
      <c r="V34" s="296" t="s">
        <v>313</v>
      </c>
      <c r="W34" s="298">
        <v>32</v>
      </c>
      <c r="X34" s="394"/>
    </row>
    <row r="35" spans="1:24" ht="15" customHeight="1">
      <c r="A35" s="194"/>
      <c r="B35" s="294">
        <v>33</v>
      </c>
      <c r="C35" s="295" t="s">
        <v>33</v>
      </c>
      <c r="D35" s="735">
        <v>121.52453482999999</v>
      </c>
      <c r="E35" s="735">
        <v>115.91568075000001</v>
      </c>
      <c r="F35" s="735">
        <v>101.021</v>
      </c>
      <c r="G35" s="735">
        <v>99.471000000000004</v>
      </c>
      <c r="H35" s="438"/>
      <c r="I35" s="736">
        <v>119.29520518000001</v>
      </c>
      <c r="J35" s="736">
        <v>111.80020697999998</v>
      </c>
      <c r="K35" s="736">
        <v>101.021</v>
      </c>
      <c r="L35" s="736">
        <v>99.471000000000004</v>
      </c>
      <c r="M35" s="735">
        <v>4.9486532900000002</v>
      </c>
      <c r="N35" s="735">
        <v>0</v>
      </c>
      <c r="O35" s="735">
        <v>2E-3</v>
      </c>
      <c r="P35" s="735">
        <v>2E-3</v>
      </c>
      <c r="Q35" s="438"/>
      <c r="R35" s="736">
        <v>0</v>
      </c>
      <c r="S35" s="736">
        <v>0</v>
      </c>
      <c r="T35" s="736">
        <v>2E-3</v>
      </c>
      <c r="U35" s="736">
        <v>2E-3</v>
      </c>
      <c r="V35" s="296" t="s">
        <v>33</v>
      </c>
      <c r="W35" s="298">
        <v>33</v>
      </c>
      <c r="X35" s="394"/>
    </row>
    <row r="36" spans="1:24" ht="15" customHeight="1">
      <c r="A36" s="194"/>
      <c r="B36" s="294">
        <v>34</v>
      </c>
      <c r="C36" s="295" t="s">
        <v>246</v>
      </c>
      <c r="D36" s="735">
        <v>444.46678470000001</v>
      </c>
      <c r="E36" s="735">
        <v>409.76778867999997</v>
      </c>
      <c r="F36" s="735">
        <v>440.54199999999997</v>
      </c>
      <c r="G36" s="735">
        <v>446.423</v>
      </c>
      <c r="H36" s="438"/>
      <c r="I36" s="736">
        <v>445.34625315</v>
      </c>
      <c r="J36" s="736">
        <v>441.52476984000003</v>
      </c>
      <c r="K36" s="736">
        <v>445.54199999999997</v>
      </c>
      <c r="L36" s="736">
        <v>451.423</v>
      </c>
      <c r="M36" s="735">
        <v>0.39520655999999998</v>
      </c>
      <c r="N36" s="735">
        <v>1.2062471800000001</v>
      </c>
      <c r="O36" s="735">
        <v>1.008</v>
      </c>
      <c r="P36" s="735">
        <v>1.008</v>
      </c>
      <c r="Q36" s="438"/>
      <c r="R36" s="736">
        <v>1.8029447599999999</v>
      </c>
      <c r="S36" s="736">
        <v>43.519413390000004</v>
      </c>
      <c r="T36" s="736">
        <v>8.0000000000000002E-3</v>
      </c>
      <c r="U36" s="736">
        <v>8.0000000000000002E-3</v>
      </c>
      <c r="V36" s="296" t="s">
        <v>246</v>
      </c>
      <c r="W36" s="298">
        <v>34</v>
      </c>
      <c r="X36" s="394"/>
    </row>
    <row r="37" spans="1:24" ht="15" customHeight="1">
      <c r="A37" s="290" t="s">
        <v>102</v>
      </c>
      <c r="B37" s="304"/>
      <c r="C37" s="290"/>
      <c r="D37" s="291">
        <v>8447.4159983400004</v>
      </c>
      <c r="E37" s="291">
        <v>13781.917145519999</v>
      </c>
      <c r="F37" s="291">
        <v>9774.6460000000006</v>
      </c>
      <c r="G37" s="291">
        <v>9587.853000000001</v>
      </c>
      <c r="H37" s="436"/>
      <c r="I37" s="291">
        <v>13613.771345319999</v>
      </c>
      <c r="J37" s="291">
        <v>10488.93674383</v>
      </c>
      <c r="K37" s="291">
        <v>11687.313000000004</v>
      </c>
      <c r="L37" s="291">
        <v>11726.232</v>
      </c>
      <c r="M37" s="291">
        <v>3197.1021966799999</v>
      </c>
      <c r="N37" s="291">
        <v>2862.7702067200003</v>
      </c>
      <c r="O37" s="291">
        <v>3432.4050000000002</v>
      </c>
      <c r="P37" s="291">
        <v>4442.3539999999994</v>
      </c>
      <c r="Q37" s="443"/>
      <c r="R37" s="291">
        <v>3885.22582336</v>
      </c>
      <c r="S37" s="291">
        <v>4540.6871721200005</v>
      </c>
      <c r="T37" s="291">
        <v>3351.6810000000005</v>
      </c>
      <c r="U37" s="291">
        <v>4469.9649999999992</v>
      </c>
      <c r="V37" s="292"/>
      <c r="W37" s="292"/>
      <c r="X37" s="292" t="s">
        <v>102</v>
      </c>
    </row>
    <row r="38" spans="1:24" ht="15" customHeight="1">
      <c r="A38" s="194"/>
      <c r="B38" s="294">
        <v>40</v>
      </c>
      <c r="C38" s="295" t="s">
        <v>35</v>
      </c>
      <c r="D38" s="735">
        <v>332.73206737999999</v>
      </c>
      <c r="E38" s="735">
        <v>428.09115979000006</v>
      </c>
      <c r="F38" s="735">
        <v>621.08900000000006</v>
      </c>
      <c r="G38" s="735">
        <v>660.923</v>
      </c>
      <c r="H38" s="438"/>
      <c r="I38" s="736">
        <v>371.59457980000002</v>
      </c>
      <c r="J38" s="736">
        <v>799.56137072000013</v>
      </c>
      <c r="K38" s="736">
        <v>667.649</v>
      </c>
      <c r="L38" s="736">
        <v>708.15200000000004</v>
      </c>
      <c r="M38" s="735">
        <v>223.33462861000001</v>
      </c>
      <c r="N38" s="735">
        <v>314.15441620000001</v>
      </c>
      <c r="O38" s="735">
        <v>44.152999999999999</v>
      </c>
      <c r="P38" s="735">
        <v>44.152999999999999</v>
      </c>
      <c r="Q38" s="438"/>
      <c r="R38" s="736">
        <v>224.90595261000001</v>
      </c>
      <c r="S38" s="736">
        <v>642.55650993000006</v>
      </c>
      <c r="T38" s="736">
        <v>48.405000000000001</v>
      </c>
      <c r="U38" s="736">
        <v>48.414000000000001</v>
      </c>
      <c r="V38" s="296" t="s">
        <v>35</v>
      </c>
      <c r="W38" s="298">
        <v>40</v>
      </c>
      <c r="X38" s="394"/>
    </row>
    <row r="39" spans="1:24" ht="15" customHeight="1">
      <c r="A39" s="194"/>
      <c r="B39" s="294">
        <v>41</v>
      </c>
      <c r="C39" s="295" t="s">
        <v>104</v>
      </c>
      <c r="D39" s="735">
        <v>3554.09499925</v>
      </c>
      <c r="E39" s="735">
        <v>3701.8721096500003</v>
      </c>
      <c r="F39" s="735">
        <v>3825.4450000000002</v>
      </c>
      <c r="G39" s="735">
        <v>4008.8119999999999</v>
      </c>
      <c r="H39" s="438"/>
      <c r="I39" s="736">
        <v>5559.4215270100003</v>
      </c>
      <c r="J39" s="736">
        <v>3591.7709647700003</v>
      </c>
      <c r="K39" s="736">
        <v>5816.9380000000001</v>
      </c>
      <c r="L39" s="736">
        <v>6083.5389999999998</v>
      </c>
      <c r="M39" s="735">
        <v>362.71391511000002</v>
      </c>
      <c r="N39" s="735">
        <v>333.58583568</v>
      </c>
      <c r="O39" s="735">
        <v>483.52600000000001</v>
      </c>
      <c r="P39" s="735">
        <v>829.39599999999996</v>
      </c>
      <c r="Q39" s="438"/>
      <c r="R39" s="736">
        <v>459.97510901999999</v>
      </c>
      <c r="S39" s="736">
        <v>364.29627987999999</v>
      </c>
      <c r="T39" s="736">
        <v>483.39100000000002</v>
      </c>
      <c r="U39" s="736">
        <v>829.26099999999997</v>
      </c>
      <c r="V39" s="296" t="s">
        <v>104</v>
      </c>
      <c r="W39" s="298">
        <v>41</v>
      </c>
      <c r="X39" s="394"/>
    </row>
    <row r="40" spans="1:24" ht="15" customHeight="1">
      <c r="A40" s="194"/>
      <c r="B40" s="294">
        <v>42</v>
      </c>
      <c r="C40" s="390" t="s">
        <v>502</v>
      </c>
      <c r="D40" s="735">
        <v>2423.8613056899999</v>
      </c>
      <c r="E40" s="735">
        <v>2112.3346699999993</v>
      </c>
      <c r="F40" s="735">
        <v>2217.9740000000002</v>
      </c>
      <c r="G40" s="735">
        <v>2221.4699999999998</v>
      </c>
      <c r="H40" s="438"/>
      <c r="I40" s="736">
        <v>2425.7291577800002</v>
      </c>
      <c r="J40" s="736">
        <v>2106.9308877700009</v>
      </c>
      <c r="K40" s="736">
        <v>2232.2399999999998</v>
      </c>
      <c r="L40" s="736">
        <v>2230.4549999999999</v>
      </c>
      <c r="M40" s="735">
        <v>224.83164628999998</v>
      </c>
      <c r="N40" s="735">
        <v>222.64640079999998</v>
      </c>
      <c r="O40" s="735">
        <v>184.15799999999999</v>
      </c>
      <c r="P40" s="735">
        <v>184.15799999999999</v>
      </c>
      <c r="Q40" s="438"/>
      <c r="R40" s="736">
        <v>231.5233351</v>
      </c>
      <c r="S40" s="736">
        <v>206.71809286000001</v>
      </c>
      <c r="T40" s="736">
        <v>198.80600000000001</v>
      </c>
      <c r="U40" s="736">
        <v>199.667</v>
      </c>
      <c r="V40" s="296" t="s">
        <v>502</v>
      </c>
      <c r="W40" s="298">
        <v>42</v>
      </c>
      <c r="X40" s="394"/>
    </row>
    <row r="41" spans="1:24" s="739" customFormat="1" ht="15" customHeight="1">
      <c r="A41" s="299"/>
      <c r="B41" s="303"/>
      <c r="C41" s="300" t="s">
        <v>338</v>
      </c>
      <c r="D41" s="737">
        <v>1524.51673648</v>
      </c>
      <c r="E41" s="737">
        <v>1220.0725263499999</v>
      </c>
      <c r="F41" s="737">
        <v>1281.1420000000001</v>
      </c>
      <c r="G41" s="737">
        <v>1284.6379999999999</v>
      </c>
      <c r="H41" s="439"/>
      <c r="I41" s="738">
        <v>1524.51673648</v>
      </c>
      <c r="J41" s="738">
        <v>1219.0725263499999</v>
      </c>
      <c r="K41" s="738">
        <v>1281.1420000000001</v>
      </c>
      <c r="L41" s="738">
        <v>1284.6379999999999</v>
      </c>
      <c r="M41" s="737"/>
      <c r="N41" s="737"/>
      <c r="O41" s="737"/>
      <c r="P41" s="737"/>
      <c r="Q41" s="439"/>
      <c r="R41" s="738"/>
      <c r="S41" s="738"/>
      <c r="T41" s="738"/>
      <c r="U41" s="738"/>
      <c r="V41" s="301" t="s">
        <v>338</v>
      </c>
      <c r="W41" s="302"/>
      <c r="X41" s="399"/>
    </row>
    <row r="42" spans="1:24" ht="15" customHeight="1">
      <c r="A42" s="194"/>
      <c r="B42" s="294">
        <v>43</v>
      </c>
      <c r="C42" s="390" t="s">
        <v>501</v>
      </c>
      <c r="D42" s="735">
        <v>640.13447826999993</v>
      </c>
      <c r="E42" s="735">
        <v>647.07074523999995</v>
      </c>
      <c r="F42" s="735">
        <v>626.93899999999996</v>
      </c>
      <c r="G42" s="735">
        <v>623.21600000000001</v>
      </c>
      <c r="H42" s="438"/>
      <c r="I42" s="736">
        <v>640.89512482000009</v>
      </c>
      <c r="J42" s="736">
        <v>645.76325086999998</v>
      </c>
      <c r="K42" s="736">
        <v>629.62699999999995</v>
      </c>
      <c r="L42" s="736">
        <v>625.88599999999997</v>
      </c>
      <c r="M42" s="735">
        <v>413.08601973999998</v>
      </c>
      <c r="N42" s="735">
        <v>426.02699085</v>
      </c>
      <c r="O42" s="735">
        <v>624.30999999999995</v>
      </c>
      <c r="P42" s="735">
        <v>624.58600000000001</v>
      </c>
      <c r="Q42" s="438"/>
      <c r="R42" s="736">
        <v>-15.011550210000001</v>
      </c>
      <c r="S42" s="736">
        <v>442.44354111000001</v>
      </c>
      <c r="T42" s="736">
        <v>624.30999999999995</v>
      </c>
      <c r="U42" s="736">
        <v>624.58600000000001</v>
      </c>
      <c r="V42" s="296" t="s">
        <v>501</v>
      </c>
      <c r="W42" s="298">
        <v>43</v>
      </c>
      <c r="X42" s="394"/>
    </row>
    <row r="43" spans="1:24" ht="15" customHeight="1">
      <c r="A43" s="194"/>
      <c r="B43" s="294">
        <v>44</v>
      </c>
      <c r="C43" s="295" t="s">
        <v>39</v>
      </c>
      <c r="D43" s="735">
        <v>872.52772312000002</v>
      </c>
      <c r="E43" s="735">
        <v>1376.5340870800001</v>
      </c>
      <c r="F43" s="735">
        <v>1491.6990000000001</v>
      </c>
      <c r="G43" s="735">
        <v>1318.6089999999999</v>
      </c>
      <c r="H43" s="438"/>
      <c r="I43" s="736">
        <v>872.52772312000002</v>
      </c>
      <c r="J43" s="736">
        <v>1376.5340870800001</v>
      </c>
      <c r="K43" s="736">
        <v>1491.6990000000001</v>
      </c>
      <c r="L43" s="736">
        <v>1318.6089999999999</v>
      </c>
      <c r="M43" s="735">
        <v>580.51302621000002</v>
      </c>
      <c r="N43" s="735">
        <v>598.69021544999998</v>
      </c>
      <c r="O43" s="735">
        <v>629.024</v>
      </c>
      <c r="P43" s="735">
        <v>654.55700000000002</v>
      </c>
      <c r="Q43" s="438"/>
      <c r="R43" s="736">
        <v>580.51302621000002</v>
      </c>
      <c r="S43" s="736">
        <v>598.69021544999998</v>
      </c>
      <c r="T43" s="736">
        <v>629.024</v>
      </c>
      <c r="U43" s="736">
        <v>654.55700000000002</v>
      </c>
      <c r="V43" s="296" t="s">
        <v>39</v>
      </c>
      <c r="W43" s="298">
        <v>44</v>
      </c>
      <c r="X43" s="394"/>
    </row>
    <row r="44" spans="1:24" s="739" customFormat="1" ht="15" customHeight="1">
      <c r="A44" s="299"/>
      <c r="B44" s="303"/>
      <c r="C44" s="300" t="s">
        <v>338</v>
      </c>
      <c r="D44" s="737">
        <v>772.66391382000006</v>
      </c>
      <c r="E44" s="737">
        <v>765.4736436799999</v>
      </c>
      <c r="F44" s="737">
        <v>905.96299999999997</v>
      </c>
      <c r="G44" s="737">
        <v>962.20399999999995</v>
      </c>
      <c r="H44" s="439"/>
      <c r="I44" s="738">
        <v>772.66391382000006</v>
      </c>
      <c r="J44" s="738">
        <v>765.4736436799999</v>
      </c>
      <c r="K44" s="738">
        <v>872.52499999999998</v>
      </c>
      <c r="L44" s="738">
        <v>905.96299999999997</v>
      </c>
      <c r="M44" s="737"/>
      <c r="N44" s="737"/>
      <c r="O44" s="737"/>
      <c r="P44" s="737"/>
      <c r="Q44" s="439"/>
      <c r="R44" s="738"/>
      <c r="S44" s="738"/>
      <c r="T44" s="738"/>
      <c r="U44" s="738"/>
      <c r="V44" s="301" t="s">
        <v>338</v>
      </c>
      <c r="W44" s="302"/>
      <c r="X44" s="399"/>
    </row>
    <row r="45" spans="1:24" ht="15" customHeight="1">
      <c r="A45" s="194"/>
      <c r="B45" s="294">
        <v>45</v>
      </c>
      <c r="C45" s="295" t="s">
        <v>40</v>
      </c>
      <c r="D45" s="735">
        <v>579.36706841</v>
      </c>
      <c r="E45" s="735">
        <v>665.83881443999996</v>
      </c>
      <c r="F45" s="735">
        <v>846.81500000000005</v>
      </c>
      <c r="G45" s="735">
        <v>726.96299999999997</v>
      </c>
      <c r="H45" s="438"/>
      <c r="I45" s="736">
        <v>1229.17491602</v>
      </c>
      <c r="J45" s="736">
        <v>744.28858283</v>
      </c>
      <c r="K45" s="736">
        <v>645.47699999999998</v>
      </c>
      <c r="L45" s="736">
        <v>579.30499999999995</v>
      </c>
      <c r="M45" s="735">
        <v>1276.5908410999998</v>
      </c>
      <c r="N45" s="735">
        <v>837.15708326000004</v>
      </c>
      <c r="O45" s="735">
        <v>1426.932</v>
      </c>
      <c r="P45" s="735">
        <v>1239.2070000000001</v>
      </c>
      <c r="Q45" s="438"/>
      <c r="R45" s="736">
        <v>1839.8446148800001</v>
      </c>
      <c r="S45" s="736">
        <v>885.46895444999996</v>
      </c>
      <c r="T45" s="736">
        <v>1138.2090000000001</v>
      </c>
      <c r="U45" s="736">
        <v>1070.566</v>
      </c>
      <c r="V45" s="296" t="s">
        <v>40</v>
      </c>
      <c r="W45" s="298">
        <v>45</v>
      </c>
      <c r="X45" s="394"/>
    </row>
    <row r="46" spans="1:24" s="739" customFormat="1" ht="15" customHeight="1">
      <c r="A46" s="299"/>
      <c r="B46" s="303"/>
      <c r="C46" s="300" t="s">
        <v>338</v>
      </c>
      <c r="D46" s="737">
        <v>0</v>
      </c>
      <c r="E46" s="737">
        <v>0</v>
      </c>
      <c r="F46" s="737">
        <v>6.0000000000000001E-3</v>
      </c>
      <c r="G46" s="737">
        <v>6.0000000000000001E-3</v>
      </c>
      <c r="H46" s="439"/>
      <c r="I46" s="738">
        <v>0</v>
      </c>
      <c r="J46" s="738">
        <v>0</v>
      </c>
      <c r="K46" s="738">
        <v>2E-3</v>
      </c>
      <c r="L46" s="738">
        <v>2E-3</v>
      </c>
      <c r="M46" s="737"/>
      <c r="N46" s="737"/>
      <c r="O46" s="737"/>
      <c r="P46" s="737"/>
      <c r="Q46" s="439"/>
      <c r="R46" s="738"/>
      <c r="S46" s="738"/>
      <c r="T46" s="738"/>
      <c r="U46" s="738"/>
      <c r="V46" s="301" t="s">
        <v>338</v>
      </c>
      <c r="W46" s="302"/>
      <c r="X46" s="399"/>
    </row>
    <row r="47" spans="1:24" ht="15" customHeight="1">
      <c r="A47" s="194"/>
      <c r="B47" s="294">
        <v>46</v>
      </c>
      <c r="C47" s="295" t="s">
        <v>41</v>
      </c>
      <c r="D47" s="735">
        <v>44.698356220000001</v>
      </c>
      <c r="E47" s="735">
        <v>4850.1755593199996</v>
      </c>
      <c r="F47" s="735">
        <v>144.685</v>
      </c>
      <c r="G47" s="735">
        <v>27.86</v>
      </c>
      <c r="H47" s="438"/>
      <c r="I47" s="736">
        <v>2514.42831677</v>
      </c>
      <c r="J47" s="736">
        <v>1224.0875997900002</v>
      </c>
      <c r="K47" s="736">
        <v>203.68299999999999</v>
      </c>
      <c r="L47" s="736">
        <v>180.286</v>
      </c>
      <c r="M47" s="735">
        <v>116.03211962</v>
      </c>
      <c r="N47" s="735">
        <v>130.50926447999998</v>
      </c>
      <c r="O47" s="735">
        <v>40.302</v>
      </c>
      <c r="P47" s="735">
        <v>866.29700000000003</v>
      </c>
      <c r="Q47" s="438"/>
      <c r="R47" s="736">
        <v>563.47533575</v>
      </c>
      <c r="S47" s="736">
        <v>1400.5135784399999</v>
      </c>
      <c r="T47" s="736">
        <v>229.536</v>
      </c>
      <c r="U47" s="736">
        <v>1042.914</v>
      </c>
      <c r="V47" s="296" t="s">
        <v>41</v>
      </c>
      <c r="W47" s="298">
        <v>46</v>
      </c>
      <c r="X47" s="394"/>
    </row>
    <row r="48" spans="1:24" s="739" customFormat="1" ht="15" customHeight="1">
      <c r="A48" s="299"/>
      <c r="B48" s="303"/>
      <c r="C48" s="300" t="s">
        <v>338</v>
      </c>
      <c r="D48" s="737">
        <v>23.651025499999999</v>
      </c>
      <c r="E48" s="737">
        <v>165.65725200999998</v>
      </c>
      <c r="F48" s="737">
        <v>23.751999999999999</v>
      </c>
      <c r="G48" s="737">
        <v>23.751999999999999</v>
      </c>
      <c r="H48" s="439"/>
      <c r="I48" s="738">
        <v>139.76208097</v>
      </c>
      <c r="J48" s="738">
        <v>173.46450543</v>
      </c>
      <c r="K48" s="738">
        <v>163.75200000000001</v>
      </c>
      <c r="L48" s="738">
        <v>157.18100000000001</v>
      </c>
      <c r="M48" s="737"/>
      <c r="N48" s="737"/>
      <c r="O48" s="737"/>
      <c r="P48" s="737"/>
      <c r="Q48" s="439"/>
      <c r="R48" s="738"/>
      <c r="S48" s="738"/>
      <c r="T48" s="738"/>
      <c r="U48" s="738"/>
      <c r="V48" s="301" t="s">
        <v>338</v>
      </c>
      <c r="W48" s="302"/>
      <c r="X48" s="399"/>
    </row>
    <row r="49" spans="1:24" ht="15" customHeight="1">
      <c r="A49" s="290" t="s">
        <v>107</v>
      </c>
      <c r="B49" s="304"/>
      <c r="C49" s="290"/>
      <c r="D49" s="291">
        <v>5907.8056122799999</v>
      </c>
      <c r="E49" s="291">
        <v>5330.5365289199999</v>
      </c>
      <c r="F49" s="291">
        <v>5946.2510000000002</v>
      </c>
      <c r="G49" s="291">
        <v>5220.6750000000002</v>
      </c>
      <c r="H49" s="436"/>
      <c r="I49" s="291">
        <v>5943.7053935499998</v>
      </c>
      <c r="J49" s="291">
        <v>5423.4759516100003</v>
      </c>
      <c r="K49" s="291">
        <v>4954.6270000000004</v>
      </c>
      <c r="L49" s="291">
        <v>4735.4769999999999</v>
      </c>
      <c r="M49" s="291">
        <v>1379.9981060299999</v>
      </c>
      <c r="N49" s="291">
        <v>1230.86548823</v>
      </c>
      <c r="O49" s="291">
        <v>1337.942</v>
      </c>
      <c r="P49" s="291">
        <v>1341.4380000000001</v>
      </c>
      <c r="Q49" s="443"/>
      <c r="R49" s="291">
        <v>1166.0809041800001</v>
      </c>
      <c r="S49" s="291">
        <v>1152.3223234899999</v>
      </c>
      <c r="T49" s="291">
        <v>1337.942</v>
      </c>
      <c r="U49" s="291">
        <v>1341.4380000000001</v>
      </c>
      <c r="V49" s="292"/>
      <c r="W49" s="292"/>
      <c r="X49" s="292" t="s">
        <v>107</v>
      </c>
    </row>
    <row r="50" spans="1:24" ht="15" customHeight="1">
      <c r="A50" s="194"/>
      <c r="B50" s="294">
        <v>51</v>
      </c>
      <c r="C50" s="295" t="s">
        <v>42</v>
      </c>
      <c r="D50" s="735">
        <v>16.842541069999999</v>
      </c>
      <c r="E50" s="735">
        <v>13.535753230000001</v>
      </c>
      <c r="F50" s="735">
        <v>16.251000000000001</v>
      </c>
      <c r="G50" s="735">
        <v>8.6750000000000007</v>
      </c>
      <c r="H50" s="438"/>
      <c r="I50" s="736">
        <v>16.842541069999999</v>
      </c>
      <c r="J50" s="736">
        <v>13.535753230000001</v>
      </c>
      <c r="K50" s="736">
        <v>16.251000000000001</v>
      </c>
      <c r="L50" s="736">
        <v>8.6750000000000007</v>
      </c>
      <c r="M50" s="735">
        <v>1379.9981060299999</v>
      </c>
      <c r="N50" s="735">
        <v>1230.86548823</v>
      </c>
      <c r="O50" s="735">
        <v>1337.942</v>
      </c>
      <c r="P50" s="735">
        <v>1341.4380000000001</v>
      </c>
      <c r="Q50" s="438"/>
      <c r="R50" s="736">
        <v>1166.0809041800001</v>
      </c>
      <c r="S50" s="736">
        <v>1152.3223234899999</v>
      </c>
      <c r="T50" s="736">
        <v>1337.942</v>
      </c>
      <c r="U50" s="736">
        <v>1341.4380000000001</v>
      </c>
      <c r="V50" s="296" t="s">
        <v>42</v>
      </c>
      <c r="W50" s="298">
        <v>51</v>
      </c>
      <c r="X50" s="394"/>
    </row>
    <row r="51" spans="1:24" ht="15" customHeight="1">
      <c r="A51" s="194"/>
      <c r="B51" s="294">
        <v>58</v>
      </c>
      <c r="C51" s="295" t="s">
        <v>43</v>
      </c>
      <c r="D51" s="735">
        <v>5890.9630712099997</v>
      </c>
      <c r="E51" s="735">
        <v>5317.0007756899995</v>
      </c>
      <c r="F51" s="735">
        <v>5930</v>
      </c>
      <c r="G51" s="735">
        <v>5212</v>
      </c>
      <c r="H51" s="438"/>
      <c r="I51" s="736">
        <v>5926.8628524799997</v>
      </c>
      <c r="J51" s="736">
        <v>5409.9401983799999</v>
      </c>
      <c r="K51" s="736">
        <v>4938.3760000000002</v>
      </c>
      <c r="L51" s="736">
        <v>4726.8019999999997</v>
      </c>
      <c r="M51" s="735"/>
      <c r="N51" s="735"/>
      <c r="O51" s="735"/>
      <c r="P51" s="735"/>
      <c r="Q51" s="438"/>
      <c r="R51" s="736"/>
      <c r="S51" s="736"/>
      <c r="T51" s="437"/>
      <c r="U51" s="437"/>
      <c r="V51" s="296" t="s">
        <v>43</v>
      </c>
      <c r="W51" s="298">
        <v>58</v>
      </c>
      <c r="X51" s="394"/>
    </row>
    <row r="52" spans="1:24" ht="15" customHeight="1">
      <c r="A52" s="395" t="s">
        <v>44</v>
      </c>
      <c r="B52" s="395"/>
      <c r="C52" s="396"/>
      <c r="D52" s="400">
        <v>76308.961603379998</v>
      </c>
      <c r="E52" s="400">
        <v>80677.819274419991</v>
      </c>
      <c r="F52" s="400">
        <v>78536.101999999984</v>
      </c>
      <c r="G52" s="400">
        <v>79147.588000000003</v>
      </c>
      <c r="H52" s="400"/>
      <c r="I52" s="400">
        <v>81891.157450309998</v>
      </c>
      <c r="J52" s="400">
        <v>77677.613311969981</v>
      </c>
      <c r="K52" s="400">
        <v>81027.996000000014</v>
      </c>
      <c r="L52" s="400">
        <v>81880.024999999994</v>
      </c>
      <c r="M52" s="400">
        <v>71313.540653739998</v>
      </c>
      <c r="N52" s="400">
        <v>73805.223559749997</v>
      </c>
      <c r="O52" s="400">
        <v>76377.03</v>
      </c>
      <c r="P52" s="400">
        <v>79688.742999999988</v>
      </c>
      <c r="Q52" s="444"/>
      <c r="R52" s="400">
        <v>72421.315136459991</v>
      </c>
      <c r="S52" s="400">
        <v>76059.496194140054</v>
      </c>
      <c r="T52" s="400">
        <v>76623.692999999999</v>
      </c>
      <c r="U52" s="400">
        <v>79608.414999999979</v>
      </c>
      <c r="V52" s="397"/>
      <c r="W52" s="398"/>
      <c r="X52" s="398" t="s">
        <v>44</v>
      </c>
    </row>
    <row r="60" spans="1:24">
      <c r="F60" s="448">
        <v>2159.0719999999856</v>
      </c>
    </row>
  </sheetData>
  <mergeCells count="20">
    <mergeCell ref="I1:L1"/>
    <mergeCell ref="M1:P1"/>
    <mergeCell ref="R1:U1"/>
    <mergeCell ref="U2:U3"/>
    <mergeCell ref="I2:I3"/>
    <mergeCell ref="J2:J3"/>
    <mergeCell ref="K2:K3"/>
    <mergeCell ref="L2:L3"/>
    <mergeCell ref="M2:M3"/>
    <mergeCell ref="T2:T3"/>
    <mergeCell ref="N2:N3"/>
    <mergeCell ref="O2:O3"/>
    <mergeCell ref="P2:P3"/>
    <mergeCell ref="R2:R3"/>
    <mergeCell ref="S2:S3"/>
    <mergeCell ref="D2:D3"/>
    <mergeCell ref="E2:E3"/>
    <mergeCell ref="F2:F3"/>
    <mergeCell ref="G2:G3"/>
    <mergeCell ref="D1:G1"/>
  </mergeCells>
  <pageMargins left="0.70866141732283472" right="0.70866141732283472" top="1.1811023622047245" bottom="1.1811023622047245" header="0.31496062992125984" footer="0.31496062992125984"/>
  <pageSetup paperSize="9" scale="3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2:O57"/>
  <sheetViews>
    <sheetView showGridLines="0" zoomScaleNormal="100" workbookViewId="0"/>
  </sheetViews>
  <sheetFormatPr baseColWidth="10" defaultColWidth="11.42578125" defaultRowHeight="15"/>
  <cols>
    <col min="1" max="1" width="2.140625" style="158" customWidth="1"/>
    <col min="2" max="2" width="3.5703125" style="158" customWidth="1"/>
    <col min="3" max="3" width="39.42578125" style="158" customWidth="1"/>
    <col min="4" max="7" width="10.140625" style="158" customWidth="1"/>
    <col min="8" max="8" width="1.42578125" style="158" customWidth="1"/>
    <col min="9" max="12" width="10.140625" style="158" customWidth="1"/>
    <col min="13" max="16384" width="11.42578125" style="158"/>
  </cols>
  <sheetData>
    <row r="2" spans="1:12" s="159" customFormat="1" ht="15" customHeight="1">
      <c r="A2" s="853" t="s">
        <v>379</v>
      </c>
      <c r="B2" s="853"/>
      <c r="C2" s="853"/>
      <c r="D2" s="855">
        <v>2018</v>
      </c>
      <c r="E2" s="855"/>
      <c r="F2" s="855"/>
      <c r="G2" s="855"/>
      <c r="H2" s="838"/>
      <c r="I2" s="855">
        <v>2019</v>
      </c>
      <c r="J2" s="855"/>
      <c r="K2" s="855"/>
      <c r="L2" s="855"/>
    </row>
    <row r="3" spans="1:12" s="159" customFormat="1" ht="30" customHeight="1">
      <c r="A3" s="854"/>
      <c r="B3" s="854"/>
      <c r="C3" s="854"/>
      <c r="D3" s="601" t="s">
        <v>485</v>
      </c>
      <c r="E3" s="601" t="s">
        <v>484</v>
      </c>
      <c r="F3" s="601" t="s">
        <v>579</v>
      </c>
      <c r="G3" s="601" t="s">
        <v>578</v>
      </c>
      <c r="H3" s="601"/>
      <c r="I3" s="601" t="s">
        <v>485</v>
      </c>
      <c r="J3" s="601" t="s">
        <v>484</v>
      </c>
      <c r="K3" s="601" t="s">
        <v>579</v>
      </c>
      <c r="L3" s="601" t="s">
        <v>578</v>
      </c>
    </row>
    <row r="4" spans="1:12" s="159" customFormat="1" ht="15" customHeight="1">
      <c r="A4" s="290" t="s">
        <v>337</v>
      </c>
      <c r="B4" s="290"/>
      <c r="C4" s="290"/>
      <c r="D4" s="291">
        <v>9559.1810000000005</v>
      </c>
      <c r="E4" s="291">
        <v>9601.1990000000005</v>
      </c>
      <c r="F4" s="291">
        <v>61.017999999999944</v>
      </c>
      <c r="G4" s="291">
        <v>9</v>
      </c>
      <c r="H4" s="291"/>
      <c r="I4" s="291">
        <v>9587.8179999999993</v>
      </c>
      <c r="J4" s="291">
        <v>9625.8160000000007</v>
      </c>
      <c r="K4" s="291">
        <v>48.998000000000118</v>
      </c>
      <c r="L4" s="291">
        <v>1</v>
      </c>
    </row>
    <row r="5" spans="1:12" s="159" customFormat="1" ht="15" customHeight="1">
      <c r="A5" s="293"/>
      <c r="B5" s="294" t="s">
        <v>224</v>
      </c>
      <c r="C5" s="295" t="s">
        <v>12</v>
      </c>
      <c r="D5" s="735">
        <v>10.238999999999999</v>
      </c>
      <c r="E5" s="735">
        <v>9.5389999999999997</v>
      </c>
      <c r="F5" s="735">
        <v>0.30000000000000071</v>
      </c>
      <c r="G5" s="735">
        <v>1</v>
      </c>
      <c r="H5" s="735"/>
      <c r="I5" s="735">
        <v>10.136999999999999</v>
      </c>
      <c r="J5" s="735">
        <v>9.4369999999999994</v>
      </c>
      <c r="K5" s="735">
        <v>0.30000000000000071</v>
      </c>
      <c r="L5" s="735">
        <v>1</v>
      </c>
    </row>
    <row r="6" spans="1:12" s="159" customFormat="1" ht="15" customHeight="1">
      <c r="A6" s="293"/>
      <c r="B6" s="294" t="s">
        <v>225</v>
      </c>
      <c r="C6" s="295" t="s">
        <v>53</v>
      </c>
      <c r="D6" s="735">
        <v>223.73099999999999</v>
      </c>
      <c r="E6" s="735">
        <v>227.131</v>
      </c>
      <c r="F6" s="735">
        <v>3.4000000000000057</v>
      </c>
      <c r="G6" s="735"/>
      <c r="H6" s="735"/>
      <c r="I6" s="735">
        <v>262.37900000000002</v>
      </c>
      <c r="J6" s="735">
        <v>262.37900000000002</v>
      </c>
      <c r="K6" s="735">
        <v>0</v>
      </c>
      <c r="L6" s="735"/>
    </row>
    <row r="7" spans="1:12" s="159" customFormat="1" ht="15" customHeight="1">
      <c r="A7" s="293"/>
      <c r="B7" s="294" t="s">
        <v>226</v>
      </c>
      <c r="C7" s="295" t="s">
        <v>54</v>
      </c>
      <c r="D7" s="735">
        <v>15.382999999999999</v>
      </c>
      <c r="E7" s="735">
        <v>15.882999999999999</v>
      </c>
      <c r="F7" s="735">
        <v>0.5</v>
      </c>
      <c r="G7" s="735"/>
      <c r="H7" s="735"/>
      <c r="I7" s="735">
        <v>15.636000000000001</v>
      </c>
      <c r="J7" s="735">
        <v>16.036000000000001</v>
      </c>
      <c r="K7" s="735">
        <v>0.40000000000000036</v>
      </c>
      <c r="L7" s="735"/>
    </row>
    <row r="8" spans="1:12" s="159" customFormat="1" ht="15" customHeight="1">
      <c r="A8" s="293"/>
      <c r="B8" s="294" t="s">
        <v>227</v>
      </c>
      <c r="C8" s="295" t="s">
        <v>15</v>
      </c>
      <c r="D8" s="735">
        <v>20.344999999999999</v>
      </c>
      <c r="E8" s="735">
        <v>20.445</v>
      </c>
      <c r="F8" s="735">
        <v>0.10000000000000142</v>
      </c>
      <c r="G8" s="735"/>
      <c r="H8" s="735"/>
      <c r="I8" s="735">
        <v>20.934000000000001</v>
      </c>
      <c r="J8" s="735">
        <v>20.934000000000001</v>
      </c>
      <c r="K8" s="735">
        <v>0</v>
      </c>
      <c r="L8" s="735"/>
    </row>
    <row r="9" spans="1:12" s="159" customFormat="1" ht="15" customHeight="1">
      <c r="A9" s="293"/>
      <c r="B9" s="294" t="s">
        <v>228</v>
      </c>
      <c r="C9" s="295" t="s">
        <v>55</v>
      </c>
      <c r="D9" s="735">
        <v>11.301</v>
      </c>
      <c r="E9" s="735">
        <v>11.601000000000001</v>
      </c>
      <c r="F9" s="735">
        <v>0.30000000000000071</v>
      </c>
      <c r="G9" s="735"/>
      <c r="H9" s="735"/>
      <c r="I9" s="735">
        <v>11.483000000000001</v>
      </c>
      <c r="J9" s="735">
        <v>11.483000000000001</v>
      </c>
      <c r="K9" s="735">
        <v>0</v>
      </c>
      <c r="L9" s="735"/>
    </row>
    <row r="10" spans="1:12" s="159" customFormat="1" ht="15" customHeight="1">
      <c r="A10" s="293"/>
      <c r="B10" s="294" t="s">
        <v>229</v>
      </c>
      <c r="C10" s="295" t="s">
        <v>56</v>
      </c>
      <c r="D10" s="735">
        <v>32.234999999999999</v>
      </c>
      <c r="E10" s="735">
        <v>33.534999999999997</v>
      </c>
      <c r="F10" s="735">
        <v>1.2999999999999972</v>
      </c>
      <c r="G10" s="735"/>
      <c r="H10" s="735"/>
      <c r="I10" s="735">
        <v>32.944000000000003</v>
      </c>
      <c r="J10" s="735">
        <v>34.944000000000003</v>
      </c>
      <c r="K10" s="735">
        <v>2</v>
      </c>
      <c r="L10" s="735"/>
    </row>
    <row r="11" spans="1:12" s="159" customFormat="1" ht="15" customHeight="1">
      <c r="A11" s="194"/>
      <c r="B11" s="294">
        <v>10</v>
      </c>
      <c r="C11" s="295" t="s">
        <v>57</v>
      </c>
      <c r="D11" s="735">
        <v>347.65800000000002</v>
      </c>
      <c r="E11" s="735">
        <v>343.65800000000002</v>
      </c>
      <c r="F11" s="735">
        <v>4</v>
      </c>
      <c r="G11" s="735">
        <v>8</v>
      </c>
      <c r="H11" s="735"/>
      <c r="I11" s="735">
        <v>311.40100000000001</v>
      </c>
      <c r="J11" s="735">
        <v>311.40100000000001</v>
      </c>
      <c r="K11" s="735">
        <v>0</v>
      </c>
      <c r="L11" s="735"/>
    </row>
    <row r="12" spans="1:12" s="160" customFormat="1" ht="15" hidden="1" customHeight="1">
      <c r="A12" s="299"/>
      <c r="B12" s="303"/>
      <c r="C12" s="295" t="s">
        <v>338</v>
      </c>
      <c r="D12" s="735"/>
      <c r="E12" s="735"/>
      <c r="F12" s="735"/>
      <c r="G12" s="735"/>
      <c r="H12" s="735"/>
      <c r="I12" s="735"/>
      <c r="J12" s="735"/>
      <c r="K12" s="735"/>
      <c r="L12" s="735"/>
    </row>
    <row r="13" spans="1:12" s="159" customFormat="1" ht="15" customHeight="1">
      <c r="A13" s="194"/>
      <c r="B13" s="294">
        <v>11</v>
      </c>
      <c r="C13" s="295" t="s">
        <v>60</v>
      </c>
      <c r="D13" s="735">
        <v>2830</v>
      </c>
      <c r="E13" s="735">
        <v>2839.1</v>
      </c>
      <c r="F13" s="735">
        <v>9.0999999999999091</v>
      </c>
      <c r="G13" s="735"/>
      <c r="H13" s="735"/>
      <c r="I13" s="735">
        <v>2850</v>
      </c>
      <c r="J13" s="735">
        <v>2850</v>
      </c>
      <c r="K13" s="735">
        <v>0</v>
      </c>
      <c r="L13" s="735"/>
    </row>
    <row r="14" spans="1:12" s="159" customFormat="1" ht="15" customHeight="1">
      <c r="A14" s="194"/>
      <c r="B14" s="294">
        <v>12</v>
      </c>
      <c r="C14" s="295" t="s">
        <v>61</v>
      </c>
      <c r="D14" s="735">
        <v>490.31</v>
      </c>
      <c r="E14" s="735">
        <v>502.62799999999999</v>
      </c>
      <c r="F14" s="735">
        <v>12.317999999999984</v>
      </c>
      <c r="G14" s="735"/>
      <c r="H14" s="735"/>
      <c r="I14" s="735">
        <v>496.81699999999995</v>
      </c>
      <c r="J14" s="735">
        <v>508.41699999999997</v>
      </c>
      <c r="K14" s="735">
        <v>11.600000000000023</v>
      </c>
      <c r="L14" s="735"/>
    </row>
    <row r="15" spans="1:12" s="159" customFormat="1" ht="15" customHeight="1">
      <c r="A15" s="194"/>
      <c r="B15" s="294">
        <v>13</v>
      </c>
      <c r="C15" s="295" t="s">
        <v>503</v>
      </c>
      <c r="D15" s="735">
        <v>1565</v>
      </c>
      <c r="E15" s="735">
        <v>1575.2</v>
      </c>
      <c r="F15" s="735">
        <v>10.200000000000045</v>
      </c>
      <c r="G15" s="735"/>
      <c r="H15" s="735"/>
      <c r="I15" s="735">
        <v>1565</v>
      </c>
      <c r="J15" s="735">
        <v>1599.6980000000001</v>
      </c>
      <c r="K15" s="735">
        <v>34.698000000000093</v>
      </c>
      <c r="L15" s="735"/>
    </row>
    <row r="16" spans="1:12" s="159" customFormat="1" ht="15" customHeight="1">
      <c r="A16" s="194"/>
      <c r="B16" s="294">
        <v>14</v>
      </c>
      <c r="C16" s="295" t="s">
        <v>500</v>
      </c>
      <c r="D16" s="735">
        <v>2258</v>
      </c>
      <c r="E16" s="735">
        <v>2258</v>
      </c>
      <c r="F16" s="735">
        <v>0</v>
      </c>
      <c r="G16" s="735"/>
      <c r="H16" s="735"/>
      <c r="I16" s="735">
        <v>2288</v>
      </c>
      <c r="J16" s="735">
        <v>2288</v>
      </c>
      <c r="K16" s="735">
        <v>0</v>
      </c>
      <c r="L16" s="735"/>
    </row>
    <row r="17" spans="1:15" s="159" customFormat="1" ht="15" customHeight="1">
      <c r="A17" s="194"/>
      <c r="B17" s="294">
        <v>15</v>
      </c>
      <c r="C17" s="295" t="s">
        <v>64</v>
      </c>
      <c r="D17" s="735">
        <v>1163.413</v>
      </c>
      <c r="E17" s="735">
        <v>1182.913</v>
      </c>
      <c r="F17" s="735">
        <v>19.5</v>
      </c>
      <c r="G17" s="735"/>
      <c r="H17" s="735"/>
      <c r="I17" s="735">
        <v>1177.8720000000001</v>
      </c>
      <c r="J17" s="735">
        <v>1177.8720000000001</v>
      </c>
      <c r="K17" s="735">
        <v>0</v>
      </c>
      <c r="L17" s="735"/>
    </row>
    <row r="18" spans="1:15" s="159" customFormat="1" ht="15" customHeight="1">
      <c r="A18" s="194"/>
      <c r="B18" s="294">
        <v>16</v>
      </c>
      <c r="C18" s="295" t="s">
        <v>65</v>
      </c>
      <c r="D18" s="735">
        <v>0</v>
      </c>
      <c r="E18" s="735">
        <v>0</v>
      </c>
      <c r="F18" s="735">
        <v>0</v>
      </c>
      <c r="G18" s="735"/>
      <c r="H18" s="735"/>
      <c r="I18" s="735">
        <v>0</v>
      </c>
      <c r="J18" s="735">
        <v>0</v>
      </c>
      <c r="K18" s="735">
        <v>0</v>
      </c>
      <c r="L18" s="735"/>
    </row>
    <row r="19" spans="1:15" s="159" customFormat="1" ht="15" customHeight="1">
      <c r="A19" s="194"/>
      <c r="B19" s="294" t="s">
        <v>486</v>
      </c>
      <c r="C19" s="295" t="s">
        <v>499</v>
      </c>
      <c r="D19" s="735">
        <v>161.566</v>
      </c>
      <c r="E19" s="735">
        <v>161.566</v>
      </c>
      <c r="F19" s="735">
        <v>0</v>
      </c>
      <c r="G19" s="735"/>
      <c r="H19" s="735"/>
      <c r="I19" s="735">
        <v>165.215</v>
      </c>
      <c r="J19" s="735">
        <v>165.215</v>
      </c>
      <c r="K19" s="735">
        <v>0</v>
      </c>
      <c r="L19" s="735"/>
    </row>
    <row r="20" spans="1:15" s="159" customFormat="1" ht="15" customHeight="1">
      <c r="A20" s="194"/>
      <c r="B20" s="294" t="s">
        <v>487</v>
      </c>
      <c r="C20" s="295" t="s">
        <v>621</v>
      </c>
      <c r="D20" s="735">
        <v>420</v>
      </c>
      <c r="E20" s="735">
        <v>420</v>
      </c>
      <c r="F20" s="735">
        <v>0</v>
      </c>
      <c r="G20" s="735"/>
      <c r="H20" s="735"/>
      <c r="I20" s="735">
        <v>370</v>
      </c>
      <c r="J20" s="735">
        <v>370</v>
      </c>
      <c r="K20" s="735">
        <v>0</v>
      </c>
      <c r="L20" s="735"/>
    </row>
    <row r="21" spans="1:15" s="159" customFormat="1" ht="15" customHeight="1">
      <c r="A21" s="194"/>
      <c r="B21" s="741" t="s">
        <v>628</v>
      </c>
      <c r="C21" s="295"/>
      <c r="D21" s="735">
        <v>10</v>
      </c>
      <c r="E21" s="735"/>
      <c r="F21" s="735"/>
      <c r="G21" s="735"/>
      <c r="H21" s="735"/>
      <c r="I21" s="735">
        <v>10</v>
      </c>
      <c r="J21" s="735"/>
      <c r="K21" s="735"/>
      <c r="L21" s="735"/>
    </row>
    <row r="22" spans="1:15" s="161" customFormat="1" ht="15" customHeight="1">
      <c r="A22" s="290" t="s">
        <v>98</v>
      </c>
      <c r="B22" s="304"/>
      <c r="C22" s="290"/>
      <c r="D22" s="291">
        <v>38938.776999999995</v>
      </c>
      <c r="E22" s="291">
        <v>38928.776999999995</v>
      </c>
      <c r="F22" s="291">
        <v>0</v>
      </c>
      <c r="G22" s="291">
        <v>0</v>
      </c>
      <c r="H22" s="291"/>
      <c r="I22" s="291">
        <v>40101.523999999998</v>
      </c>
      <c r="J22" s="291">
        <v>40091.523999999998</v>
      </c>
      <c r="K22" s="291">
        <v>0</v>
      </c>
      <c r="L22" s="291">
        <v>0</v>
      </c>
    </row>
    <row r="23" spans="1:15" s="159" customFormat="1" ht="15" customHeight="1">
      <c r="A23" s="194"/>
      <c r="B23" s="294">
        <v>20</v>
      </c>
      <c r="C23" s="295" t="s">
        <v>25</v>
      </c>
      <c r="D23" s="735">
        <v>8323.9110000000001</v>
      </c>
      <c r="E23" s="735">
        <v>8323.9110000000001</v>
      </c>
      <c r="F23" s="735">
        <v>0</v>
      </c>
      <c r="G23" s="735"/>
      <c r="H23" s="735"/>
      <c r="I23" s="735">
        <v>8156.04</v>
      </c>
      <c r="J23" s="735">
        <v>8156.04</v>
      </c>
      <c r="K23" s="735">
        <v>0</v>
      </c>
      <c r="L23" s="735"/>
    </row>
    <row r="24" spans="1:15" s="160" customFormat="1" ht="15" customHeight="1">
      <c r="A24" s="299"/>
      <c r="B24" s="303"/>
      <c r="C24" s="300" t="s">
        <v>338</v>
      </c>
      <c r="D24" s="737">
        <v>6294.7</v>
      </c>
      <c r="E24" s="737">
        <v>6294.7</v>
      </c>
      <c r="F24" s="737">
        <v>0</v>
      </c>
      <c r="G24" s="737"/>
      <c r="H24" s="737"/>
      <c r="I24" s="737">
        <v>6150.8</v>
      </c>
      <c r="J24" s="737">
        <v>6150.8</v>
      </c>
      <c r="K24" s="737">
        <v>0</v>
      </c>
      <c r="L24" s="735"/>
    </row>
    <row r="25" spans="1:15" s="159" customFormat="1" ht="15" customHeight="1">
      <c r="A25" s="194"/>
      <c r="B25" s="294">
        <v>21</v>
      </c>
      <c r="C25" s="295" t="s">
        <v>70</v>
      </c>
      <c r="D25" s="735">
        <v>3398.4879999999998</v>
      </c>
      <c r="E25" s="735">
        <v>3398.4879999999998</v>
      </c>
      <c r="F25" s="735">
        <v>0</v>
      </c>
      <c r="G25" s="735"/>
      <c r="H25" s="735"/>
      <c r="I25" s="735">
        <v>3487.7840000000001</v>
      </c>
      <c r="J25" s="735">
        <v>3487.7840000000001</v>
      </c>
      <c r="K25" s="735">
        <v>0</v>
      </c>
      <c r="L25" s="735"/>
    </row>
    <row r="26" spans="1:15" s="159" customFormat="1" ht="15" customHeight="1">
      <c r="A26" s="194"/>
      <c r="B26" s="294">
        <v>22</v>
      </c>
      <c r="C26" s="295" t="s">
        <v>317</v>
      </c>
      <c r="D26" s="735">
        <v>9570.0939999999991</v>
      </c>
      <c r="E26" s="735">
        <v>9570.0939999999991</v>
      </c>
      <c r="F26" s="735">
        <v>0</v>
      </c>
      <c r="G26" s="735"/>
      <c r="H26" s="735"/>
      <c r="I26" s="735">
        <v>10604.507</v>
      </c>
      <c r="J26" s="735">
        <v>10604.507</v>
      </c>
      <c r="K26" s="735">
        <v>0</v>
      </c>
      <c r="L26" s="735"/>
    </row>
    <row r="27" spans="1:15" s="159" customFormat="1" ht="15" customHeight="1">
      <c r="A27" s="299"/>
      <c r="B27" s="303"/>
      <c r="C27" s="300" t="s">
        <v>338</v>
      </c>
      <c r="D27" s="737">
        <v>9570.0939999999991</v>
      </c>
      <c r="E27" s="737">
        <v>9570.0939999999991</v>
      </c>
      <c r="F27" s="737">
        <v>0</v>
      </c>
      <c r="G27" s="737"/>
      <c r="H27" s="737"/>
      <c r="I27" s="737">
        <v>10604.507</v>
      </c>
      <c r="J27" s="737">
        <v>10604.507</v>
      </c>
      <c r="K27" s="737">
        <v>0</v>
      </c>
      <c r="L27" s="737"/>
    </row>
    <row r="28" spans="1:15" s="159" customFormat="1" ht="15" customHeight="1">
      <c r="A28" s="194"/>
      <c r="B28" s="294">
        <v>23</v>
      </c>
      <c r="C28" s="295" t="s">
        <v>314</v>
      </c>
      <c r="D28" s="735">
        <v>9249.3179999999993</v>
      </c>
      <c r="E28" s="735">
        <v>9249.3179999999993</v>
      </c>
      <c r="F28" s="735">
        <v>0</v>
      </c>
      <c r="G28" s="735"/>
      <c r="H28" s="735"/>
      <c r="I28" s="735">
        <v>9469.2139999999999</v>
      </c>
      <c r="J28" s="735">
        <v>9469.2139999999999</v>
      </c>
      <c r="K28" s="735">
        <v>0</v>
      </c>
      <c r="L28" s="735"/>
    </row>
    <row r="29" spans="1:15" s="159" customFormat="1" ht="15" customHeight="1">
      <c r="A29" s="194"/>
      <c r="B29" s="294">
        <v>24</v>
      </c>
      <c r="C29" s="295" t="s">
        <v>29</v>
      </c>
      <c r="D29" s="735">
        <v>1079.9939999999999</v>
      </c>
      <c r="E29" s="735">
        <v>1079.9939999999999</v>
      </c>
      <c r="F29" s="735">
        <v>0</v>
      </c>
      <c r="G29" s="735"/>
      <c r="H29" s="735"/>
      <c r="I29" s="735">
        <v>1097.1469999999999</v>
      </c>
      <c r="J29" s="735">
        <v>1097.1469999999999</v>
      </c>
      <c r="K29" s="735">
        <v>0</v>
      </c>
      <c r="L29" s="735"/>
    </row>
    <row r="30" spans="1:15" s="160" customFormat="1" ht="15" customHeight="1">
      <c r="A30" s="299"/>
      <c r="B30" s="303"/>
      <c r="C30" s="300" t="s">
        <v>338</v>
      </c>
      <c r="D30" s="737">
        <v>690.76499999999999</v>
      </c>
      <c r="E30" s="737">
        <v>690.76499999999999</v>
      </c>
      <c r="F30" s="737">
        <v>0</v>
      </c>
      <c r="G30" s="737"/>
      <c r="H30" s="737"/>
      <c r="I30" s="737">
        <v>717.96500000000003</v>
      </c>
      <c r="J30" s="737">
        <v>717.96500000000003</v>
      </c>
      <c r="K30" s="737">
        <v>0</v>
      </c>
      <c r="L30" s="737"/>
    </row>
    <row r="31" spans="1:15" s="159" customFormat="1" ht="15" customHeight="1">
      <c r="A31" s="194"/>
      <c r="B31" s="294">
        <v>25</v>
      </c>
      <c r="C31" s="295" t="s">
        <v>316</v>
      </c>
      <c r="D31" s="735">
        <v>7306.9719999999998</v>
      </c>
      <c r="E31" s="735">
        <v>7306.9719999999998</v>
      </c>
      <c r="F31" s="735">
        <v>0</v>
      </c>
      <c r="G31" s="735"/>
      <c r="H31" s="735"/>
      <c r="I31" s="735">
        <v>7276.8320000000003</v>
      </c>
      <c r="J31" s="735">
        <v>7276.8320000000003</v>
      </c>
      <c r="K31" s="735">
        <v>0</v>
      </c>
      <c r="L31" s="735"/>
      <c r="O31" s="416"/>
    </row>
    <row r="32" spans="1:15" s="159" customFormat="1" ht="15" customHeight="1">
      <c r="A32" s="194"/>
      <c r="B32" s="741" t="s">
        <v>629</v>
      </c>
      <c r="C32" s="295"/>
      <c r="D32" s="735">
        <v>10</v>
      </c>
      <c r="E32" s="735"/>
      <c r="F32" s="735"/>
      <c r="G32" s="735"/>
      <c r="H32" s="735"/>
      <c r="I32" s="735">
        <v>10</v>
      </c>
      <c r="J32" s="735"/>
      <c r="K32" s="735"/>
      <c r="L32" s="735"/>
    </row>
    <row r="33" spans="1:12" s="161" customFormat="1" ht="15" customHeight="1">
      <c r="A33" s="290" t="s">
        <v>100</v>
      </c>
      <c r="B33" s="304"/>
      <c r="C33" s="290"/>
      <c r="D33" s="291">
        <v>14288.228999999999</v>
      </c>
      <c r="E33" s="291">
        <v>14285.228999999999</v>
      </c>
      <c r="F33" s="291">
        <v>7</v>
      </c>
      <c r="G33" s="291">
        <v>0</v>
      </c>
      <c r="H33" s="291"/>
      <c r="I33" s="291">
        <v>14611.72</v>
      </c>
      <c r="J33" s="291">
        <v>14621.72</v>
      </c>
      <c r="K33" s="291">
        <v>20</v>
      </c>
      <c r="L33" s="291">
        <v>0</v>
      </c>
    </row>
    <row r="34" spans="1:12" s="159" customFormat="1" ht="15" customHeight="1">
      <c r="A34" s="194"/>
      <c r="B34" s="294">
        <v>30</v>
      </c>
      <c r="C34" s="295" t="s">
        <v>413</v>
      </c>
      <c r="D34" s="735">
        <v>8824.0709999999999</v>
      </c>
      <c r="E34" s="735">
        <v>8824.0709999999999</v>
      </c>
      <c r="F34" s="735">
        <v>0</v>
      </c>
      <c r="G34" s="735"/>
      <c r="H34" s="735"/>
      <c r="I34" s="735">
        <v>8837.9779999999992</v>
      </c>
      <c r="J34" s="735">
        <v>8837.9779999999992</v>
      </c>
      <c r="K34" s="735">
        <v>0</v>
      </c>
      <c r="L34" s="735"/>
    </row>
    <row r="35" spans="1:12" s="159" customFormat="1" ht="15" customHeight="1">
      <c r="A35" s="194"/>
      <c r="B35" s="294">
        <v>31</v>
      </c>
      <c r="C35" s="295" t="s">
        <v>77</v>
      </c>
      <c r="D35" s="735">
        <v>4459.9719999999998</v>
      </c>
      <c r="E35" s="735">
        <v>4462.9719999999998</v>
      </c>
      <c r="F35" s="735">
        <v>3</v>
      </c>
      <c r="G35" s="735"/>
      <c r="H35" s="735"/>
      <c r="I35" s="735">
        <v>4764.7879999999996</v>
      </c>
      <c r="J35" s="735">
        <v>4782.7879999999996</v>
      </c>
      <c r="K35" s="735">
        <v>18</v>
      </c>
      <c r="L35" s="735"/>
    </row>
    <row r="36" spans="1:12" s="159" customFormat="1" ht="15" customHeight="1">
      <c r="A36" s="194"/>
      <c r="B36" s="294">
        <v>32</v>
      </c>
      <c r="C36" s="295" t="s">
        <v>313</v>
      </c>
      <c r="D36" s="735">
        <v>456.62299999999999</v>
      </c>
      <c r="E36" s="735">
        <v>456.62299999999999</v>
      </c>
      <c r="F36" s="735">
        <v>0</v>
      </c>
      <c r="G36" s="735"/>
      <c r="H36" s="735"/>
      <c r="I36" s="735">
        <v>455.06</v>
      </c>
      <c r="J36" s="735">
        <v>455.06</v>
      </c>
      <c r="K36" s="735">
        <v>0</v>
      </c>
      <c r="L36" s="735"/>
    </row>
    <row r="37" spans="1:12" s="159" customFormat="1" ht="15" customHeight="1">
      <c r="A37" s="194"/>
      <c r="B37" s="294">
        <v>33</v>
      </c>
      <c r="C37" s="295" t="s">
        <v>33</v>
      </c>
      <c r="D37" s="735">
        <v>101.021</v>
      </c>
      <c r="E37" s="735">
        <v>101.021</v>
      </c>
      <c r="F37" s="735">
        <v>0</v>
      </c>
      <c r="G37" s="735"/>
      <c r="H37" s="735"/>
      <c r="I37" s="735">
        <v>99.471000000000004</v>
      </c>
      <c r="J37" s="735">
        <v>99.471000000000004</v>
      </c>
      <c r="K37" s="735">
        <v>0</v>
      </c>
      <c r="L37" s="735"/>
    </row>
    <row r="38" spans="1:12" s="159" customFormat="1" ht="15" customHeight="1">
      <c r="A38" s="194"/>
      <c r="B38" s="294">
        <v>34</v>
      </c>
      <c r="C38" s="295" t="s">
        <v>246</v>
      </c>
      <c r="D38" s="735">
        <v>436.54199999999997</v>
      </c>
      <c r="E38" s="735">
        <v>440.54199999999997</v>
      </c>
      <c r="F38" s="735">
        <v>4</v>
      </c>
      <c r="G38" s="735"/>
      <c r="H38" s="735"/>
      <c r="I38" s="735">
        <v>444.423</v>
      </c>
      <c r="J38" s="735">
        <v>446.423</v>
      </c>
      <c r="K38" s="735">
        <v>2</v>
      </c>
      <c r="L38" s="735"/>
    </row>
    <row r="39" spans="1:12" s="159" customFormat="1" ht="15" customHeight="1">
      <c r="A39" s="194"/>
      <c r="B39" s="741" t="s">
        <v>631</v>
      </c>
      <c r="C39" s="295"/>
      <c r="D39" s="735">
        <v>10</v>
      </c>
      <c r="E39" s="735"/>
      <c r="F39" s="735"/>
      <c r="G39" s="735"/>
      <c r="H39" s="735"/>
      <c r="I39" s="735">
        <v>10</v>
      </c>
      <c r="J39" s="735"/>
      <c r="K39" s="735"/>
      <c r="L39" s="735"/>
    </row>
    <row r="40" spans="1:12" s="161" customFormat="1" ht="15" customHeight="1">
      <c r="A40" s="290" t="s">
        <v>102</v>
      </c>
      <c r="B40" s="304"/>
      <c r="C40" s="290"/>
      <c r="D40" s="291">
        <v>9510.9529999999995</v>
      </c>
      <c r="E40" s="291">
        <v>9774.6460000000006</v>
      </c>
      <c r="F40" s="291">
        <v>273.6930000000001</v>
      </c>
      <c r="G40" s="291">
        <v>0</v>
      </c>
      <c r="H40" s="291"/>
      <c r="I40" s="291">
        <v>9425.0930000000008</v>
      </c>
      <c r="J40" s="291">
        <v>9587.853000000001</v>
      </c>
      <c r="K40" s="291">
        <v>172.76</v>
      </c>
      <c r="L40" s="291">
        <v>0</v>
      </c>
    </row>
    <row r="41" spans="1:12" s="159" customFormat="1" ht="15" customHeight="1">
      <c r="A41" s="194"/>
      <c r="B41" s="294">
        <v>40</v>
      </c>
      <c r="C41" s="295" t="s">
        <v>35</v>
      </c>
      <c r="D41" s="735">
        <v>613.02900000000011</v>
      </c>
      <c r="E41" s="735">
        <v>621.08900000000006</v>
      </c>
      <c r="F41" s="735">
        <v>8.0599999999999454</v>
      </c>
      <c r="G41" s="735"/>
      <c r="H41" s="735"/>
      <c r="I41" s="735">
        <v>653.423</v>
      </c>
      <c r="J41" s="735">
        <v>660.923</v>
      </c>
      <c r="K41" s="735">
        <v>7.5</v>
      </c>
      <c r="L41" s="735"/>
    </row>
    <row r="42" spans="1:12" s="159" customFormat="1" ht="15" customHeight="1">
      <c r="A42" s="194"/>
      <c r="B42" s="294">
        <v>41</v>
      </c>
      <c r="C42" s="295" t="s">
        <v>104</v>
      </c>
      <c r="D42" s="735">
        <v>3690.4450000000002</v>
      </c>
      <c r="E42" s="735">
        <v>3825.4450000000002</v>
      </c>
      <c r="F42" s="735">
        <v>135</v>
      </c>
      <c r="G42" s="735"/>
      <c r="H42" s="735"/>
      <c r="I42" s="735">
        <v>3863.8119999999999</v>
      </c>
      <c r="J42" s="735">
        <v>4008.8119999999999</v>
      </c>
      <c r="K42" s="735">
        <v>145</v>
      </c>
      <c r="L42" s="735"/>
    </row>
    <row r="43" spans="1:12" s="159" customFormat="1" ht="15" customHeight="1">
      <c r="A43" s="194"/>
      <c r="B43" s="294">
        <v>42</v>
      </c>
      <c r="C43" s="295" t="s">
        <v>502</v>
      </c>
      <c r="D43" s="735">
        <v>2217.9740000000002</v>
      </c>
      <c r="E43" s="735">
        <v>2217.9740000000002</v>
      </c>
      <c r="F43" s="735">
        <v>0</v>
      </c>
      <c r="G43" s="735"/>
      <c r="H43" s="735"/>
      <c r="I43" s="735">
        <v>2221.4699999999998</v>
      </c>
      <c r="J43" s="735">
        <v>2221.4699999999998</v>
      </c>
      <c r="K43" s="735">
        <v>0</v>
      </c>
      <c r="L43" s="735"/>
    </row>
    <row r="44" spans="1:12" s="160" customFormat="1" ht="15" customHeight="1">
      <c r="A44" s="299"/>
      <c r="B44" s="303"/>
      <c r="C44" s="300" t="s">
        <v>338</v>
      </c>
      <c r="D44" s="737">
        <v>1281.1420000000001</v>
      </c>
      <c r="E44" s="737">
        <v>1281.1420000000001</v>
      </c>
      <c r="F44" s="737">
        <v>0</v>
      </c>
      <c r="G44" s="737"/>
      <c r="H44" s="737"/>
      <c r="I44" s="737">
        <v>1284.6379999999999</v>
      </c>
      <c r="J44" s="737">
        <v>1284.6379999999999</v>
      </c>
      <c r="K44" s="737">
        <v>0</v>
      </c>
      <c r="L44" s="737"/>
    </row>
    <row r="45" spans="1:12" s="159" customFormat="1" ht="15" customHeight="1">
      <c r="A45" s="194"/>
      <c r="B45" s="294">
        <v>43</v>
      </c>
      <c r="C45" s="295" t="s">
        <v>501</v>
      </c>
      <c r="D45" s="735">
        <v>626.93899999999996</v>
      </c>
      <c r="E45" s="735">
        <v>626.93899999999996</v>
      </c>
      <c r="F45" s="735">
        <v>0</v>
      </c>
      <c r="G45" s="735"/>
      <c r="H45" s="735"/>
      <c r="I45" s="735">
        <v>623.21600000000001</v>
      </c>
      <c r="J45" s="735">
        <v>623.21600000000001</v>
      </c>
      <c r="K45" s="735">
        <v>0</v>
      </c>
      <c r="L45" s="735"/>
    </row>
    <row r="46" spans="1:12" s="159" customFormat="1" ht="15" customHeight="1">
      <c r="A46" s="194"/>
      <c r="B46" s="294">
        <v>44</v>
      </c>
      <c r="C46" s="295" t="s">
        <v>39</v>
      </c>
      <c r="D46" s="735">
        <v>1402.596</v>
      </c>
      <c r="E46" s="735">
        <v>1491.6990000000001</v>
      </c>
      <c r="F46" s="735">
        <v>89.103000000000065</v>
      </c>
      <c r="G46" s="735"/>
      <c r="H46" s="735"/>
      <c r="I46" s="735">
        <v>1318.6089999999999</v>
      </c>
      <c r="J46" s="735">
        <v>1318.6089999999999</v>
      </c>
      <c r="K46" s="735">
        <v>0</v>
      </c>
      <c r="L46" s="735"/>
    </row>
    <row r="47" spans="1:12" s="160" customFormat="1" ht="15" customHeight="1">
      <c r="A47" s="299"/>
      <c r="B47" s="303"/>
      <c r="C47" s="300" t="s">
        <v>338</v>
      </c>
      <c r="D47" s="737">
        <v>872.52499999999998</v>
      </c>
      <c r="E47" s="737">
        <v>872.52499999999998</v>
      </c>
      <c r="F47" s="737">
        <v>0</v>
      </c>
      <c r="G47" s="737"/>
      <c r="H47" s="737"/>
      <c r="I47" s="737">
        <v>905.96299999999997</v>
      </c>
      <c r="J47" s="737">
        <v>905.96299999999997</v>
      </c>
      <c r="K47" s="737">
        <v>0</v>
      </c>
      <c r="L47" s="737"/>
    </row>
    <row r="48" spans="1:12" s="159" customFormat="1" ht="15" customHeight="1">
      <c r="A48" s="194"/>
      <c r="B48" s="294">
        <v>45</v>
      </c>
      <c r="C48" s="295" t="s">
        <v>40</v>
      </c>
      <c r="D48" s="735">
        <v>805.28499999999997</v>
      </c>
      <c r="E48" s="735">
        <v>846.81500000000005</v>
      </c>
      <c r="F48" s="735">
        <v>41.530000000000086</v>
      </c>
      <c r="G48" s="735"/>
      <c r="H48" s="735"/>
      <c r="I48" s="735">
        <v>706.70299999999997</v>
      </c>
      <c r="J48" s="735">
        <v>726.96299999999997</v>
      </c>
      <c r="K48" s="735">
        <v>20.259999999999991</v>
      </c>
      <c r="L48" s="735"/>
    </row>
    <row r="49" spans="1:12" s="160" customFormat="1" ht="15" customHeight="1">
      <c r="A49" s="299"/>
      <c r="B49" s="303"/>
      <c r="C49" s="300" t="s">
        <v>338</v>
      </c>
      <c r="D49" s="737">
        <v>6.0000000000000001E-3</v>
      </c>
      <c r="E49" s="737">
        <v>6.0000000000000001E-3</v>
      </c>
      <c r="F49" s="737">
        <v>0</v>
      </c>
      <c r="G49" s="737"/>
      <c r="H49" s="737"/>
      <c r="I49" s="737">
        <v>6.0000000000000001E-3</v>
      </c>
      <c r="J49" s="737">
        <v>6.0000000000000001E-3</v>
      </c>
      <c r="K49" s="737">
        <v>0</v>
      </c>
      <c r="L49" s="737"/>
    </row>
    <row r="50" spans="1:12" s="159" customFormat="1" ht="15" customHeight="1">
      <c r="A50" s="194"/>
      <c r="B50" s="294">
        <v>46</v>
      </c>
      <c r="C50" s="295" t="s">
        <v>41</v>
      </c>
      <c r="D50" s="735">
        <v>144.685</v>
      </c>
      <c r="E50" s="735">
        <v>144.685</v>
      </c>
      <c r="F50" s="735">
        <v>0</v>
      </c>
      <c r="G50" s="735"/>
      <c r="H50" s="735"/>
      <c r="I50" s="735">
        <v>27.86</v>
      </c>
      <c r="J50" s="735">
        <v>27.86</v>
      </c>
      <c r="K50" s="735">
        <v>0</v>
      </c>
      <c r="L50" s="735"/>
    </row>
    <row r="51" spans="1:12" s="160" customFormat="1" ht="15" customHeight="1">
      <c r="A51" s="299"/>
      <c r="B51" s="303"/>
      <c r="C51" s="300" t="s">
        <v>338</v>
      </c>
      <c r="D51" s="737">
        <v>23.751999999999999</v>
      </c>
      <c r="E51" s="737">
        <v>23.751999999999999</v>
      </c>
      <c r="F51" s="737">
        <v>0</v>
      </c>
      <c r="G51" s="737"/>
      <c r="H51" s="737"/>
      <c r="I51" s="737">
        <v>23.751999999999999</v>
      </c>
      <c r="J51" s="737">
        <v>23.751999999999999</v>
      </c>
      <c r="K51" s="737">
        <v>0</v>
      </c>
      <c r="L51" s="737"/>
    </row>
    <row r="52" spans="1:12" s="160" customFormat="1" ht="15" customHeight="1">
      <c r="A52" s="194"/>
      <c r="B52" s="741" t="s">
        <v>632</v>
      </c>
      <c r="C52" s="295"/>
      <c r="D52" s="735">
        <v>10</v>
      </c>
      <c r="E52" s="735"/>
      <c r="F52" s="735"/>
      <c r="G52" s="735"/>
      <c r="H52" s="735"/>
      <c r="I52" s="735">
        <v>10</v>
      </c>
      <c r="J52" s="735"/>
      <c r="K52" s="735"/>
      <c r="L52" s="735"/>
    </row>
    <row r="53" spans="1:12" s="159" customFormat="1" ht="15" customHeight="1">
      <c r="A53" s="290" t="s">
        <v>107</v>
      </c>
      <c r="B53" s="304"/>
      <c r="C53" s="290"/>
      <c r="D53" s="291">
        <v>5956.2510000000002</v>
      </c>
      <c r="E53" s="291">
        <v>5946.2510000000002</v>
      </c>
      <c r="F53" s="291">
        <v>0</v>
      </c>
      <c r="G53" s="291">
        <v>0</v>
      </c>
      <c r="H53" s="291"/>
      <c r="I53" s="291">
        <v>5230.6750000000002</v>
      </c>
      <c r="J53" s="291">
        <v>5220.6750000000002</v>
      </c>
      <c r="K53" s="291">
        <v>0</v>
      </c>
      <c r="L53" s="291">
        <v>0</v>
      </c>
    </row>
    <row r="54" spans="1:12" s="159" customFormat="1" ht="15" customHeight="1">
      <c r="A54" s="194"/>
      <c r="B54" s="294">
        <v>51</v>
      </c>
      <c r="C54" s="295" t="s">
        <v>42</v>
      </c>
      <c r="D54" s="735">
        <v>16.251000000000001</v>
      </c>
      <c r="E54" s="735">
        <v>16.251000000000001</v>
      </c>
      <c r="F54" s="735">
        <v>0</v>
      </c>
      <c r="G54" s="735"/>
      <c r="H54" s="735"/>
      <c r="I54" s="735">
        <v>8.6750000000000007</v>
      </c>
      <c r="J54" s="735">
        <v>8.6750000000000007</v>
      </c>
      <c r="K54" s="735">
        <v>0</v>
      </c>
      <c r="L54" s="735"/>
    </row>
    <row r="55" spans="1:12" s="159" customFormat="1" ht="15" customHeight="1">
      <c r="A55" s="194"/>
      <c r="B55" s="294">
        <v>58</v>
      </c>
      <c r="C55" s="295" t="s">
        <v>43</v>
      </c>
      <c r="D55" s="735">
        <v>5930</v>
      </c>
      <c r="E55" s="735">
        <v>5930</v>
      </c>
      <c r="F55" s="735">
        <v>0</v>
      </c>
      <c r="G55" s="735"/>
      <c r="H55" s="735"/>
      <c r="I55" s="735">
        <v>5212</v>
      </c>
      <c r="J55" s="735">
        <v>5212</v>
      </c>
      <c r="K55" s="735">
        <v>0</v>
      </c>
      <c r="L55" s="735"/>
    </row>
    <row r="56" spans="1:12" s="159" customFormat="1" ht="15" customHeight="1">
      <c r="A56" s="194"/>
      <c r="B56" s="741" t="s">
        <v>630</v>
      </c>
      <c r="C56" s="295"/>
      <c r="D56" s="735">
        <v>10</v>
      </c>
      <c r="E56" s="735"/>
      <c r="F56" s="735"/>
      <c r="G56" s="735"/>
      <c r="H56" s="735"/>
      <c r="I56" s="735">
        <v>10</v>
      </c>
      <c r="J56" s="735"/>
      <c r="K56" s="735"/>
      <c r="L56" s="735"/>
    </row>
    <row r="57" spans="1:12" s="234" customFormat="1" ht="15" customHeight="1">
      <c r="A57" s="395" t="s">
        <v>44</v>
      </c>
      <c r="B57" s="395"/>
      <c r="C57" s="396"/>
      <c r="D57" s="400">
        <v>78253.390999999989</v>
      </c>
      <c r="E57" s="400">
        <v>78536.101999999984</v>
      </c>
      <c r="F57" s="400">
        <v>341.71100000000001</v>
      </c>
      <c r="G57" s="400">
        <v>9</v>
      </c>
      <c r="H57" s="400"/>
      <c r="I57" s="400">
        <v>78956.829999999987</v>
      </c>
      <c r="J57" s="400">
        <v>79147.588000000003</v>
      </c>
      <c r="K57" s="400">
        <v>241.7580000000001</v>
      </c>
      <c r="L57" s="400">
        <v>1</v>
      </c>
    </row>
  </sheetData>
  <mergeCells count="3">
    <mergeCell ref="A2:C3"/>
    <mergeCell ref="I2:L2"/>
    <mergeCell ref="D2:G2"/>
  </mergeCells>
  <pageMargins left="0.70866141732283472" right="0.70866141732283472" top="1.1811023622047245" bottom="1.1811023622047245" header="0.31496062992125984" footer="0.31496062992125984"/>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showGridLines="0" workbookViewId="0"/>
  </sheetViews>
  <sheetFormatPr baseColWidth="10" defaultRowHeight="12.75"/>
  <cols>
    <col min="1" max="1" width="29.28515625" customWidth="1"/>
    <col min="2" max="2" width="10.7109375" customWidth="1"/>
  </cols>
  <sheetData>
    <row r="1" spans="1:8" ht="18.75" customHeight="1">
      <c r="A1" s="361"/>
      <c r="B1" s="361"/>
      <c r="C1" s="338">
        <v>2016</v>
      </c>
      <c r="D1" s="338">
        <v>2017</v>
      </c>
      <c r="E1" s="338">
        <v>2018</v>
      </c>
      <c r="F1" s="338">
        <v>2019</v>
      </c>
      <c r="G1" s="481" t="s">
        <v>490</v>
      </c>
      <c r="H1" s="481" t="s">
        <v>491</v>
      </c>
    </row>
    <row r="2" spans="1:8" ht="15" customHeight="1">
      <c r="A2" s="366" t="s">
        <v>416</v>
      </c>
      <c r="B2" s="358" t="s">
        <v>417</v>
      </c>
      <c r="C2" s="370">
        <v>4075.7</v>
      </c>
      <c r="D2" s="370">
        <v>4149.8</v>
      </c>
      <c r="E2" s="370">
        <v>4221.5</v>
      </c>
      <c r="F2" s="370">
        <v>4265.2</v>
      </c>
      <c r="G2" s="484">
        <f>E2-D2</f>
        <v>71.699999999999818</v>
      </c>
      <c r="H2" s="484">
        <f>F2-E2</f>
        <v>43.699999999999818</v>
      </c>
    </row>
    <row r="3" spans="1:8" ht="15" customHeight="1">
      <c r="A3" s="295" t="s">
        <v>418</v>
      </c>
      <c r="B3" s="359" t="s">
        <v>417</v>
      </c>
      <c r="C3" s="370">
        <v>3586.9</v>
      </c>
      <c r="D3" s="370">
        <v>3655.3</v>
      </c>
      <c r="E3" s="370">
        <v>3721</v>
      </c>
      <c r="F3" s="370">
        <v>3758.7</v>
      </c>
      <c r="G3" s="484">
        <f t="shared" ref="G3:H8" si="0">E3-D3</f>
        <v>65.699999999999818</v>
      </c>
      <c r="H3" s="484">
        <f t="shared" si="0"/>
        <v>37.699999999999818</v>
      </c>
    </row>
    <row r="4" spans="1:8" ht="15" customHeight="1">
      <c r="A4" s="366" t="s">
        <v>450</v>
      </c>
      <c r="B4" s="358" t="s">
        <v>417</v>
      </c>
      <c r="C4" s="370">
        <v>3502.4</v>
      </c>
      <c r="D4" s="370">
        <v>3753.1</v>
      </c>
      <c r="E4" s="370">
        <v>3641.1</v>
      </c>
      <c r="F4" s="370">
        <v>3681.1</v>
      </c>
      <c r="G4" s="484">
        <f t="shared" si="0"/>
        <v>-112</v>
      </c>
      <c r="H4" s="484">
        <f t="shared" si="0"/>
        <v>40</v>
      </c>
    </row>
    <row r="5" spans="1:8" ht="15" customHeight="1">
      <c r="A5" s="295" t="s">
        <v>344</v>
      </c>
      <c r="B5" s="359" t="s">
        <v>417</v>
      </c>
      <c r="C5" s="370">
        <v>357.3</v>
      </c>
      <c r="D5" s="370">
        <v>340</v>
      </c>
      <c r="E5" s="370">
        <v>312</v>
      </c>
      <c r="F5" s="370">
        <v>297</v>
      </c>
      <c r="G5" s="484">
        <f t="shared" si="0"/>
        <v>-28</v>
      </c>
      <c r="H5" s="484">
        <f t="shared" si="0"/>
        <v>-15</v>
      </c>
    </row>
    <row r="6" spans="1:8" ht="15" customHeight="1">
      <c r="A6" s="295" t="s">
        <v>344</v>
      </c>
      <c r="B6" s="359" t="s">
        <v>447</v>
      </c>
      <c r="C6" s="370">
        <v>9.1</v>
      </c>
      <c r="D6" s="370">
        <v>8.5</v>
      </c>
      <c r="E6" s="370">
        <v>7.7</v>
      </c>
      <c r="F6" s="370">
        <v>7.3</v>
      </c>
      <c r="G6" s="485">
        <f t="shared" si="0"/>
        <v>-0.79999999999999982</v>
      </c>
      <c r="H6" s="485">
        <f t="shared" si="0"/>
        <v>-0.40000000000000036</v>
      </c>
    </row>
    <row r="7" spans="1:8" ht="15" customHeight="1">
      <c r="A7" s="376" t="s">
        <v>448</v>
      </c>
      <c r="B7" s="377" t="s">
        <v>184</v>
      </c>
      <c r="C7" s="378">
        <v>140.29</v>
      </c>
      <c r="D7" s="378">
        <v>145.75</v>
      </c>
      <c r="E7" s="378">
        <v>152.25</v>
      </c>
      <c r="F7" s="378">
        <v>158.05000000000001</v>
      </c>
      <c r="G7" s="484">
        <f t="shared" si="0"/>
        <v>6.5</v>
      </c>
      <c r="H7" s="484">
        <f t="shared" si="0"/>
        <v>5.8000000000000114</v>
      </c>
    </row>
    <row r="8" spans="1:8" ht="15" customHeight="1">
      <c r="A8" s="379" t="s">
        <v>449</v>
      </c>
      <c r="B8" s="380" t="s">
        <v>419</v>
      </c>
      <c r="C8" s="381">
        <v>36400</v>
      </c>
      <c r="D8" s="381">
        <v>37100</v>
      </c>
      <c r="E8" s="381">
        <v>38100</v>
      </c>
      <c r="F8" s="381">
        <v>39100</v>
      </c>
      <c r="G8" s="485">
        <f t="shared" si="0"/>
        <v>1000</v>
      </c>
      <c r="H8" s="485">
        <f t="shared" si="0"/>
        <v>1000</v>
      </c>
    </row>
    <row r="9" spans="1:8" ht="14.25" customHeight="1">
      <c r="A9" s="856" t="s">
        <v>498</v>
      </c>
      <c r="B9" s="856"/>
      <c r="C9" s="856"/>
      <c r="D9" s="856"/>
      <c r="E9" s="856"/>
      <c r="F9" s="856"/>
      <c r="G9" s="856"/>
      <c r="H9" s="856"/>
    </row>
    <row r="10" spans="1:8" ht="14.25" customHeight="1">
      <c r="A10" s="856" t="s">
        <v>421</v>
      </c>
      <c r="B10" s="856"/>
      <c r="C10" s="856"/>
      <c r="D10" s="856"/>
      <c r="E10" s="856"/>
      <c r="F10" s="856"/>
      <c r="G10" s="856"/>
      <c r="H10" s="856"/>
    </row>
    <row r="11" spans="1:8" ht="14.25" customHeight="1">
      <c r="A11" s="856" t="s">
        <v>422</v>
      </c>
      <c r="B11" s="856"/>
      <c r="C11" s="856"/>
      <c r="D11" s="856"/>
      <c r="E11" s="856"/>
      <c r="F11" s="856"/>
      <c r="G11" s="856"/>
      <c r="H11" s="856"/>
    </row>
    <row r="12" spans="1:8" ht="14.25" customHeight="1">
      <c r="A12" s="856" t="s">
        <v>420</v>
      </c>
      <c r="B12" s="856"/>
      <c r="C12" s="856"/>
      <c r="D12" s="856"/>
      <c r="E12" s="856"/>
      <c r="F12" s="856"/>
      <c r="G12" s="856"/>
      <c r="H12" s="856"/>
    </row>
  </sheetData>
  <mergeCells count="4">
    <mergeCell ref="A9:H9"/>
    <mergeCell ref="A12:H12"/>
    <mergeCell ref="A11:H11"/>
    <mergeCell ref="A10:H10"/>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showGridLines="0" workbookViewId="0"/>
  </sheetViews>
  <sheetFormatPr baseColWidth="10" defaultRowHeight="12.75"/>
  <cols>
    <col min="1" max="1" width="2.140625" customWidth="1"/>
    <col min="2" max="2" width="37.85546875" customWidth="1"/>
  </cols>
  <sheetData>
    <row r="1" spans="1:8" ht="18.75" customHeight="1">
      <c r="A1" s="361" t="s">
        <v>379</v>
      </c>
      <c r="B1" s="361"/>
      <c r="C1" s="338" t="s">
        <v>492</v>
      </c>
      <c r="D1" s="338" t="s">
        <v>493</v>
      </c>
      <c r="E1" s="338" t="s">
        <v>488</v>
      </c>
      <c r="F1" s="338" t="s">
        <v>489</v>
      </c>
      <c r="G1" s="486" t="s">
        <v>490</v>
      </c>
      <c r="H1" s="486" t="s">
        <v>491</v>
      </c>
    </row>
    <row r="2" spans="1:8" ht="15" customHeight="1">
      <c r="A2" s="742" t="s">
        <v>431</v>
      </c>
      <c r="B2" s="743"/>
      <c r="C2" s="744">
        <f t="shared" ref="C2:F2" si="0">SUM(C3:C6)</f>
        <v>8878.6157000000003</v>
      </c>
      <c r="D2" s="744">
        <f t="shared" si="0"/>
        <v>8984.0760000000009</v>
      </c>
      <c r="E2" s="744">
        <f t="shared" si="0"/>
        <v>9028.3019999999997</v>
      </c>
      <c r="F2" s="744">
        <f t="shared" si="0"/>
        <v>9244.7890000000007</v>
      </c>
      <c r="G2" s="747">
        <f>E2-D2</f>
        <v>44.225999999998749</v>
      </c>
      <c r="H2" s="747">
        <f>F2-E2</f>
        <v>216.48700000000099</v>
      </c>
    </row>
    <row r="3" spans="1:8" ht="15" customHeight="1">
      <c r="A3" s="384"/>
      <c r="B3" s="384" t="s">
        <v>423</v>
      </c>
      <c r="C3" s="370">
        <v>4013.4969999999998</v>
      </c>
      <c r="D3" s="370">
        <v>4079.011</v>
      </c>
      <c r="E3" s="370">
        <v>4115.63</v>
      </c>
      <c r="F3" s="370">
        <v>4257.0379999999996</v>
      </c>
      <c r="G3" s="484">
        <f t="shared" ref="G3:G13" si="1">E3-D3</f>
        <v>36.619000000000142</v>
      </c>
      <c r="H3" s="484">
        <f t="shared" ref="H3:H13" si="2">F3-E3</f>
        <v>141.40799999999945</v>
      </c>
    </row>
    <row r="4" spans="1:8" ht="15" customHeight="1">
      <c r="A4" s="384"/>
      <c r="B4" s="384" t="s">
        <v>424</v>
      </c>
      <c r="C4" s="370">
        <v>1225.1159</v>
      </c>
      <c r="D4" s="370">
        <v>1217.4939999999999</v>
      </c>
      <c r="E4" s="370">
        <v>1213.087</v>
      </c>
      <c r="F4" s="370">
        <v>1213.1120000000001</v>
      </c>
      <c r="G4" s="484">
        <f t="shared" si="1"/>
        <v>-4.4069999999999254</v>
      </c>
      <c r="H4" s="484">
        <f t="shared" si="2"/>
        <v>2.5000000000090949E-2</v>
      </c>
    </row>
    <row r="5" spans="1:8" ht="15" customHeight="1">
      <c r="A5" s="384"/>
      <c r="B5" s="384" t="s">
        <v>425</v>
      </c>
      <c r="C5" s="370">
        <v>2050.7267999999999</v>
      </c>
      <c r="D5" s="370">
        <v>2021.56</v>
      </c>
      <c r="E5" s="370">
        <v>1992.3389999999999</v>
      </c>
      <c r="F5" s="370">
        <v>1986.6479999999999</v>
      </c>
      <c r="G5" s="484">
        <f t="shared" si="1"/>
        <v>-29.221000000000004</v>
      </c>
      <c r="H5" s="484">
        <f t="shared" si="2"/>
        <v>-5.6910000000000309</v>
      </c>
    </row>
    <row r="6" spans="1:8" ht="15" customHeight="1">
      <c r="A6" s="384"/>
      <c r="B6" s="385" t="s">
        <v>437</v>
      </c>
      <c r="C6" s="371">
        <v>1589.2760000000001</v>
      </c>
      <c r="D6" s="371">
        <v>1666.011</v>
      </c>
      <c r="E6" s="371">
        <v>1707.2460000000001</v>
      </c>
      <c r="F6" s="371">
        <v>1787.991</v>
      </c>
      <c r="G6" s="487">
        <f t="shared" si="1"/>
        <v>41.235000000000127</v>
      </c>
      <c r="H6" s="487">
        <f t="shared" si="2"/>
        <v>80.744999999999891</v>
      </c>
    </row>
    <row r="7" spans="1:8" ht="15" customHeight="1">
      <c r="A7" s="745" t="s">
        <v>432</v>
      </c>
      <c r="B7" s="379"/>
      <c r="C7" s="369">
        <f t="shared" ref="C7:F7" si="3">SUM(C8:C11)</f>
        <v>219.38299999999998</v>
      </c>
      <c r="D7" s="369">
        <f t="shared" si="3"/>
        <v>217.506</v>
      </c>
      <c r="E7" s="369">
        <f t="shared" si="3"/>
        <v>221.04300000000001</v>
      </c>
      <c r="F7" s="369">
        <f t="shared" si="3"/>
        <v>224.42499999999998</v>
      </c>
      <c r="G7" s="748">
        <f t="shared" si="1"/>
        <v>3.5370000000000061</v>
      </c>
      <c r="H7" s="748">
        <f t="shared" si="2"/>
        <v>3.3819999999999766</v>
      </c>
    </row>
    <row r="8" spans="1:8" ht="15" customHeight="1">
      <c r="A8" s="366"/>
      <c r="B8" s="358" t="s">
        <v>427</v>
      </c>
      <c r="C8" s="370">
        <v>110.70399999999999</v>
      </c>
      <c r="D8" s="370">
        <v>110.128</v>
      </c>
      <c r="E8" s="370">
        <v>112.64100000000001</v>
      </c>
      <c r="F8" s="370">
        <v>113.81699999999999</v>
      </c>
      <c r="G8" s="484">
        <f t="shared" si="1"/>
        <v>2.5130000000000052</v>
      </c>
      <c r="H8" s="484">
        <f t="shared" si="2"/>
        <v>1.1759999999999877</v>
      </c>
    </row>
    <row r="9" spans="1:8" ht="15" customHeight="1">
      <c r="A9" s="295"/>
      <c r="B9" s="359" t="s">
        <v>428</v>
      </c>
      <c r="C9" s="370">
        <v>35.530999999999999</v>
      </c>
      <c r="D9" s="370">
        <v>35.140999999999998</v>
      </c>
      <c r="E9" s="370">
        <v>35.084000000000003</v>
      </c>
      <c r="F9" s="370">
        <v>35.119</v>
      </c>
      <c r="G9" s="484">
        <f t="shared" si="1"/>
        <v>-5.6999999999995055E-2</v>
      </c>
      <c r="H9" s="484">
        <f t="shared" si="2"/>
        <v>3.4999999999996589E-2</v>
      </c>
    </row>
    <row r="10" spans="1:8" ht="15" customHeight="1">
      <c r="A10" s="366"/>
      <c r="B10" s="358" t="s">
        <v>429</v>
      </c>
      <c r="C10" s="370">
        <v>48.223999999999997</v>
      </c>
      <c r="D10" s="370">
        <v>47.337000000000003</v>
      </c>
      <c r="E10" s="370">
        <v>47.531999999999996</v>
      </c>
      <c r="F10" s="370">
        <v>49.037999999999997</v>
      </c>
      <c r="G10" s="484">
        <f t="shared" si="1"/>
        <v>0.19499999999999318</v>
      </c>
      <c r="H10" s="484">
        <f t="shared" si="2"/>
        <v>1.5060000000000002</v>
      </c>
    </row>
    <row r="11" spans="1:8" ht="15" customHeight="1">
      <c r="A11" s="295"/>
      <c r="B11" s="385" t="s">
        <v>437</v>
      </c>
      <c r="C11" s="370">
        <v>24.923999999999999</v>
      </c>
      <c r="D11" s="370">
        <v>24.9</v>
      </c>
      <c r="E11" s="370">
        <v>25.786000000000001</v>
      </c>
      <c r="F11" s="370">
        <v>26.451000000000001</v>
      </c>
      <c r="G11" s="484">
        <f t="shared" si="1"/>
        <v>0.88600000000000279</v>
      </c>
      <c r="H11" s="484">
        <f t="shared" si="2"/>
        <v>0.66499999999999915</v>
      </c>
    </row>
    <row r="12" spans="1:8" ht="15" customHeight="1">
      <c r="A12" s="367" t="s">
        <v>426</v>
      </c>
      <c r="B12" s="360"/>
      <c r="C12" s="746">
        <f t="shared" ref="C12:F12" si="4">C2+C7</f>
        <v>9097.9987000000001</v>
      </c>
      <c r="D12" s="746">
        <f t="shared" si="4"/>
        <v>9201.5820000000003</v>
      </c>
      <c r="E12" s="746">
        <f t="shared" si="4"/>
        <v>9249.3449999999993</v>
      </c>
      <c r="F12" s="746">
        <f t="shared" si="4"/>
        <v>9469.2139999999999</v>
      </c>
      <c r="G12" s="749">
        <f t="shared" si="1"/>
        <v>47.76299999999901</v>
      </c>
      <c r="H12" s="749">
        <f t="shared" si="2"/>
        <v>219.8690000000006</v>
      </c>
    </row>
    <row r="13" spans="1:8" ht="15" customHeight="1">
      <c r="A13" s="367" t="s">
        <v>430</v>
      </c>
      <c r="B13" s="360"/>
      <c r="C13" s="746">
        <v>2265.3939999999998</v>
      </c>
      <c r="D13" s="746">
        <v>2220.5030000000002</v>
      </c>
      <c r="E13" s="746">
        <v>2233.1779999999999</v>
      </c>
      <c r="F13" s="746">
        <v>2232.489</v>
      </c>
      <c r="G13" s="749">
        <f t="shared" si="1"/>
        <v>12.674999999999727</v>
      </c>
      <c r="H13" s="749">
        <f t="shared" si="2"/>
        <v>-0.68899999999985084</v>
      </c>
    </row>
    <row r="14" spans="1:8" ht="13.5">
      <c r="A14" s="382"/>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showGridLines="0" workbookViewId="0"/>
  </sheetViews>
  <sheetFormatPr baseColWidth="10" defaultRowHeight="12.75"/>
  <cols>
    <col min="1" max="1" width="2.140625" customWidth="1"/>
    <col min="2" max="2" width="37.85546875" customWidth="1"/>
  </cols>
  <sheetData>
    <row r="1" spans="1:8" ht="18.75" customHeight="1">
      <c r="A1" s="361"/>
      <c r="B1" s="361"/>
      <c r="C1" s="338" t="s">
        <v>492</v>
      </c>
      <c r="D1" s="338" t="s">
        <v>493</v>
      </c>
      <c r="E1" s="338" t="s">
        <v>488</v>
      </c>
      <c r="F1" s="338" t="s">
        <v>489</v>
      </c>
      <c r="G1" s="486" t="s">
        <v>490</v>
      </c>
      <c r="H1" s="486" t="s">
        <v>491</v>
      </c>
    </row>
    <row r="2" spans="1:8" ht="15" customHeight="1">
      <c r="A2" s="383" t="s">
        <v>622</v>
      </c>
      <c r="B2" s="383"/>
      <c r="C2" s="386">
        <v>95347</v>
      </c>
      <c r="D2" s="386">
        <v>95602</v>
      </c>
      <c r="E2" s="386">
        <v>95819</v>
      </c>
      <c r="F2" s="386">
        <v>96119</v>
      </c>
      <c r="G2" s="602">
        <f t="shared" ref="G2:H6" si="0">E2-D2</f>
        <v>217</v>
      </c>
      <c r="H2" s="602">
        <f t="shared" si="0"/>
        <v>300</v>
      </c>
    </row>
    <row r="3" spans="1:8" ht="15" customHeight="1">
      <c r="A3" s="383" t="s">
        <v>433</v>
      </c>
      <c r="B3" s="383"/>
      <c r="C3" s="386">
        <v>43984</v>
      </c>
      <c r="D3" s="386">
        <v>43422</v>
      </c>
      <c r="E3" s="386">
        <v>42970</v>
      </c>
      <c r="F3" s="386">
        <v>42540</v>
      </c>
      <c r="G3" s="602">
        <f t="shared" si="0"/>
        <v>-452</v>
      </c>
      <c r="H3" s="602">
        <f t="shared" si="0"/>
        <v>-430</v>
      </c>
    </row>
    <row r="4" spans="1:8" ht="15" customHeight="1">
      <c r="A4" s="383" t="s">
        <v>434</v>
      </c>
      <c r="B4" s="383"/>
      <c r="C4" s="386">
        <v>64835</v>
      </c>
      <c r="D4" s="386">
        <v>63542</v>
      </c>
      <c r="E4" s="386">
        <v>62310</v>
      </c>
      <c r="F4" s="386">
        <v>61010</v>
      </c>
      <c r="G4" s="602">
        <f t="shared" si="0"/>
        <v>-1232</v>
      </c>
      <c r="H4" s="602">
        <f t="shared" si="0"/>
        <v>-1300</v>
      </c>
    </row>
    <row r="5" spans="1:8" ht="15" customHeight="1">
      <c r="A5" s="384" t="s">
        <v>436</v>
      </c>
      <c r="B5" s="385"/>
      <c r="C5" s="387">
        <v>43030</v>
      </c>
      <c r="D5" s="387">
        <v>43641</v>
      </c>
      <c r="E5" s="386">
        <v>44424</v>
      </c>
      <c r="F5" s="386">
        <v>45224</v>
      </c>
      <c r="G5" s="603">
        <f t="shared" si="0"/>
        <v>783</v>
      </c>
      <c r="H5" s="603">
        <f t="shared" si="0"/>
        <v>800</v>
      </c>
    </row>
    <row r="6" spans="1:8" ht="15" customHeight="1">
      <c r="A6" s="367" t="s">
        <v>44</v>
      </c>
      <c r="B6" s="360"/>
      <c r="C6" s="388">
        <f>SUM(C2:C5)</f>
        <v>247196</v>
      </c>
      <c r="D6" s="388">
        <f t="shared" ref="D6:F6" si="1">SUM(D2:D5)</f>
        <v>246207</v>
      </c>
      <c r="E6" s="388">
        <f t="shared" si="1"/>
        <v>245523</v>
      </c>
      <c r="F6" s="388">
        <f t="shared" si="1"/>
        <v>244893</v>
      </c>
      <c r="G6" s="604">
        <f t="shared" si="0"/>
        <v>-684</v>
      </c>
      <c r="H6" s="604">
        <f t="shared" si="0"/>
        <v>-630</v>
      </c>
    </row>
    <row r="9" spans="1:8">
      <c r="A9" t="s">
        <v>435</v>
      </c>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P30"/>
  <sheetViews>
    <sheetView showGridLines="0" workbookViewId="0">
      <selection sqref="A1:A2"/>
    </sheetView>
  </sheetViews>
  <sheetFormatPr baseColWidth="10" defaultColWidth="11.42578125" defaultRowHeight="12.75"/>
  <cols>
    <col min="1" max="1" width="34.28515625" style="311" customWidth="1"/>
    <col min="2" max="4" width="8.28515625" style="311" customWidth="1"/>
    <col min="5" max="5" width="1.42578125" style="311" customWidth="1"/>
    <col min="6" max="8" width="8.28515625" style="311" customWidth="1"/>
    <col min="9" max="9" width="1.42578125" style="311" customWidth="1"/>
    <col min="10" max="12" width="8.28515625" style="311" customWidth="1"/>
    <col min="13" max="13" width="1.42578125" style="311" customWidth="1"/>
    <col min="14" max="16" width="8.28515625" style="311" customWidth="1"/>
    <col min="17" max="16384" width="11.42578125" style="311"/>
  </cols>
  <sheetData>
    <row r="1" spans="1:16" s="316" customFormat="1" ht="18.75" customHeight="1">
      <c r="A1" s="857" t="s">
        <v>279</v>
      </c>
      <c r="B1" s="860" t="s">
        <v>492</v>
      </c>
      <c r="C1" s="860"/>
      <c r="D1" s="860"/>
      <c r="E1" s="424"/>
      <c r="F1" s="860" t="s">
        <v>493</v>
      </c>
      <c r="G1" s="860"/>
      <c r="H1" s="860"/>
      <c r="I1" s="424"/>
      <c r="J1" s="860" t="s">
        <v>488</v>
      </c>
      <c r="K1" s="860"/>
      <c r="L1" s="860"/>
      <c r="M1" s="424"/>
      <c r="N1" s="860" t="s">
        <v>489</v>
      </c>
      <c r="O1" s="860"/>
      <c r="P1" s="860"/>
    </row>
    <row r="2" spans="1:16" s="316" customFormat="1" ht="18.75" customHeight="1">
      <c r="A2" s="858"/>
      <c r="B2" s="445" t="s">
        <v>280</v>
      </c>
      <c r="C2" s="426" t="s">
        <v>604</v>
      </c>
      <c r="D2" s="426" t="s">
        <v>605</v>
      </c>
      <c r="E2" s="426"/>
      <c r="F2" s="445" t="s">
        <v>280</v>
      </c>
      <c r="G2" s="426" t="s">
        <v>604</v>
      </c>
      <c r="H2" s="426" t="s">
        <v>605</v>
      </c>
      <c r="I2" s="426"/>
      <c r="J2" s="445" t="s">
        <v>280</v>
      </c>
      <c r="K2" s="426" t="s">
        <v>604</v>
      </c>
      <c r="L2" s="426" t="s">
        <v>605</v>
      </c>
      <c r="M2" s="426"/>
      <c r="N2" s="445" t="s">
        <v>280</v>
      </c>
      <c r="O2" s="426" t="s">
        <v>604</v>
      </c>
      <c r="P2" s="426" t="s">
        <v>605</v>
      </c>
    </row>
    <row r="3" spans="1:16" s="313" customFormat="1" ht="15" customHeight="1">
      <c r="A3" s="750" t="s">
        <v>415</v>
      </c>
      <c r="B3" s="751">
        <v>3902.9</v>
      </c>
      <c r="C3" s="751">
        <v>4.8101939779215925</v>
      </c>
      <c r="D3" s="751">
        <v>1.1047079369482333</v>
      </c>
      <c r="E3" s="751"/>
      <c r="F3" s="751">
        <v>3951.3</v>
      </c>
      <c r="G3" s="751">
        <v>4.6584257343448812</v>
      </c>
      <c r="H3" s="751">
        <v>1.0701807604179645</v>
      </c>
      <c r="I3" s="751"/>
      <c r="J3" s="751">
        <v>4100</v>
      </c>
      <c r="K3" s="751">
        <v>4.7303143928468421</v>
      </c>
      <c r="L3" s="751">
        <v>1.0586327628765893</v>
      </c>
      <c r="M3" s="751"/>
      <c r="N3" s="751">
        <v>4200</v>
      </c>
      <c r="O3" s="751">
        <v>4.6922131605407218</v>
      </c>
      <c r="P3" s="751">
        <v>1.0426027336050718</v>
      </c>
    </row>
    <row r="4" spans="1:16" s="312" customFormat="1" ht="15" customHeight="1">
      <c r="A4" s="750" t="s">
        <v>352</v>
      </c>
      <c r="B4" s="751">
        <v>24645.9</v>
      </c>
      <c r="C4" s="751">
        <v>30.375249112315917</v>
      </c>
      <c r="D4" s="751">
        <v>6.975972057504026</v>
      </c>
      <c r="E4" s="751"/>
      <c r="F4" s="751">
        <v>25350</v>
      </c>
      <c r="G4" s="751">
        <v>29.886642969565141</v>
      </c>
      <c r="H4" s="751">
        <v>6.8658624444095357</v>
      </c>
      <c r="I4" s="751"/>
      <c r="J4" s="751">
        <v>27000</v>
      </c>
      <c r="K4" s="751">
        <v>31.150850879723102</v>
      </c>
      <c r="L4" s="751">
        <v>6.9714840482116847</v>
      </c>
      <c r="M4" s="751"/>
      <c r="N4" s="751">
        <v>27900</v>
      </c>
      <c r="O4" s="751">
        <v>31.169701709306224</v>
      </c>
      <c r="P4" s="751">
        <v>6.9258610160908356</v>
      </c>
    </row>
    <row r="5" spans="1:16" s="312" customFormat="1" ht="15" customHeight="1">
      <c r="A5" s="753" t="s">
        <v>223</v>
      </c>
      <c r="B5" s="751">
        <v>3000</v>
      </c>
      <c r="C5" s="751">
        <v>3.6973998651681517</v>
      </c>
      <c r="D5" s="751">
        <v>0.84914392140323858</v>
      </c>
      <c r="E5" s="751"/>
      <c r="F5" s="751">
        <v>2754</v>
      </c>
      <c r="G5" s="751">
        <v>3.2468565971669583</v>
      </c>
      <c r="H5" s="751">
        <v>0.74590079573585255</v>
      </c>
      <c r="I5" s="751"/>
      <c r="J5" s="751">
        <v>2900</v>
      </c>
      <c r="K5" s="751">
        <v>3.3458321315258144</v>
      </c>
      <c r="L5" s="751">
        <v>0.74878902740051434</v>
      </c>
      <c r="M5" s="751"/>
      <c r="N5" s="751">
        <v>3150</v>
      </c>
      <c r="O5" s="751">
        <v>3.5191598704055416</v>
      </c>
      <c r="P5" s="751">
        <v>0.78195205020380398</v>
      </c>
    </row>
    <row r="6" spans="1:16" s="312" customFormat="1" ht="15" customHeight="1">
      <c r="A6" s="750" t="s">
        <v>111</v>
      </c>
      <c r="B6" s="751">
        <v>7431.7</v>
      </c>
      <c r="C6" s="751">
        <v>9.1593221926567168</v>
      </c>
      <c r="D6" s="751">
        <v>2.1035276268974825</v>
      </c>
      <c r="E6" s="751"/>
      <c r="F6" s="751">
        <v>7903.9</v>
      </c>
      <c r="G6" s="751">
        <v>9.3183841170471755</v>
      </c>
      <c r="H6" s="751">
        <v>2.1407136163458986</v>
      </c>
      <c r="I6" s="751"/>
      <c r="J6" s="751">
        <v>8500</v>
      </c>
      <c r="K6" s="751">
        <v>9.8067493510239405</v>
      </c>
      <c r="L6" s="751">
        <v>2.1947264596221974</v>
      </c>
      <c r="M6" s="751"/>
      <c r="N6" s="751">
        <v>9000</v>
      </c>
      <c r="O6" s="751">
        <v>10.054742486872975</v>
      </c>
      <c r="P6" s="751">
        <v>2.2341487148680113</v>
      </c>
    </row>
    <row r="7" spans="1:16" s="312" customFormat="1" ht="15" customHeight="1">
      <c r="A7" s="750" t="s">
        <v>112</v>
      </c>
      <c r="B7" s="751">
        <v>27055.7</v>
      </c>
      <c r="C7" s="751">
        <v>33.345247177343317</v>
      </c>
      <c r="D7" s="751">
        <v>7.6580610647698677</v>
      </c>
      <c r="E7" s="751"/>
      <c r="F7" s="751">
        <v>28346.3</v>
      </c>
      <c r="G7" s="751">
        <v>33.419161641348495</v>
      </c>
      <c r="H7" s="751">
        <v>7.6773884263497445</v>
      </c>
      <c r="I7" s="751"/>
      <c r="J7" s="751">
        <v>29400</v>
      </c>
      <c r="K7" s="751">
        <v>33.919815402365153</v>
      </c>
      <c r="L7" s="751">
        <v>7.5911715191638347</v>
      </c>
      <c r="M7" s="751"/>
      <c r="N7" s="751">
        <v>30300</v>
      </c>
      <c r="O7" s="751">
        <v>33.85096637247235</v>
      </c>
      <c r="P7" s="751">
        <v>7.5216340067223051</v>
      </c>
    </row>
    <row r="8" spans="1:16" s="312" customFormat="1" ht="15" customHeight="1">
      <c r="A8" s="750" t="s">
        <v>113</v>
      </c>
      <c r="B8" s="751">
        <v>1834.9</v>
      </c>
      <c r="C8" s="751">
        <v>2.261453004199014</v>
      </c>
      <c r="D8" s="751">
        <v>0.51936472712760084</v>
      </c>
      <c r="E8" s="751"/>
      <c r="F8" s="751">
        <v>1867.8</v>
      </c>
      <c r="G8" s="751">
        <v>2.2020620015208587</v>
      </c>
      <c r="H8" s="751">
        <v>0.50587999501649439</v>
      </c>
      <c r="I8" s="751"/>
      <c r="J8" s="751">
        <v>1900</v>
      </c>
      <c r="K8" s="751">
        <v>2.1920969137582924</v>
      </c>
      <c r="L8" s="751">
        <v>0.49058591450378525</v>
      </c>
      <c r="M8" s="751"/>
      <c r="N8" s="751">
        <v>1950</v>
      </c>
      <c r="O8" s="751">
        <v>2.1785275388224781</v>
      </c>
      <c r="P8" s="751">
        <v>0.48406555488806918</v>
      </c>
    </row>
    <row r="9" spans="1:16" s="312" customFormat="1" ht="15" customHeight="1">
      <c r="A9" s="750" t="s">
        <v>351</v>
      </c>
      <c r="B9" s="751">
        <v>4312.6000000000004</v>
      </c>
      <c r="C9" s="751">
        <v>5.3151355528413902</v>
      </c>
      <c r="D9" s="751">
        <v>1.2206726918145359</v>
      </c>
      <c r="E9" s="751"/>
      <c r="F9" s="751">
        <v>4436.1000000000004</v>
      </c>
      <c r="G9" s="751">
        <v>5.2299856756326601</v>
      </c>
      <c r="H9" s="751">
        <v>1.2014853013666722</v>
      </c>
      <c r="I9" s="751"/>
      <c r="J9" s="751">
        <v>4525</v>
      </c>
      <c r="K9" s="751">
        <v>5.2206518603980383</v>
      </c>
      <c r="L9" s="751">
        <v>1.1683690858576992</v>
      </c>
      <c r="M9" s="751"/>
      <c r="N9" s="751">
        <v>4550</v>
      </c>
      <c r="O9" s="751">
        <v>5.0832309239191149</v>
      </c>
      <c r="P9" s="751">
        <v>1.129486294738828</v>
      </c>
    </row>
    <row r="10" spans="1:16" s="312" customFormat="1" ht="15" customHeight="1">
      <c r="A10" s="750" t="s">
        <v>414</v>
      </c>
      <c r="B10" s="751">
        <v>527.20000000000005</v>
      </c>
      <c r="C10" s="751">
        <v>0.64975640297221648</v>
      </c>
      <c r="D10" s="751">
        <v>0.14922289178792913</v>
      </c>
      <c r="E10" s="751"/>
      <c r="F10" s="751">
        <v>564</v>
      </c>
      <c r="G10" s="751">
        <v>0.66493359506251437</v>
      </c>
      <c r="H10" s="751">
        <v>0.15275528278686304</v>
      </c>
      <c r="I10" s="751"/>
      <c r="J10" s="751">
        <v>515</v>
      </c>
      <c r="K10" s="751">
        <v>0.59417363715027405</v>
      </c>
      <c r="L10" s="751">
        <v>0.13297460314181547</v>
      </c>
      <c r="M10" s="751"/>
      <c r="N10" s="751">
        <v>530</v>
      </c>
      <c r="O10" s="751">
        <v>0.59211261311585295</v>
      </c>
      <c r="P10" s="751">
        <v>0.13156653543111624</v>
      </c>
    </row>
    <row r="11" spans="1:16" s="312" customFormat="1" ht="15" customHeight="1">
      <c r="A11" s="750" t="s">
        <v>114</v>
      </c>
      <c r="B11" s="751">
        <v>899</v>
      </c>
      <c r="C11" s="751">
        <v>1.1079874929287228</v>
      </c>
      <c r="D11" s="751">
        <v>0.25446012844717047</v>
      </c>
      <c r="E11" s="751"/>
      <c r="F11" s="751">
        <v>925.5</v>
      </c>
      <c r="G11" s="751">
        <v>1.0911277344509875</v>
      </c>
      <c r="H11" s="751">
        <v>0.25066491882844283</v>
      </c>
      <c r="I11" s="751"/>
      <c r="J11" s="751">
        <v>910</v>
      </c>
      <c r="K11" s="751">
        <v>1.0498990481684454</v>
      </c>
      <c r="L11" s="751">
        <v>0.23496483273602345</v>
      </c>
      <c r="M11" s="751"/>
      <c r="N11" s="751">
        <v>920</v>
      </c>
      <c r="O11" s="751">
        <v>1.0278181208803485</v>
      </c>
      <c r="P11" s="751">
        <v>0.22837964640873004</v>
      </c>
    </row>
    <row r="12" spans="1:16" s="312" customFormat="1" ht="15" customHeight="1">
      <c r="A12" s="750" t="s">
        <v>115</v>
      </c>
      <c r="B12" s="751">
        <v>417.6</v>
      </c>
      <c r="C12" s="751">
        <v>0.51467806123140669</v>
      </c>
      <c r="D12" s="751">
        <v>0.11820083385933082</v>
      </c>
      <c r="E12" s="751"/>
      <c r="F12" s="751">
        <v>469.4</v>
      </c>
      <c r="G12" s="751">
        <v>0.55340395305380186</v>
      </c>
      <c r="H12" s="751">
        <v>0.1271335633690665</v>
      </c>
      <c r="I12" s="751"/>
      <c r="J12" s="751">
        <v>470</v>
      </c>
      <c r="K12" s="751">
        <v>0.54225555235073553</v>
      </c>
      <c r="L12" s="751">
        <v>0.12135546306146267</v>
      </c>
      <c r="M12" s="751"/>
      <c r="N12" s="751">
        <v>470</v>
      </c>
      <c r="O12" s="751">
        <v>0.52508099653669982</v>
      </c>
      <c r="P12" s="751">
        <v>0.1166722106653295</v>
      </c>
    </row>
    <row r="13" spans="1:16" s="312" customFormat="1" ht="15" customHeight="1">
      <c r="A13" s="750" t="s">
        <v>116</v>
      </c>
      <c r="B13" s="751">
        <v>1146.8</v>
      </c>
      <c r="C13" s="751">
        <v>1.4133927217916118</v>
      </c>
      <c r="D13" s="751">
        <v>0.324599416355078</v>
      </c>
      <c r="E13" s="751"/>
      <c r="F13" s="751">
        <v>1128.3</v>
      </c>
      <c r="G13" s="751">
        <v>1.3302208782075089</v>
      </c>
      <c r="H13" s="751">
        <v>0.30559181838371913</v>
      </c>
      <c r="I13" s="751"/>
      <c r="J13" s="751">
        <v>1170</v>
      </c>
      <c r="K13" s="751">
        <v>1.3498702047880011</v>
      </c>
      <c r="L13" s="751">
        <v>0.302097642089173</v>
      </c>
      <c r="M13" s="751"/>
      <c r="N13" s="751">
        <v>1190</v>
      </c>
      <c r="O13" s="751">
        <v>1.3294603954865378</v>
      </c>
      <c r="P13" s="751">
        <v>0.29540410785477039</v>
      </c>
    </row>
    <row r="14" spans="1:16" s="312" customFormat="1" ht="15" customHeight="1">
      <c r="A14" s="754" t="s">
        <v>383</v>
      </c>
      <c r="B14" s="751">
        <v>2249.1999999999998</v>
      </c>
      <c r="C14" s="751">
        <v>2.7720639255787352</v>
      </c>
      <c r="D14" s="751">
        <v>0.63663150267338808</v>
      </c>
      <c r="E14" s="751"/>
      <c r="F14" s="751">
        <v>2389</v>
      </c>
      <c r="G14" s="751">
        <v>2.8165360968162179</v>
      </c>
      <c r="H14" s="751">
        <v>0.64704321024435429</v>
      </c>
      <c r="I14" s="751"/>
      <c r="J14" s="751">
        <v>2440</v>
      </c>
      <c r="K14" s="751">
        <v>2.8151139313527547</v>
      </c>
      <c r="L14" s="751">
        <v>0.630015595468019</v>
      </c>
      <c r="M14" s="751"/>
      <c r="N14" s="751">
        <v>2510</v>
      </c>
      <c r="O14" s="751">
        <v>2.8041559602279076</v>
      </c>
      <c r="P14" s="751">
        <v>0.62307925270207876</v>
      </c>
    </row>
    <row r="15" spans="1:16" s="312" customFormat="1" ht="15" customHeight="1">
      <c r="A15" s="750" t="s">
        <v>117</v>
      </c>
      <c r="B15" s="751">
        <v>49.5</v>
      </c>
      <c r="C15" s="751">
        <v>6.1007097775274494E-2</v>
      </c>
      <c r="D15" s="751">
        <v>1.4010874703153438E-2</v>
      </c>
      <c r="E15" s="751"/>
      <c r="F15" s="751">
        <v>52.9</v>
      </c>
      <c r="G15" s="751">
        <v>6.2366998543984059E-2</v>
      </c>
      <c r="H15" s="751">
        <v>1.4327578828767827E-2</v>
      </c>
      <c r="I15" s="751"/>
      <c r="J15" s="751">
        <v>50</v>
      </c>
      <c r="K15" s="751">
        <v>5.7686760888376112E-2</v>
      </c>
      <c r="L15" s="751">
        <v>1.2910155644836455E-2</v>
      </c>
      <c r="M15" s="751"/>
      <c r="N15" s="751">
        <v>50</v>
      </c>
      <c r="O15" s="751">
        <v>5.5859680482627641E-2</v>
      </c>
      <c r="P15" s="751">
        <v>1.2411937304822285E-2</v>
      </c>
    </row>
    <row r="16" spans="1:16" s="312" customFormat="1" ht="15" customHeight="1">
      <c r="A16" s="750" t="s">
        <v>350</v>
      </c>
      <c r="B16" s="751">
        <v>3665.1000000000058</v>
      </c>
      <c r="C16" s="751">
        <v>4.5171134152759373</v>
      </c>
      <c r="D16" s="751">
        <v>1.0373991287783384</v>
      </c>
      <c r="E16" s="751"/>
      <c r="F16" s="751">
        <v>4682</v>
      </c>
      <c r="G16" s="751">
        <v>5.5198920072388162</v>
      </c>
      <c r="H16" s="751">
        <v>1.2680855212909448</v>
      </c>
      <c r="I16" s="751"/>
      <c r="J16" s="751">
        <v>2795</v>
      </c>
      <c r="K16" s="751">
        <v>3.2246899336602248</v>
      </c>
      <c r="L16" s="751">
        <v>0.72167770054635783</v>
      </c>
      <c r="M16" s="751"/>
      <c r="N16" s="751">
        <v>2790</v>
      </c>
      <c r="O16" s="751">
        <v>3.1169701709306223</v>
      </c>
      <c r="P16" s="751">
        <v>0.69258610160908352</v>
      </c>
    </row>
    <row r="17" spans="1:16" s="315" customFormat="1" ht="15" customHeight="1">
      <c r="A17" s="755" t="s">
        <v>349</v>
      </c>
      <c r="B17" s="756">
        <v>81138.100000000006</v>
      </c>
      <c r="C17" s="756">
        <v>100</v>
      </c>
      <c r="D17" s="756">
        <v>22.965974803069376</v>
      </c>
      <c r="E17" s="756"/>
      <c r="F17" s="756">
        <v>84820.5</v>
      </c>
      <c r="G17" s="756">
        <v>100</v>
      </c>
      <c r="H17" s="756">
        <v>22.973013233374321</v>
      </c>
      <c r="I17" s="756"/>
      <c r="J17" s="756">
        <v>86675</v>
      </c>
      <c r="K17" s="756">
        <v>100</v>
      </c>
      <c r="L17" s="756">
        <v>22.379754810323995</v>
      </c>
      <c r="M17" s="756"/>
      <c r="N17" s="756">
        <v>89510</v>
      </c>
      <c r="O17" s="756">
        <v>100</v>
      </c>
      <c r="P17" s="756">
        <v>22.219850163092854</v>
      </c>
    </row>
    <row r="18" spans="1:16" s="315" customFormat="1" ht="15" customHeight="1">
      <c r="A18" s="757"/>
      <c r="B18" s="758"/>
      <c r="C18" s="758"/>
      <c r="D18" s="758"/>
      <c r="E18" s="758"/>
      <c r="F18" s="758"/>
      <c r="G18" s="759"/>
      <c r="H18" s="759"/>
      <c r="J18" s="758"/>
      <c r="K18" s="759"/>
      <c r="L18" s="759"/>
      <c r="N18" s="758"/>
      <c r="O18" s="759"/>
      <c r="P18" s="759"/>
    </row>
    <row r="19" spans="1:16" s="314" customFormat="1" ht="15" customHeight="1">
      <c r="A19" s="760" t="s">
        <v>404</v>
      </c>
      <c r="B19" s="761"/>
      <c r="C19" s="762"/>
      <c r="D19" s="762"/>
      <c r="E19" s="762"/>
      <c r="F19" s="761"/>
      <c r="G19" s="760"/>
      <c r="H19" s="760"/>
      <c r="I19" s="763"/>
      <c r="J19" s="761"/>
      <c r="K19" s="760"/>
      <c r="L19" s="760"/>
      <c r="M19" s="763"/>
      <c r="N19" s="761"/>
      <c r="O19" s="760"/>
      <c r="P19" s="760"/>
    </row>
    <row r="20" spans="1:16" s="313" customFormat="1" ht="15" customHeight="1">
      <c r="A20" s="753" t="s">
        <v>353</v>
      </c>
      <c r="B20" s="751">
        <v>48517.377829389996</v>
      </c>
      <c r="C20" s="752">
        <v>59.796048748232941</v>
      </c>
      <c r="D20" s="752">
        <v>13.732745488750256</v>
      </c>
      <c r="E20" s="752"/>
      <c r="F20" s="751">
        <v>51709.106455439993</v>
      </c>
      <c r="G20" s="752">
        <v>60.962982363273021</v>
      </c>
      <c r="H20" s="752">
        <v>14.005034005774364</v>
      </c>
      <c r="J20" s="751">
        <v>52949.060000000005</v>
      </c>
      <c r="K20" s="752">
        <v>61.089195269685618</v>
      </c>
      <c r="L20" s="752">
        <v>13.671612116955684</v>
      </c>
      <c r="N20" s="751">
        <v>54521.525999999983</v>
      </c>
      <c r="O20" s="752">
        <v>60.911100435705492</v>
      </c>
      <c r="P20" s="752">
        <v>13.53435524950476</v>
      </c>
    </row>
    <row r="21" spans="1:16" s="313" customFormat="1" ht="15" customHeight="1">
      <c r="A21" s="753" t="s">
        <v>389</v>
      </c>
      <c r="B21" s="751">
        <v>15677.772744999998</v>
      </c>
      <c r="C21" s="752">
        <v>19.322331611166639</v>
      </c>
      <c r="D21" s="752">
        <v>4.4375618091860387</v>
      </c>
      <c r="E21" s="752"/>
      <c r="F21" s="751">
        <v>15963.206345000002</v>
      </c>
      <c r="G21" s="752">
        <v>18.819986141321969</v>
      </c>
      <c r="H21" s="752">
        <v>4.3235179067651099</v>
      </c>
      <c r="J21" s="751">
        <v>15596.616999999998</v>
      </c>
      <c r="K21" s="752">
        <v>17.994366310931639</v>
      </c>
      <c r="L21" s="752">
        <v>4.027095060058044</v>
      </c>
      <c r="N21" s="751">
        <v>16116.341</v>
      </c>
      <c r="O21" s="752">
        <v>18.005073176181433</v>
      </c>
      <c r="P21" s="752">
        <v>4.0007002815027377</v>
      </c>
    </row>
    <row r="22" spans="1:16" s="313" customFormat="1" ht="15" customHeight="1">
      <c r="A22" s="764" t="s">
        <v>390</v>
      </c>
      <c r="B22" s="751">
        <v>9765.3568840000007</v>
      </c>
      <c r="C22" s="752">
        <v>12.035476408740161</v>
      </c>
      <c r="D22" s="752">
        <v>2.7640644794606239</v>
      </c>
      <c r="E22" s="752"/>
      <c r="F22" s="751">
        <v>9802.1528389999985</v>
      </c>
      <c r="G22" s="752">
        <v>11.55634880600798</v>
      </c>
      <c r="H22" s="752">
        <v>2.6548415404991084</v>
      </c>
      <c r="J22" s="751">
        <v>10355.549000000003</v>
      </c>
      <c r="K22" s="752">
        <v>11.947561580617251</v>
      </c>
      <c r="L22" s="752">
        <v>2.6738349875546108</v>
      </c>
      <c r="N22" s="751">
        <v>10720.325999999999</v>
      </c>
      <c r="O22" s="752">
        <v>11.976679700592111</v>
      </c>
      <c r="P22" s="752">
        <v>2.6612002839851252</v>
      </c>
    </row>
    <row r="23" spans="1:16" s="313" customFormat="1" ht="15" customHeight="1">
      <c r="A23" s="753" t="s">
        <v>405</v>
      </c>
      <c r="B23" s="751">
        <v>4620.9815431699999</v>
      </c>
      <c r="C23" s="752">
        <v>5.6952055115537581</v>
      </c>
      <c r="D23" s="752">
        <v>1.3079594627664541</v>
      </c>
      <c r="E23" s="752"/>
      <c r="F23" s="751">
        <v>4701.8584103899993</v>
      </c>
      <c r="G23" s="752">
        <v>5.5433042842119526</v>
      </c>
      <c r="H23" s="752">
        <v>1.2734640267782176</v>
      </c>
      <c r="J23" s="751">
        <v>4873.7740000000003</v>
      </c>
      <c r="K23" s="752">
        <v>5.6230447072396892</v>
      </c>
      <c r="L23" s="752">
        <v>1.2584236183551429</v>
      </c>
      <c r="N23" s="751">
        <v>5051.8070000000007</v>
      </c>
      <c r="O23" s="752">
        <v>5.6438464975980347</v>
      </c>
      <c r="P23" s="752">
        <v>1.2540542352012474</v>
      </c>
    </row>
    <row r="24" spans="1:16" s="313" customFormat="1" ht="15" customHeight="1">
      <c r="A24" s="765" t="s">
        <v>347</v>
      </c>
      <c r="B24" s="767">
        <v>2556.6389932399998</v>
      </c>
      <c r="C24" s="766">
        <v>3.1509722229630714</v>
      </c>
      <c r="D24" s="766">
        <v>0.72365148677741387</v>
      </c>
      <c r="E24" s="766"/>
      <c r="F24" s="767">
        <v>2644.210419</v>
      </c>
      <c r="G24" s="766">
        <v>3.1174190425663606</v>
      </c>
      <c r="H24" s="766">
        <v>0.71616508918850108</v>
      </c>
      <c r="I24" s="768"/>
      <c r="J24" s="767">
        <v>2900</v>
      </c>
      <c r="K24" s="766">
        <v>3.3458321315258144</v>
      </c>
      <c r="L24" s="766">
        <v>0.74878902740051434</v>
      </c>
      <c r="M24" s="768"/>
      <c r="N24" s="767">
        <v>3100</v>
      </c>
      <c r="O24" s="766">
        <v>3.4633001899229141</v>
      </c>
      <c r="P24" s="766">
        <v>0.76954011289898172</v>
      </c>
    </row>
    <row r="25" spans="1:16" s="368" customFormat="1" ht="15" customHeight="1">
      <c r="A25" s="859"/>
      <c r="B25" s="859"/>
      <c r="C25" s="859"/>
      <c r="D25" s="859"/>
      <c r="E25" s="859"/>
      <c r="F25" s="859"/>
      <c r="G25" s="859"/>
      <c r="H25" s="859"/>
    </row>
    <row r="26" spans="1:16" s="312" customFormat="1" ht="15"/>
    <row r="27" spans="1:16" s="312" customFormat="1" ht="15"/>
    <row r="28" spans="1:16" s="312" customFormat="1" ht="15"/>
    <row r="29" spans="1:16" s="312" customFormat="1" ht="15"/>
    <row r="30" spans="1:16" s="312" customFormat="1" ht="15"/>
  </sheetData>
  <mergeCells count="6">
    <mergeCell ref="A1:A2"/>
    <mergeCell ref="A25:H25"/>
    <mergeCell ref="J1:L1"/>
    <mergeCell ref="N1:P1"/>
    <mergeCell ref="F1:H1"/>
    <mergeCell ref="B1:D1"/>
  </mergeCells>
  <pageMargins left="0.70866141732283472" right="0.70866141732283472" top="1.1811023622047245" bottom="1.1811023622047245" header="0.31496062992125984" footer="0.31496062992125984"/>
  <pageSetup paperSize="9" scale="73"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37</vt:i4>
      </vt:variant>
      <vt:variant>
        <vt:lpstr>Benannte Bereiche</vt:lpstr>
      </vt:variant>
      <vt:variant>
        <vt:i4>7</vt:i4>
      </vt:variant>
    </vt:vector>
  </HeadingPairs>
  <TitlesOfParts>
    <vt:vector size="44" baseType="lpstr">
      <vt:lpstr>VLZ</vt:lpstr>
      <vt:lpstr>Eckwerte</vt:lpstr>
      <vt:lpstr>Wirtschaftliche Eckdaten</vt:lpstr>
      <vt:lpstr>Ubersicht nach UG</vt:lpstr>
      <vt:lpstr>BFG-BFRG-Vergleich 2018_2019</vt:lpstr>
      <vt:lpstr>UG20_Arbeit</vt:lpstr>
      <vt:lpstr>UG23_Details</vt:lpstr>
      <vt:lpstr>UG23_Personen</vt:lpstr>
      <vt:lpstr>Öffentliche Abgaben UG16</vt:lpstr>
      <vt:lpstr>Tab 6a alt</vt:lpstr>
      <vt:lpstr>Tab 6 (2)</vt:lpstr>
      <vt:lpstr>Tab 6 Ende 2011</vt:lpstr>
      <vt:lpstr>Tab 11 (2)</vt:lpstr>
      <vt:lpstr>Trad. Methode</vt:lpstr>
      <vt:lpstr>Ertragsanteile</vt:lpstr>
      <vt:lpstr>Ertragsanteile und Transfer</vt:lpstr>
      <vt:lpstr>PV</vt:lpstr>
      <vt:lpstr>KV</vt:lpstr>
      <vt:lpstr>UV</vt:lpstr>
      <vt:lpstr>EU</vt:lpstr>
      <vt:lpstr>Tab 16b</vt:lpstr>
      <vt:lpstr>Infrastruktur</vt:lpstr>
      <vt:lpstr>Infrastruktur_OEBB</vt:lpstr>
      <vt:lpstr>Finanzverb_Außerbudg</vt:lpstr>
      <vt:lpstr>GesamtwirtschIndikatoren</vt:lpstr>
      <vt:lpstr>Rechtsträger-Schulden</vt:lpstr>
      <vt:lpstr>Rechtsträger-Saldo</vt:lpstr>
      <vt:lpstr>Maastricht-Überl</vt:lpstr>
      <vt:lpstr>ÖffSektor</vt:lpstr>
      <vt:lpstr>Prognosevergleich</vt:lpstr>
      <vt:lpstr>Zinsszenarien</vt:lpstr>
      <vt:lpstr>Tabelle_Makroszenarien</vt:lpstr>
      <vt:lpstr>Haftungen</vt:lpstr>
      <vt:lpstr>IFIs</vt:lpstr>
      <vt:lpstr>Tab 22 (2)</vt:lpstr>
      <vt:lpstr>Tabx 24</vt:lpstr>
      <vt:lpstr>Klima</vt:lpstr>
      <vt:lpstr>_f408d64f_STF_Fuss_1_CN1</vt:lpstr>
      <vt:lpstr>_f408d64f_STF_Gesamtsumme_1_CN1</vt:lpstr>
      <vt:lpstr>_f408d64f_STF_Koerper_1_CN1</vt:lpstr>
      <vt:lpstr>_f408d64f_STF_Tabellenkopf_1_CN1</vt:lpstr>
      <vt:lpstr>_f408d64f_STF_Titel_1_CN1</vt:lpstr>
      <vt:lpstr>_f408d64f_STF_Vorspalte_1_CN1</vt:lpstr>
      <vt:lpstr>ÖffSektor!Druckbereich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II_8</dc:creator>
  <cp:lastModifiedBy>LEICHER</cp:lastModifiedBy>
  <cp:lastPrinted>2018-03-20T15:26:17Z</cp:lastPrinted>
  <dcterms:created xsi:type="dcterms:W3CDTF">2012-08-10T09:20:41Z</dcterms:created>
  <dcterms:modified xsi:type="dcterms:W3CDTF">2018-03-20T15:26:25Z</dcterms:modified>
</cp:coreProperties>
</file>