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120" windowWidth="27480" windowHeight="12585"/>
  </bookViews>
  <sheets>
    <sheet name="EAVERT" sheetId="1" r:id="rId1"/>
  </sheets>
  <definedNames>
    <definedName name="_xlnm.Print_Area" localSheetId="0">EAVERT!$A$8:$N$46,EAVERT!$A$49:$M$88,EAVERT!$A$93:$P$142,EAVERT!$A$145:$P$190,EAVERT!$A$195:$K$219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E218" i="1" l="1"/>
  <c r="J210" i="1"/>
  <c r="B210" i="1"/>
  <c r="K206" i="1"/>
  <c r="G219" i="1" s="1"/>
  <c r="K205" i="1"/>
  <c r="H218" i="1" s="1"/>
  <c r="K204" i="1"/>
  <c r="J217" i="1" s="1"/>
  <c r="K198" i="1"/>
  <c r="J211" i="1" s="1"/>
  <c r="K197" i="1"/>
  <c r="H210" i="1" s="1"/>
  <c r="P174" i="1"/>
  <c r="P120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5" i="1"/>
  <c r="C75" i="1"/>
  <c r="F75" i="1" s="1"/>
  <c r="L75" i="1" s="1"/>
  <c r="B75" i="1"/>
  <c r="D74" i="1"/>
  <c r="C74" i="1"/>
  <c r="B74" i="1"/>
  <c r="D73" i="1"/>
  <c r="C73" i="1"/>
  <c r="B73" i="1"/>
  <c r="D72" i="1"/>
  <c r="C72" i="1"/>
  <c r="B72" i="1"/>
  <c r="D68" i="1"/>
  <c r="C68" i="1"/>
  <c r="B68" i="1"/>
  <c r="D67" i="1"/>
  <c r="C67" i="1"/>
  <c r="B67" i="1"/>
  <c r="D66" i="1"/>
  <c r="C66" i="1"/>
  <c r="B66" i="1"/>
  <c r="D65" i="1"/>
  <c r="C65" i="1"/>
  <c r="B65" i="1"/>
  <c r="D63" i="1"/>
  <c r="C63" i="1"/>
  <c r="B63" i="1"/>
  <c r="D62" i="1"/>
  <c r="C62" i="1"/>
  <c r="B62" i="1"/>
  <c r="D60" i="1"/>
  <c r="C60" i="1"/>
  <c r="B60" i="1"/>
  <c r="I88" i="1"/>
  <c r="H88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43" i="1"/>
  <c r="H43" i="1" s="1"/>
  <c r="D42" i="1"/>
  <c r="H42" i="1" s="1"/>
  <c r="G84" i="1" s="1"/>
  <c r="M84" i="1" s="1"/>
  <c r="D41" i="1"/>
  <c r="H41" i="1" s="1"/>
  <c r="D40" i="1"/>
  <c r="H40" i="1" s="1"/>
  <c r="D39" i="1"/>
  <c r="H39" i="1" s="1"/>
  <c r="D38" i="1"/>
  <c r="H38" i="1" s="1"/>
  <c r="D37" i="1"/>
  <c r="H37" i="1" s="1"/>
  <c r="F79" i="1" s="1"/>
  <c r="L79" i="1" s="1"/>
  <c r="D36" i="1"/>
  <c r="H36" i="1" s="1"/>
  <c r="E78" i="1" s="1"/>
  <c r="D35" i="1"/>
  <c r="H35" i="1" s="1"/>
  <c r="D34" i="1"/>
  <c r="H34" i="1" s="1"/>
  <c r="D33" i="1"/>
  <c r="H33" i="1" s="1"/>
  <c r="G75" i="1" s="1"/>
  <c r="M75" i="1" s="1"/>
  <c r="D32" i="1"/>
  <c r="H32" i="1" s="1"/>
  <c r="F74" i="1" s="1"/>
  <c r="L74" i="1" s="1"/>
  <c r="D31" i="1"/>
  <c r="H31" i="1" s="1"/>
  <c r="F73" i="1" s="1"/>
  <c r="L73" i="1" s="1"/>
  <c r="D30" i="1"/>
  <c r="H30" i="1" s="1"/>
  <c r="D29" i="1"/>
  <c r="H29" i="1" s="1"/>
  <c r="E71" i="1" s="1"/>
  <c r="D28" i="1"/>
  <c r="H28" i="1" s="1"/>
  <c r="D27" i="1"/>
  <c r="H27" i="1" s="1"/>
  <c r="D26" i="1"/>
  <c r="H26" i="1" s="1"/>
  <c r="D25" i="1"/>
  <c r="H25" i="1" s="1"/>
  <c r="G67" i="1" s="1"/>
  <c r="M67" i="1" s="1"/>
  <c r="D24" i="1"/>
  <c r="H24" i="1" s="1"/>
  <c r="E66" i="1" s="1"/>
  <c r="D23" i="1"/>
  <c r="H23" i="1" s="1"/>
  <c r="D22" i="1"/>
  <c r="H22" i="1" s="1"/>
  <c r="G64" i="1" s="1"/>
  <c r="M64" i="1" s="1"/>
  <c r="D21" i="1"/>
  <c r="H21" i="1" s="1"/>
  <c r="G63" i="1" s="1"/>
  <c r="M63" i="1" s="1"/>
  <c r="D20" i="1"/>
  <c r="H20" i="1" s="1"/>
  <c r="D19" i="1"/>
  <c r="H19" i="1" s="1"/>
  <c r="D18" i="1"/>
  <c r="H18" i="1" s="1"/>
  <c r="G45" i="1"/>
  <c r="F45" i="1"/>
  <c r="E45" i="1"/>
  <c r="D16" i="1"/>
  <c r="H16" i="1" s="1"/>
  <c r="G58" i="1" s="1"/>
  <c r="M58" i="1" s="1"/>
  <c r="D15" i="1"/>
  <c r="H15" i="1" s="1"/>
  <c r="D14" i="1"/>
  <c r="H14" i="1" s="1"/>
  <c r="D13" i="1"/>
  <c r="H13" i="1" s="1"/>
  <c r="J59" i="1"/>
  <c r="J87" i="1" s="1"/>
  <c r="F67" i="1" l="1"/>
  <c r="L67" i="1" s="1"/>
  <c r="E170" i="1" s="1"/>
  <c r="E62" i="1"/>
  <c r="E83" i="1"/>
  <c r="D217" i="1"/>
  <c r="E57" i="1"/>
  <c r="F60" i="1"/>
  <c r="L60" i="1" s="1"/>
  <c r="E163" i="1" s="1"/>
  <c r="F83" i="1"/>
  <c r="L83" i="1" s="1"/>
  <c r="E186" i="1" s="1"/>
  <c r="D211" i="1"/>
  <c r="H217" i="1"/>
  <c r="H211" i="1"/>
  <c r="E55" i="1"/>
  <c r="E74" i="1"/>
  <c r="C217" i="1"/>
  <c r="D219" i="1"/>
  <c r="G70" i="1"/>
  <c r="M70" i="1" s="1"/>
  <c r="E70" i="1"/>
  <c r="G66" i="1"/>
  <c r="M66" i="1" s="1"/>
  <c r="E117" i="1" s="1"/>
  <c r="E73" i="1"/>
  <c r="G78" i="1"/>
  <c r="M78" i="1" s="1"/>
  <c r="E129" i="1" s="1"/>
  <c r="G79" i="1"/>
  <c r="M79" i="1" s="1"/>
  <c r="G82" i="1"/>
  <c r="M82" i="1" s="1"/>
  <c r="C45" i="1"/>
  <c r="E67" i="1"/>
  <c r="K199" i="1"/>
  <c r="J212" i="1" s="1"/>
  <c r="K200" i="1"/>
  <c r="H213" i="1" s="1"/>
  <c r="K203" i="1"/>
  <c r="J216" i="1" s="1"/>
  <c r="E210" i="1"/>
  <c r="C211" i="1"/>
  <c r="G217" i="1"/>
  <c r="F218" i="1"/>
  <c r="H219" i="1"/>
  <c r="G60" i="1"/>
  <c r="M60" i="1" s="1"/>
  <c r="E111" i="1" s="1"/>
  <c r="F62" i="1"/>
  <c r="L62" i="1" s="1"/>
  <c r="E165" i="1" s="1"/>
  <c r="F63" i="1"/>
  <c r="L63" i="1" s="1"/>
  <c r="E166" i="1" s="1"/>
  <c r="F68" i="1"/>
  <c r="L68" i="1" s="1"/>
  <c r="E79" i="1"/>
  <c r="I87" i="1"/>
  <c r="F210" i="1"/>
  <c r="I218" i="1"/>
  <c r="D17" i="1"/>
  <c r="N9" i="1" s="1"/>
  <c r="K59" i="1" s="1"/>
  <c r="K88" i="1" s="1"/>
  <c r="G80" i="1"/>
  <c r="M80" i="1" s="1"/>
  <c r="F55" i="1"/>
  <c r="L55" i="1" s="1"/>
  <c r="E158" i="1" s="1"/>
  <c r="E58" i="1"/>
  <c r="F71" i="1"/>
  <c r="L71" i="1" s="1"/>
  <c r="E174" i="1" s="1"/>
  <c r="K201" i="1"/>
  <c r="D214" i="1" s="1"/>
  <c r="I210" i="1"/>
  <c r="G211" i="1"/>
  <c r="B218" i="1"/>
  <c r="J218" i="1"/>
  <c r="G56" i="1"/>
  <c r="M56" i="1" s="1"/>
  <c r="F56" i="1"/>
  <c r="L56" i="1" s="1"/>
  <c r="E56" i="1"/>
  <c r="E118" i="1"/>
  <c r="G69" i="1"/>
  <c r="M69" i="1" s="1"/>
  <c r="F69" i="1"/>
  <c r="L69" i="1" s="1"/>
  <c r="E69" i="1"/>
  <c r="F72" i="1"/>
  <c r="L72" i="1" s="1"/>
  <c r="E72" i="1"/>
  <c r="F85" i="1"/>
  <c r="L85" i="1" s="1"/>
  <c r="E85" i="1"/>
  <c r="G85" i="1"/>
  <c r="M85" i="1" s="1"/>
  <c r="E131" i="1"/>
  <c r="D12" i="1"/>
  <c r="H12" i="1" s="1"/>
  <c r="E54" i="1" s="1"/>
  <c r="E109" i="1"/>
  <c r="E114" i="1"/>
  <c r="G65" i="1"/>
  <c r="M65" i="1" s="1"/>
  <c r="F65" i="1"/>
  <c r="L65" i="1" s="1"/>
  <c r="E65" i="1"/>
  <c r="E68" i="1"/>
  <c r="G68" i="1"/>
  <c r="M68" i="1" s="1"/>
  <c r="E177" i="1"/>
  <c r="E182" i="1"/>
  <c r="F81" i="1"/>
  <c r="L81" i="1" s="1"/>
  <c r="E81" i="1"/>
  <c r="E84" i="1"/>
  <c r="F84" i="1"/>
  <c r="L84" i="1" s="1"/>
  <c r="G57" i="1"/>
  <c r="M57" i="1" s="1"/>
  <c r="K87" i="1"/>
  <c r="E61" i="1"/>
  <c r="G61" i="1"/>
  <c r="M61" i="1" s="1"/>
  <c r="F61" i="1"/>
  <c r="L61" i="1" s="1"/>
  <c r="F64" i="1"/>
  <c r="L64" i="1" s="1"/>
  <c r="E64" i="1"/>
  <c r="E121" i="1"/>
  <c r="E126" i="1"/>
  <c r="G77" i="1"/>
  <c r="M77" i="1" s="1"/>
  <c r="F77" i="1"/>
  <c r="L77" i="1" s="1"/>
  <c r="E60" i="1"/>
  <c r="E130" i="1"/>
  <c r="E133" i="1"/>
  <c r="D11" i="1"/>
  <c r="E176" i="1"/>
  <c r="F76" i="1"/>
  <c r="L76" i="1" s="1"/>
  <c r="E76" i="1"/>
  <c r="G76" i="1"/>
  <c r="M76" i="1" s="1"/>
  <c r="E171" i="1"/>
  <c r="G73" i="1"/>
  <c r="M73" i="1" s="1"/>
  <c r="E178" i="1"/>
  <c r="E77" i="1"/>
  <c r="E135" i="1"/>
  <c r="F57" i="1"/>
  <c r="L57" i="1" s="1"/>
  <c r="G62" i="1"/>
  <c r="M62" i="1" s="1"/>
  <c r="F70" i="1"/>
  <c r="L70" i="1" s="1"/>
  <c r="G71" i="1"/>
  <c r="M71" i="1" s="1"/>
  <c r="E75" i="1"/>
  <c r="F78" i="1"/>
  <c r="L78" i="1" s="1"/>
  <c r="E80" i="1"/>
  <c r="G81" i="1"/>
  <c r="M81" i="1" s="1"/>
  <c r="H87" i="1"/>
  <c r="I214" i="1"/>
  <c r="G214" i="1"/>
  <c r="C214" i="1"/>
  <c r="G55" i="1"/>
  <c r="M55" i="1" s="1"/>
  <c r="F58" i="1"/>
  <c r="L58" i="1" s="1"/>
  <c r="G72" i="1"/>
  <c r="M72" i="1" s="1"/>
  <c r="F80" i="1"/>
  <c r="L80" i="1" s="1"/>
  <c r="E82" i="1"/>
  <c r="G83" i="1"/>
  <c r="M83" i="1" s="1"/>
  <c r="J88" i="1"/>
  <c r="B45" i="1"/>
  <c r="E63" i="1"/>
  <c r="F66" i="1"/>
  <c r="L66" i="1" s="1"/>
  <c r="G74" i="1"/>
  <c r="M74" i="1" s="1"/>
  <c r="F82" i="1"/>
  <c r="L82" i="1" s="1"/>
  <c r="E216" i="1"/>
  <c r="I212" i="1"/>
  <c r="C213" i="1"/>
  <c r="F213" i="1"/>
  <c r="D213" i="1"/>
  <c r="K202" i="1"/>
  <c r="C210" i="1"/>
  <c r="K210" i="1" s="1"/>
  <c r="G210" i="1"/>
  <c r="E211" i="1"/>
  <c r="I211" i="1"/>
  <c r="E217" i="1"/>
  <c r="I217" i="1"/>
  <c r="C218" i="1"/>
  <c r="G218" i="1"/>
  <c r="E219" i="1"/>
  <c r="I219" i="1"/>
  <c r="D210" i="1"/>
  <c r="B211" i="1"/>
  <c r="F211" i="1"/>
  <c r="B217" i="1"/>
  <c r="F217" i="1"/>
  <c r="D218" i="1"/>
  <c r="B219" i="1"/>
  <c r="F219" i="1"/>
  <c r="J219" i="1"/>
  <c r="C219" i="1"/>
  <c r="B216" i="1" l="1"/>
  <c r="K216" i="1" s="1"/>
  <c r="I216" i="1"/>
  <c r="I213" i="1"/>
  <c r="G213" i="1"/>
  <c r="C216" i="1"/>
  <c r="F214" i="1"/>
  <c r="H214" i="1"/>
  <c r="B213" i="1"/>
  <c r="G212" i="1"/>
  <c r="G216" i="1"/>
  <c r="B214" i="1"/>
  <c r="K214" i="1" s="1"/>
  <c r="E214" i="1"/>
  <c r="E213" i="1"/>
  <c r="J213" i="1"/>
  <c r="D216" i="1"/>
  <c r="J214" i="1"/>
  <c r="B212" i="1"/>
  <c r="G121" i="1" s="1"/>
  <c r="K218" i="1"/>
  <c r="F212" i="1"/>
  <c r="K121" i="1" s="1"/>
  <c r="H212" i="1"/>
  <c r="M121" i="1" s="1"/>
  <c r="H17" i="1"/>
  <c r="G59" i="1" s="1"/>
  <c r="M59" i="1" s="1"/>
  <c r="C212" i="1"/>
  <c r="E212" i="1"/>
  <c r="J121" i="1" s="1"/>
  <c r="F216" i="1"/>
  <c r="H216" i="1"/>
  <c r="E151" i="1"/>
  <c r="H151" i="1" s="1"/>
  <c r="D212" i="1"/>
  <c r="I121" i="1" s="1"/>
  <c r="G215" i="1"/>
  <c r="C215" i="1"/>
  <c r="H135" i="1" s="1"/>
  <c r="J215" i="1"/>
  <c r="F215" i="1"/>
  <c r="K135" i="1" s="1"/>
  <c r="B215" i="1"/>
  <c r="G135" i="1" s="1"/>
  <c r="I215" i="1"/>
  <c r="N135" i="1" s="1"/>
  <c r="E215" i="1"/>
  <c r="J135" i="1" s="1"/>
  <c r="H215" i="1"/>
  <c r="M135" i="1" s="1"/>
  <c r="D215" i="1"/>
  <c r="I135" i="1" s="1"/>
  <c r="E169" i="1"/>
  <c r="M151" i="1"/>
  <c r="L151" i="1"/>
  <c r="K151" i="1"/>
  <c r="O151" i="1"/>
  <c r="E161" i="1"/>
  <c r="E173" i="1"/>
  <c r="L135" i="1"/>
  <c r="O135" i="1"/>
  <c r="E124" i="1"/>
  <c r="O166" i="1"/>
  <c r="K166" i="1"/>
  <c r="N166" i="1"/>
  <c r="J166" i="1"/>
  <c r="I166" i="1"/>
  <c r="M166" i="1"/>
  <c r="L166" i="1"/>
  <c r="H166" i="1"/>
  <c r="G166" i="1"/>
  <c r="O133" i="1"/>
  <c r="K133" i="1"/>
  <c r="G133" i="1"/>
  <c r="N133" i="1"/>
  <c r="J133" i="1"/>
  <c r="M133" i="1"/>
  <c r="I133" i="1"/>
  <c r="L133" i="1"/>
  <c r="H133" i="1"/>
  <c r="O129" i="1"/>
  <c r="K129" i="1"/>
  <c r="G129" i="1"/>
  <c r="N129" i="1"/>
  <c r="J129" i="1"/>
  <c r="M129" i="1"/>
  <c r="I129" i="1"/>
  <c r="H129" i="1"/>
  <c r="L129" i="1"/>
  <c r="M126" i="1"/>
  <c r="I126" i="1"/>
  <c r="N126" i="1"/>
  <c r="H126" i="1"/>
  <c r="L126" i="1"/>
  <c r="G126" i="1"/>
  <c r="K126" i="1"/>
  <c r="O126" i="1"/>
  <c r="J126" i="1"/>
  <c r="N117" i="1"/>
  <c r="J117" i="1"/>
  <c r="K117" i="1"/>
  <c r="O117" i="1"/>
  <c r="I117" i="1"/>
  <c r="M117" i="1"/>
  <c r="H117" i="1"/>
  <c r="L117" i="1"/>
  <c r="G117" i="1"/>
  <c r="L114" i="1"/>
  <c r="H114" i="1"/>
  <c r="K114" i="1"/>
  <c r="O114" i="1"/>
  <c r="J114" i="1"/>
  <c r="N114" i="1"/>
  <c r="I114" i="1"/>
  <c r="M114" i="1"/>
  <c r="G114" i="1"/>
  <c r="E188" i="1"/>
  <c r="E172" i="1"/>
  <c r="K217" i="1"/>
  <c r="E183" i="1"/>
  <c r="E106" i="1"/>
  <c r="E181" i="1"/>
  <c r="E113" i="1"/>
  <c r="N163" i="1"/>
  <c r="J163" i="1"/>
  <c r="K163" i="1"/>
  <c r="O163" i="1"/>
  <c r="I163" i="1"/>
  <c r="M163" i="1"/>
  <c r="H163" i="1"/>
  <c r="L163" i="1"/>
  <c r="G163" i="1"/>
  <c r="E108" i="1"/>
  <c r="E184" i="1"/>
  <c r="N177" i="1"/>
  <c r="J177" i="1"/>
  <c r="M177" i="1"/>
  <c r="I177" i="1"/>
  <c r="O177" i="1"/>
  <c r="G177" i="1"/>
  <c r="L177" i="1"/>
  <c r="K177" i="1"/>
  <c r="H177" i="1"/>
  <c r="E168" i="1"/>
  <c r="O158" i="1"/>
  <c r="K158" i="1"/>
  <c r="G158" i="1"/>
  <c r="N158" i="1"/>
  <c r="I158" i="1"/>
  <c r="M158" i="1"/>
  <c r="H158" i="1"/>
  <c r="L158" i="1"/>
  <c r="J158" i="1"/>
  <c r="N111" i="1"/>
  <c r="J111" i="1"/>
  <c r="L111" i="1"/>
  <c r="G111" i="1"/>
  <c r="K111" i="1"/>
  <c r="O111" i="1"/>
  <c r="I111" i="1"/>
  <c r="M111" i="1"/>
  <c r="H111" i="1"/>
  <c r="E120" i="1"/>
  <c r="E159" i="1"/>
  <c r="K219" i="1"/>
  <c r="E185" i="1"/>
  <c r="E123" i="1"/>
  <c r="E160" i="1"/>
  <c r="N171" i="1"/>
  <c r="J171" i="1"/>
  <c r="M171" i="1"/>
  <c r="I171" i="1"/>
  <c r="L171" i="1"/>
  <c r="K171" i="1"/>
  <c r="H171" i="1"/>
  <c r="G171" i="1"/>
  <c r="O171" i="1"/>
  <c r="M176" i="1"/>
  <c r="I176" i="1"/>
  <c r="L176" i="1"/>
  <c r="H176" i="1"/>
  <c r="J176" i="1"/>
  <c r="N176" i="1"/>
  <c r="K176" i="1"/>
  <c r="G176" i="1"/>
  <c r="O176" i="1"/>
  <c r="H11" i="1"/>
  <c r="D45" i="1"/>
  <c r="O186" i="1"/>
  <c r="K186" i="1"/>
  <c r="G186" i="1"/>
  <c r="N186" i="1"/>
  <c r="J186" i="1"/>
  <c r="M186" i="1"/>
  <c r="I186" i="1"/>
  <c r="H186" i="1"/>
  <c r="L186" i="1"/>
  <c r="L130" i="1"/>
  <c r="H130" i="1"/>
  <c r="O130" i="1"/>
  <c r="K130" i="1"/>
  <c r="G130" i="1"/>
  <c r="N130" i="1"/>
  <c r="J130" i="1"/>
  <c r="M130" i="1"/>
  <c r="I130" i="1"/>
  <c r="E180" i="1"/>
  <c r="M170" i="1"/>
  <c r="I170" i="1"/>
  <c r="L170" i="1"/>
  <c r="H170" i="1"/>
  <c r="O170" i="1"/>
  <c r="G170" i="1"/>
  <c r="K170" i="1"/>
  <c r="J170" i="1"/>
  <c r="N170" i="1"/>
  <c r="E187" i="1"/>
  <c r="E119" i="1"/>
  <c r="E116" i="1"/>
  <c r="M109" i="1"/>
  <c r="I109" i="1"/>
  <c r="N109" i="1"/>
  <c r="H109" i="1"/>
  <c r="L109" i="1"/>
  <c r="G109" i="1"/>
  <c r="K109" i="1"/>
  <c r="O109" i="1"/>
  <c r="J109" i="1"/>
  <c r="E136" i="1"/>
  <c r="E175" i="1"/>
  <c r="O118" i="1"/>
  <c r="K118" i="1"/>
  <c r="G118" i="1"/>
  <c r="J118" i="1"/>
  <c r="N118" i="1"/>
  <c r="I118" i="1"/>
  <c r="M118" i="1"/>
  <c r="H118" i="1"/>
  <c r="L118" i="1"/>
  <c r="E107" i="1"/>
  <c r="K211" i="1"/>
  <c r="E125" i="1"/>
  <c r="E59" i="1"/>
  <c r="E134" i="1"/>
  <c r="E132" i="1"/>
  <c r="E122" i="1"/>
  <c r="O178" i="1"/>
  <c r="K178" i="1"/>
  <c r="G178" i="1"/>
  <c r="N178" i="1"/>
  <c r="J178" i="1"/>
  <c r="L178" i="1"/>
  <c r="M178" i="1"/>
  <c r="I178" i="1"/>
  <c r="H178" i="1"/>
  <c r="O165" i="1"/>
  <c r="K165" i="1"/>
  <c r="G165" i="1"/>
  <c r="J165" i="1"/>
  <c r="N165" i="1"/>
  <c r="I165" i="1"/>
  <c r="M165" i="1"/>
  <c r="H165" i="1"/>
  <c r="L165" i="1"/>
  <c r="E128" i="1"/>
  <c r="N121" i="1"/>
  <c r="L121" i="1"/>
  <c r="O121" i="1"/>
  <c r="H121" i="1"/>
  <c r="N182" i="1"/>
  <c r="J182" i="1"/>
  <c r="M182" i="1"/>
  <c r="I182" i="1"/>
  <c r="K182" i="1"/>
  <c r="L182" i="1"/>
  <c r="H182" i="1"/>
  <c r="G182" i="1"/>
  <c r="O182" i="1"/>
  <c r="G54" i="1"/>
  <c r="M54" i="1" s="1"/>
  <c r="F54" i="1"/>
  <c r="L54" i="1" s="1"/>
  <c r="M131" i="1"/>
  <c r="I131" i="1"/>
  <c r="L131" i="1"/>
  <c r="H131" i="1"/>
  <c r="O131" i="1"/>
  <c r="K131" i="1"/>
  <c r="G131" i="1"/>
  <c r="N131" i="1"/>
  <c r="J131" i="1"/>
  <c r="K213" i="1" l="1"/>
  <c r="P114" i="1"/>
  <c r="F59" i="1"/>
  <c r="L59" i="1" s="1"/>
  <c r="E162" i="1" s="1"/>
  <c r="G151" i="1"/>
  <c r="P151" i="1" s="1"/>
  <c r="J151" i="1"/>
  <c r="K212" i="1"/>
  <c r="P170" i="1"/>
  <c r="N151" i="1"/>
  <c r="P163" i="1"/>
  <c r="I151" i="1"/>
  <c r="E157" i="1"/>
  <c r="P121" i="1"/>
  <c r="N132" i="1"/>
  <c r="J132" i="1"/>
  <c r="M132" i="1"/>
  <c r="I132" i="1"/>
  <c r="L132" i="1"/>
  <c r="H132" i="1"/>
  <c r="G132" i="1"/>
  <c r="O132" i="1"/>
  <c r="K132" i="1"/>
  <c r="L134" i="1"/>
  <c r="H134" i="1"/>
  <c r="O134" i="1"/>
  <c r="K134" i="1"/>
  <c r="G134" i="1"/>
  <c r="N134" i="1"/>
  <c r="J134" i="1"/>
  <c r="M134" i="1"/>
  <c r="I134" i="1"/>
  <c r="L125" i="1"/>
  <c r="H125" i="1"/>
  <c r="N125" i="1"/>
  <c r="I125" i="1"/>
  <c r="M125" i="1"/>
  <c r="G125" i="1"/>
  <c r="K125" i="1"/>
  <c r="J125" i="1"/>
  <c r="O125" i="1"/>
  <c r="L136" i="1"/>
  <c r="H136" i="1"/>
  <c r="O136" i="1"/>
  <c r="J136" i="1"/>
  <c r="N136" i="1"/>
  <c r="I136" i="1"/>
  <c r="M136" i="1"/>
  <c r="G136" i="1"/>
  <c r="K136" i="1"/>
  <c r="M116" i="1"/>
  <c r="I116" i="1"/>
  <c r="K116" i="1"/>
  <c r="O116" i="1"/>
  <c r="J116" i="1"/>
  <c r="N116" i="1"/>
  <c r="H116" i="1"/>
  <c r="L116" i="1"/>
  <c r="G116" i="1"/>
  <c r="L187" i="1"/>
  <c r="H187" i="1"/>
  <c r="O187" i="1"/>
  <c r="K187" i="1"/>
  <c r="G187" i="1"/>
  <c r="N187" i="1"/>
  <c r="J187" i="1"/>
  <c r="I187" i="1"/>
  <c r="M187" i="1"/>
  <c r="P186" i="1"/>
  <c r="F53" i="1"/>
  <c r="E53" i="1"/>
  <c r="H45" i="1"/>
  <c r="N12" i="1"/>
  <c r="G53" i="1"/>
  <c r="H46" i="1"/>
  <c r="L160" i="1"/>
  <c r="H160" i="1"/>
  <c r="M160" i="1"/>
  <c r="G160" i="1"/>
  <c r="K160" i="1"/>
  <c r="O160" i="1"/>
  <c r="J160" i="1"/>
  <c r="N160" i="1"/>
  <c r="I160" i="1"/>
  <c r="N185" i="1"/>
  <c r="J185" i="1"/>
  <c r="M185" i="1"/>
  <c r="I185" i="1"/>
  <c r="L185" i="1"/>
  <c r="H185" i="1"/>
  <c r="O185" i="1"/>
  <c r="K185" i="1"/>
  <c r="G185" i="1"/>
  <c r="P158" i="1"/>
  <c r="M181" i="1"/>
  <c r="I181" i="1"/>
  <c r="L181" i="1"/>
  <c r="H181" i="1"/>
  <c r="N181" i="1"/>
  <c r="K181" i="1"/>
  <c r="J181" i="1"/>
  <c r="G181" i="1"/>
  <c r="O181" i="1"/>
  <c r="O183" i="1"/>
  <c r="K183" i="1"/>
  <c r="G183" i="1"/>
  <c r="N183" i="1"/>
  <c r="J183" i="1"/>
  <c r="H183" i="1"/>
  <c r="L183" i="1"/>
  <c r="I183" i="1"/>
  <c r="M183" i="1"/>
  <c r="M169" i="1"/>
  <c r="I169" i="1"/>
  <c r="L169" i="1"/>
  <c r="H169" i="1"/>
  <c r="K169" i="1"/>
  <c r="N169" i="1"/>
  <c r="J169" i="1"/>
  <c r="G169" i="1"/>
  <c r="O169" i="1"/>
  <c r="E105" i="1"/>
  <c r="L128" i="1"/>
  <c r="H128" i="1"/>
  <c r="O128" i="1"/>
  <c r="J128" i="1"/>
  <c r="N128" i="1"/>
  <c r="I128" i="1"/>
  <c r="M128" i="1"/>
  <c r="G128" i="1"/>
  <c r="K128" i="1"/>
  <c r="P165" i="1"/>
  <c r="E110" i="1"/>
  <c r="P109" i="1"/>
  <c r="L119" i="1"/>
  <c r="H119" i="1"/>
  <c r="O119" i="1"/>
  <c r="J119" i="1"/>
  <c r="N119" i="1"/>
  <c r="I119" i="1"/>
  <c r="M119" i="1"/>
  <c r="G119" i="1"/>
  <c r="K119" i="1"/>
  <c r="P130" i="1"/>
  <c r="L184" i="1"/>
  <c r="H184" i="1"/>
  <c r="O184" i="1"/>
  <c r="K184" i="1"/>
  <c r="G184" i="1"/>
  <c r="M184" i="1"/>
  <c r="J184" i="1"/>
  <c r="I184" i="1"/>
  <c r="N184" i="1"/>
  <c r="L188" i="1"/>
  <c r="H188" i="1"/>
  <c r="O188" i="1"/>
  <c r="K188" i="1"/>
  <c r="G188" i="1"/>
  <c r="N188" i="1"/>
  <c r="J188" i="1"/>
  <c r="M188" i="1"/>
  <c r="I188" i="1"/>
  <c r="P117" i="1"/>
  <c r="P126" i="1"/>
  <c r="P129" i="1"/>
  <c r="P166" i="1"/>
  <c r="L161" i="1"/>
  <c r="H161" i="1"/>
  <c r="K161" i="1"/>
  <c r="O161" i="1"/>
  <c r="J161" i="1"/>
  <c r="N161" i="1"/>
  <c r="I161" i="1"/>
  <c r="M161" i="1"/>
  <c r="G161" i="1"/>
  <c r="P178" i="1"/>
  <c r="N122" i="1"/>
  <c r="J122" i="1"/>
  <c r="K122" i="1"/>
  <c r="O122" i="1"/>
  <c r="I122" i="1"/>
  <c r="M122" i="1"/>
  <c r="H122" i="1"/>
  <c r="L122" i="1"/>
  <c r="G122" i="1"/>
  <c r="P118" i="1"/>
  <c r="L175" i="1"/>
  <c r="H175" i="1"/>
  <c r="O175" i="1"/>
  <c r="K175" i="1"/>
  <c r="G175" i="1"/>
  <c r="M175" i="1"/>
  <c r="N175" i="1"/>
  <c r="J175" i="1"/>
  <c r="I175" i="1"/>
  <c r="P176" i="1"/>
  <c r="N123" i="1"/>
  <c r="J123" i="1"/>
  <c r="O123" i="1"/>
  <c r="I123" i="1"/>
  <c r="M123" i="1"/>
  <c r="H123" i="1"/>
  <c r="L123" i="1"/>
  <c r="G123" i="1"/>
  <c r="K123" i="1"/>
  <c r="L168" i="1"/>
  <c r="H168" i="1"/>
  <c r="O168" i="1"/>
  <c r="K168" i="1"/>
  <c r="G168" i="1"/>
  <c r="N168" i="1"/>
  <c r="M168" i="1"/>
  <c r="J168" i="1"/>
  <c r="I168" i="1"/>
  <c r="P177" i="1"/>
  <c r="O113" i="1"/>
  <c r="K113" i="1"/>
  <c r="G113" i="1"/>
  <c r="L113" i="1"/>
  <c r="J113" i="1"/>
  <c r="N113" i="1"/>
  <c r="I113" i="1"/>
  <c r="M113" i="1"/>
  <c r="H113" i="1"/>
  <c r="L106" i="1"/>
  <c r="H106" i="1"/>
  <c r="O106" i="1"/>
  <c r="K106" i="1"/>
  <c r="G106" i="1"/>
  <c r="N106" i="1"/>
  <c r="J106" i="1"/>
  <c r="M106" i="1"/>
  <c r="I106" i="1"/>
  <c r="P133" i="1"/>
  <c r="O124" i="1"/>
  <c r="K124" i="1"/>
  <c r="G124" i="1"/>
  <c r="N124" i="1"/>
  <c r="I124" i="1"/>
  <c r="M124" i="1"/>
  <c r="H124" i="1"/>
  <c r="L124" i="1"/>
  <c r="J124" i="1"/>
  <c r="P135" i="1"/>
  <c r="P131" i="1"/>
  <c r="P182" i="1"/>
  <c r="L107" i="1"/>
  <c r="H107" i="1"/>
  <c r="O107" i="1"/>
  <c r="K107" i="1"/>
  <c r="G107" i="1"/>
  <c r="N107" i="1"/>
  <c r="J107" i="1"/>
  <c r="M107" i="1"/>
  <c r="I107" i="1"/>
  <c r="L180" i="1"/>
  <c r="H180" i="1"/>
  <c r="O180" i="1"/>
  <c r="K180" i="1"/>
  <c r="G180" i="1"/>
  <c r="I180" i="1"/>
  <c r="M180" i="1"/>
  <c r="J180" i="1"/>
  <c r="N180" i="1"/>
  <c r="P171" i="1"/>
  <c r="O159" i="1"/>
  <c r="K159" i="1"/>
  <c r="G159" i="1"/>
  <c r="M159" i="1"/>
  <c r="H159" i="1"/>
  <c r="L159" i="1"/>
  <c r="J159" i="1"/>
  <c r="N159" i="1"/>
  <c r="I159" i="1"/>
  <c r="P111" i="1"/>
  <c r="L108" i="1"/>
  <c r="H108" i="1"/>
  <c r="N108" i="1"/>
  <c r="I108" i="1"/>
  <c r="M108" i="1"/>
  <c r="G108" i="1"/>
  <c r="K108" i="1"/>
  <c r="O108" i="1"/>
  <c r="J108" i="1"/>
  <c r="O172" i="1"/>
  <c r="K172" i="1"/>
  <c r="G172" i="1"/>
  <c r="N172" i="1"/>
  <c r="J172" i="1"/>
  <c r="I172" i="1"/>
  <c r="L172" i="1"/>
  <c r="H172" i="1"/>
  <c r="M172" i="1"/>
  <c r="O173" i="1"/>
  <c r="K173" i="1"/>
  <c r="G173" i="1"/>
  <c r="N173" i="1"/>
  <c r="J173" i="1"/>
  <c r="M173" i="1"/>
  <c r="I173" i="1"/>
  <c r="H173" i="1"/>
  <c r="L173" i="1"/>
  <c r="K215" i="1"/>
  <c r="P132" i="1" l="1"/>
  <c r="P161" i="1"/>
  <c r="P119" i="1"/>
  <c r="P173" i="1"/>
  <c r="P172" i="1"/>
  <c r="P159" i="1"/>
  <c r="P180" i="1"/>
  <c r="M162" i="1"/>
  <c r="I162" i="1"/>
  <c r="K162" i="1"/>
  <c r="O162" i="1"/>
  <c r="J162" i="1"/>
  <c r="N162" i="1"/>
  <c r="H162" i="1"/>
  <c r="L162" i="1"/>
  <c r="G162" i="1"/>
  <c r="M110" i="1"/>
  <c r="I110" i="1"/>
  <c r="L110" i="1"/>
  <c r="G110" i="1"/>
  <c r="K110" i="1"/>
  <c r="O110" i="1"/>
  <c r="J110" i="1"/>
  <c r="N110" i="1"/>
  <c r="H110" i="1"/>
  <c r="L105" i="1"/>
  <c r="H105" i="1"/>
  <c r="O105" i="1"/>
  <c r="K105" i="1"/>
  <c r="G105" i="1"/>
  <c r="N105" i="1"/>
  <c r="J105" i="1"/>
  <c r="I105" i="1"/>
  <c r="M105" i="1"/>
  <c r="P160" i="1"/>
  <c r="E88" i="1"/>
  <c r="E87" i="1"/>
  <c r="P108" i="1"/>
  <c r="P113" i="1"/>
  <c r="P168" i="1"/>
  <c r="P122" i="1"/>
  <c r="G87" i="1"/>
  <c r="G88" i="1"/>
  <c r="M53" i="1"/>
  <c r="P187" i="1"/>
  <c r="P134" i="1"/>
  <c r="O157" i="1"/>
  <c r="K157" i="1"/>
  <c r="G157" i="1"/>
  <c r="J157" i="1"/>
  <c r="N157" i="1"/>
  <c r="I157" i="1"/>
  <c r="M157" i="1"/>
  <c r="H157" i="1"/>
  <c r="L157" i="1"/>
  <c r="P124" i="1"/>
  <c r="P106" i="1"/>
  <c r="P188" i="1"/>
  <c r="P185" i="1"/>
  <c r="F87" i="1"/>
  <c r="L53" i="1"/>
  <c r="F88" i="1"/>
  <c r="P116" i="1"/>
  <c r="P107" i="1"/>
  <c r="P123" i="1"/>
  <c r="P175" i="1"/>
  <c r="P184" i="1"/>
  <c r="P128" i="1"/>
  <c r="P169" i="1"/>
  <c r="P183" i="1"/>
  <c r="P181" i="1"/>
  <c r="P136" i="1"/>
  <c r="P125" i="1"/>
  <c r="P162" i="1" l="1"/>
  <c r="P105" i="1"/>
  <c r="E156" i="1"/>
  <c r="L88" i="1"/>
  <c r="L89" i="1" s="1"/>
  <c r="L87" i="1"/>
  <c r="E104" i="1"/>
  <c r="M88" i="1"/>
  <c r="M89" i="1" s="1"/>
  <c r="M87" i="1"/>
  <c r="P110" i="1"/>
  <c r="P157" i="1"/>
  <c r="E138" i="1" l="1"/>
  <c r="L104" i="1"/>
  <c r="L138" i="1" s="1"/>
  <c r="L140" i="1" s="1"/>
  <c r="H104" i="1"/>
  <c r="H138" i="1" s="1"/>
  <c r="H140" i="1" s="1"/>
  <c r="O104" i="1"/>
  <c r="O138" i="1" s="1"/>
  <c r="O140" i="1" s="1"/>
  <c r="K104" i="1"/>
  <c r="K138" i="1" s="1"/>
  <c r="K140" i="1" s="1"/>
  <c r="G104" i="1"/>
  <c r="N104" i="1"/>
  <c r="N138" i="1" s="1"/>
  <c r="N140" i="1" s="1"/>
  <c r="J104" i="1"/>
  <c r="J138" i="1" s="1"/>
  <c r="J140" i="1" s="1"/>
  <c r="M104" i="1"/>
  <c r="M138" i="1" s="1"/>
  <c r="M140" i="1" s="1"/>
  <c r="I104" i="1"/>
  <c r="I138" i="1" s="1"/>
  <c r="I140" i="1" s="1"/>
  <c r="E190" i="1"/>
  <c r="O156" i="1"/>
  <c r="O190" i="1" s="1"/>
  <c r="K156" i="1"/>
  <c r="K190" i="1" s="1"/>
  <c r="G156" i="1"/>
  <c r="L156" i="1"/>
  <c r="L190" i="1" s="1"/>
  <c r="J156" i="1"/>
  <c r="J190" i="1" s="1"/>
  <c r="N156" i="1"/>
  <c r="N190" i="1" s="1"/>
  <c r="I156" i="1"/>
  <c r="I190" i="1" s="1"/>
  <c r="H156" i="1"/>
  <c r="H190" i="1" s="1"/>
  <c r="M156" i="1"/>
  <c r="M190" i="1" s="1"/>
  <c r="E149" i="1"/>
  <c r="E150" i="1"/>
  <c r="E99" i="1"/>
  <c r="E98" i="1"/>
  <c r="E97" i="1"/>
  <c r="N99" i="1" l="1"/>
  <c r="J99" i="1"/>
  <c r="M99" i="1"/>
  <c r="I99" i="1"/>
  <c r="L99" i="1"/>
  <c r="K99" i="1"/>
  <c r="H99" i="1"/>
  <c r="G99" i="1"/>
  <c r="O99" i="1"/>
  <c r="H141" i="1"/>
  <c r="H142" i="1"/>
  <c r="L97" i="1"/>
  <c r="H97" i="1"/>
  <c r="O97" i="1"/>
  <c r="K97" i="1"/>
  <c r="G97" i="1"/>
  <c r="I97" i="1"/>
  <c r="N97" i="1"/>
  <c r="M97" i="1"/>
  <c r="J97" i="1"/>
  <c r="G190" i="1"/>
  <c r="P190" i="1" s="1"/>
  <c r="P156" i="1"/>
  <c r="I142" i="1"/>
  <c r="I141" i="1"/>
  <c r="G138" i="1"/>
  <c r="P104" i="1"/>
  <c r="L141" i="1"/>
  <c r="L142" i="1"/>
  <c r="O98" i="1"/>
  <c r="K98" i="1"/>
  <c r="G98" i="1"/>
  <c r="N98" i="1"/>
  <c r="J98" i="1"/>
  <c r="L98" i="1"/>
  <c r="I98" i="1"/>
  <c r="H98" i="1"/>
  <c r="M98" i="1"/>
  <c r="O150" i="1"/>
  <c r="K150" i="1"/>
  <c r="G150" i="1"/>
  <c r="J150" i="1"/>
  <c r="N150" i="1"/>
  <c r="I150" i="1"/>
  <c r="M150" i="1"/>
  <c r="H150" i="1"/>
  <c r="L150" i="1"/>
  <c r="M141" i="1"/>
  <c r="M142" i="1"/>
  <c r="K141" i="1"/>
  <c r="K142" i="1"/>
  <c r="N142" i="1"/>
  <c r="N141" i="1"/>
  <c r="M149" i="1"/>
  <c r="M152" i="1" s="1"/>
  <c r="I149" i="1"/>
  <c r="N149" i="1"/>
  <c r="H149" i="1"/>
  <c r="L149" i="1"/>
  <c r="G149" i="1"/>
  <c r="K149" i="1"/>
  <c r="K152" i="1" s="1"/>
  <c r="J149" i="1"/>
  <c r="O149" i="1"/>
  <c r="J142" i="1"/>
  <c r="J141" i="1"/>
  <c r="O141" i="1"/>
  <c r="O142" i="1"/>
  <c r="O100" i="1" l="1"/>
  <c r="I100" i="1"/>
  <c r="N152" i="1"/>
  <c r="O152" i="1"/>
  <c r="J152" i="1"/>
  <c r="H152" i="1"/>
  <c r="G152" i="1"/>
  <c r="P149" i="1"/>
  <c r="I152" i="1"/>
  <c r="P138" i="1"/>
  <c r="G140" i="1"/>
  <c r="J100" i="1"/>
  <c r="H100" i="1"/>
  <c r="L152" i="1"/>
  <c r="M100" i="1"/>
  <c r="G100" i="1"/>
  <c r="P97" i="1"/>
  <c r="L100" i="1"/>
  <c r="P150" i="1"/>
  <c r="P98" i="1"/>
  <c r="N100" i="1"/>
  <c r="K100" i="1"/>
  <c r="P99" i="1"/>
  <c r="P100" i="1" l="1"/>
  <c r="G142" i="1"/>
  <c r="P140" i="1"/>
  <c r="G141" i="1"/>
  <c r="P141" i="1" s="1"/>
  <c r="P152" i="1"/>
  <c r="P142" i="1" l="1"/>
</calcChain>
</file>

<file path=xl/sharedStrings.xml><?xml version="1.0" encoding="utf-8"?>
<sst xmlns="http://schemas.openxmlformats.org/spreadsheetml/2006/main" count="299" uniqueCount="111">
  <si>
    <t>in 1000.- Euro</t>
  </si>
  <si>
    <t>Aufkommen</t>
  </si>
  <si>
    <t>FlAF (§ 39/5a)</t>
  </si>
  <si>
    <t>verbleibt als</t>
  </si>
  <si>
    <t>Gesundhtfdg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</si>
  <si>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</si>
  <si>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</si>
  <si>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</si>
  <si>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</si>
  <si>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</si>
  <si>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</si>
  <si>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</si>
  <si>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</si>
  <si>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Gmde-KA-Btrg (USt)</t>
  </si>
  <si>
    <t>EU-Länder-Beitrag (Eigenm)</t>
  </si>
  <si>
    <t>veranl. Eink.st.</t>
  </si>
  <si>
    <t>FlaF (vESt, LSt, KeSt I, KöSt)</t>
  </si>
  <si>
    <t>Lohnsteuer</t>
  </si>
  <si>
    <t>KatF (-"- + 10 Mio. Euro)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</si>
  <si>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</si>
  <si>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</si>
  <si>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</si>
  <si>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</si>
  <si>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</si>
  <si>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</si>
  <si>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</si>
  <si>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</si>
  <si>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</si>
  <si>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</si>
  <si>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</si>
  <si>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</si>
  <si>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</si>
  <si>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</si>
  <si>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</si>
  <si>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</si>
  <si>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</si>
  <si>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</si>
  <si>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</si>
  <si>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</si>
  <si>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</si>
  <si>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</si>
  <si>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</si>
  <si>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</si>
  <si>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</si>
  <si>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</si>
  <si>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</si>
  <si>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</si>
  <si>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</si>
  <si>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</si>
  <si>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</si>
  <si>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</si>
  <si>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</si>
  <si>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</si>
  <si>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</si>
  <si>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</si>
  <si>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</si>
  <si>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</si>
  <si>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</si>
  <si>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</si>
  <si>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</si>
  <si>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</si>
  <si>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</si>
  <si>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</si>
  <si>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</si>
  <si>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</si>
  <si>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</si>
  <si>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</si>
  <si>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</si>
  <si>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</si>
  <si>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</si>
  <si>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</si>
  <si>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</si>
  <si>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</si>
  <si>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</si>
  <si>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</si>
  <si>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</si>
  <si>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</si>
  <si>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</si>
  <si>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</si>
  <si>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</si>
  <si>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</si>
  <si>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</si>
  <si>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</si>
  <si>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</si>
  <si>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</si>
  <si>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</si>
  <si>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</si>
  <si>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</si>
  <si>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</si>
  <si>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</si>
  <si>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</si>
  <si>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</si>
  <si>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</si>
  <si>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</si>
  <si>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</si>
  <si>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</si>
  <si>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Aufk. Erb.u.Sch.St</t>
  </si>
  <si>
    <t>Volksz.</t>
  </si>
  <si>
    <t>Schlüssel</t>
  </si>
  <si>
    <t>(Aufk. in 1000.-)</t>
  </si>
  <si>
    <t>Bev.Statistik 31.10.2015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</si>
  <si>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</si>
  <si>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</si>
  <si>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</si>
  <si>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</si>
  <si>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</si>
  <si>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</si>
  <si>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G-einh.Abg-Fixschlüssel</t>
  </si>
  <si>
    <t>L-einh.Abg-Fixschlüssel</t>
  </si>
  <si>
    <t>Verteilung der gemeinschaftlichen Bundesabgaben 2017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</si>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</sst>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%"/>
    <numFmt numFmtId="165" formatCode="&quot;ok&quot;;&quot;??&quot;;[Red]&quot;Fehler&quot;"/>
    <numFmt numFmtId="166" formatCode="0.000"/>
    <numFmt numFmtId="167" formatCode="0.0"/>
    <numFmt numFmtId="168" formatCode="&quot;davon&quot;\ 0.00%"/>
    <numFmt numFmtId="169" formatCode="&quot;davon&quot;\ 0.0%"/>
    <numFmt numFmtId="170" formatCode="#,##0.000"/>
    <numFmt numFmtId="171" formatCode="_-* #,##0.00\ [$€-1]_-;\-* #,##0.00\ [$€-1]_-;_-* &quot;-&quot;??\ [$€-1]_-"/>
  </numFmts>
  <fonts count="13" x14ac:knownFonts="1">
    <font>
      <sz val="10"/>
      <name val="Arial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4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0"/>
    <xf numFmtId="0" fontId="12" fillId="0" borderId="0"/>
    <xf numFmtId="0" fontId="12" fillId="0" borderId="0"/>
    <xf numFmtId="0" fontId="12" fillId="0" borderId="0"/>
  </cellStyleXfs>
  <cellXfs count="94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3" fontId="3" fillId="0" borderId="0" xfId="0" applyNumberFormat="1" applyFont="1" applyFill="1"/>
    <xf numFmtId="3" fontId="3" fillId="0" borderId="0" xfId="2" applyNumberFormat="1" applyFont="1" applyFill="1" applyBorder="1"/>
    <xf numFmtId="165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3" fillId="0" borderId="1" xfId="2" applyFont="1" applyFill="1" applyBorder="1"/>
    <xf numFmtId="0" fontId="3" fillId="0" borderId="3" xfId="2" applyFont="1" applyFill="1" applyBorder="1"/>
    <xf numFmtId="0" fontId="2" fillId="0" borderId="1" xfId="2" applyFont="1" applyFill="1" applyBorder="1"/>
    <xf numFmtId="3" fontId="10" fillId="0" borderId="2" xfId="2" applyNumberFormat="1" applyFont="1" applyFill="1" applyBorder="1"/>
    <xf numFmtId="0" fontId="3" fillId="0" borderId="3" xfId="0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2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164" fontId="3" fillId="0" borderId="0" xfId="1" applyNumberFormat="1" applyFont="1" applyFill="1" applyBorder="1"/>
    <xf numFmtId="3" fontId="3" fillId="0" borderId="4" xfId="2" applyNumberFormat="1" applyFont="1" applyFill="1" applyBorder="1"/>
    <xf numFmtId="166" fontId="3" fillId="0" borderId="0" xfId="2" applyNumberFormat="1" applyFont="1" applyFill="1" applyBorder="1"/>
    <xf numFmtId="3" fontId="10" fillId="0" borderId="5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0" fontId="4" fillId="0" borderId="0" xfId="2" applyFont="1" applyFill="1"/>
    <xf numFmtId="4" fontId="3" fillId="0" borderId="0" xfId="2" applyNumberFormat="1" applyFont="1" applyFill="1"/>
    <xf numFmtId="0" fontId="3" fillId="0" borderId="0" xfId="2" applyFont="1" applyFill="1" applyAlignment="1">
      <alignment horizontal="center"/>
    </xf>
    <xf numFmtId="3" fontId="3" fillId="0" borderId="0" xfId="2" applyNumberFormat="1" applyFont="1" applyFill="1" applyAlignment="1">
      <alignment horizontal="right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6" fontId="3" fillId="0" borderId="0" xfId="2" applyNumberFormat="1" applyFont="1" applyFill="1"/>
    <xf numFmtId="166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68" fontId="3" fillId="0" borderId="0" xfId="1" applyNumberFormat="1" applyFont="1" applyFill="1" applyAlignment="1">
      <alignment horizontal="left"/>
    </xf>
    <xf numFmtId="169" fontId="3" fillId="0" borderId="0" xfId="1" applyNumberFormat="1" applyFont="1" applyFill="1" applyAlignment="1">
      <alignment horizontal="left"/>
    </xf>
    <xf numFmtId="167" fontId="3" fillId="0" borderId="0" xfId="2" applyNumberFormat="1" applyFont="1" applyFill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6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7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0" fontId="10" fillId="0" borderId="0" xfId="2" applyNumberFormat="1" applyFont="1" applyFill="1"/>
    <xf numFmtId="4" fontId="11" fillId="0" borderId="0" xfId="2" applyNumberFormat="1" applyFont="1" applyFill="1"/>
    <xf numFmtId="170" fontId="3" fillId="0" borderId="0" xfId="2" applyNumberFormat="1" applyFont="1" applyFill="1"/>
    <xf numFmtId="170" fontId="2" fillId="0" borderId="0" xfId="2" applyNumberFormat="1" applyFont="1" applyFill="1"/>
    <xf numFmtId="9" fontId="3" fillId="0" borderId="0" xfId="1" applyNumberFormat="1" applyFont="1" applyFill="1"/>
  </cellXfs>
  <cellStyles count="11">
    <cellStyle name="Dezimal_EAVERT96" xfId="3"/>
    <cellStyle name="Euro" xfId="4"/>
    <cellStyle name="Komma 2" xfId="5"/>
    <cellStyle name="Prozent" xfId="1" builtinId="5"/>
    <cellStyle name="Prozent 2" xfId="6"/>
    <cellStyle name="Standard" xfId="0" builtinId="0"/>
    <cellStyle name="Standard 2" xfId="7"/>
    <cellStyle name="Standard 2 2" xfId="8"/>
    <cellStyle name="Standard 3" xfId="9"/>
    <cellStyle name="Standard 3 4" xfId="1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X219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16384" width="11.42578125" style="2"/>
  </cols>
  <sheetData>
    <row r="1" spans="1:14" ht="12.75" x14ac:dyDescent="0.2">
      <c r="A1" s="1" t="s">
        <v>109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110</v>
      </c>
      <c r="C9" s="27" t="s">
        <v>12</v>
      </c>
      <c r="D9" s="21" t="s">
        <v>1</v>
      </c>
      <c r="E9" s="21"/>
      <c r="H9" s="21"/>
      <c r="J9" s="28" t="s">
        <v>13</v>
      </c>
      <c r="K9" s="11"/>
      <c r="L9" s="29">
        <v>6.4200000000000004E-3</v>
      </c>
      <c r="M9" s="16"/>
      <c r="N9" s="30">
        <f>D17*L9</f>
        <v>168021.30281334178</v>
      </c>
    </row>
    <row r="10" spans="1:14" ht="12.75" x14ac:dyDescent="0.2">
      <c r="A10" s="3"/>
      <c r="J10" s="28" t="s">
        <v>14</v>
      </c>
      <c r="K10" s="11"/>
      <c r="L10" s="29"/>
      <c r="M10" s="16"/>
      <c r="N10" s="31">
        <v>409027.13199999998</v>
      </c>
    </row>
    <row r="11" spans="1:14" ht="12.75" x14ac:dyDescent="0.2">
      <c r="A11" s="2" t="s">
        <v>15</v>
      </c>
      <c r="B11" s="15">
        <v>3951260.4225099999</v>
      </c>
      <c r="C11" s="15">
        <v>-172598</v>
      </c>
      <c r="D11" s="15">
        <f>B11+C11</f>
        <v>3778662.4225099999</v>
      </c>
      <c r="E11" s="15"/>
      <c r="H11" s="15">
        <f>SUM(D11:G11)</f>
        <v>3778662.4225099999</v>
      </c>
      <c r="J11" s="32" t="s">
        <v>16</v>
      </c>
      <c r="K11" s="33"/>
      <c r="L11" s="29">
        <v>1.7000000000000001E-2</v>
      </c>
      <c r="M11" s="16"/>
      <c r="N11" s="30">
        <v>519169.42494148004</v>
      </c>
    </row>
    <row r="12" spans="1:14" ht="12.75" x14ac:dyDescent="0.2">
      <c r="A12" s="2" t="s">
        <v>17</v>
      </c>
      <c r="B12" s="15">
        <v>25349997.861609999</v>
      </c>
      <c r="C12" s="15">
        <v>-517794</v>
      </c>
      <c r="D12" s="15">
        <f t="shared" ref="D12:D43" si="0">B12+C12</f>
        <v>24832203.861609999</v>
      </c>
      <c r="E12" s="15"/>
      <c r="H12" s="15">
        <f t="shared" ref="H12:H43" si="1">SUM(D12:G12)</f>
        <v>24832203.861609999</v>
      </c>
      <c r="J12" s="34" t="s">
        <v>18</v>
      </c>
      <c r="K12" s="35"/>
      <c r="L12" s="36">
        <v>1.0699999999999999E-2</v>
      </c>
      <c r="M12" s="37">
        <v>10000</v>
      </c>
      <c r="N12" s="38">
        <f>(H11+H12+H13+H14+H16)*L12+M12</f>
        <v>430176.04981610802</v>
      </c>
    </row>
    <row r="13" spans="1:14" ht="12.75" x14ac:dyDescent="0.2">
      <c r="A13" s="2" t="s">
        <v>19</v>
      </c>
      <c r="B13" s="15">
        <v>1740431.7437799999</v>
      </c>
      <c r="C13" s="15"/>
      <c r="D13" s="15">
        <f t="shared" si="0"/>
        <v>1740431.7437799999</v>
      </c>
      <c r="E13" s="15"/>
      <c r="H13" s="15">
        <f t="shared" si="1"/>
        <v>1740431.7437799999</v>
      </c>
      <c r="J13" s="33"/>
      <c r="K13" s="11"/>
      <c r="L13" s="10"/>
      <c r="M13" s="10"/>
    </row>
    <row r="14" spans="1:14" x14ac:dyDescent="0.2">
      <c r="A14" s="2" t="s">
        <v>20</v>
      </c>
      <c r="B14" s="15">
        <v>1013562.91593</v>
      </c>
      <c r="C14" s="15"/>
      <c r="D14" s="15">
        <f t="shared" si="0"/>
        <v>1013562.91593</v>
      </c>
      <c r="E14" s="15"/>
      <c r="H14" s="15">
        <f t="shared" si="1"/>
        <v>1013562.91593</v>
      </c>
      <c r="J14" s="39"/>
      <c r="K14" s="11"/>
      <c r="L14" s="10"/>
      <c r="M14" s="10"/>
    </row>
    <row r="15" spans="1:14" x14ac:dyDescent="0.2">
      <c r="A15" s="2" t="s">
        <v>21</v>
      </c>
      <c r="B15" s="15">
        <v>4880.5595400000002</v>
      </c>
      <c r="C15" s="15"/>
      <c r="D15" s="15">
        <f t="shared" si="0"/>
        <v>4880.5595400000002</v>
      </c>
      <c r="E15" s="15"/>
      <c r="H15" s="15">
        <f t="shared" si="1"/>
        <v>4880.5595400000002</v>
      </c>
      <c r="J15" s="16"/>
      <c r="K15" s="16"/>
      <c r="L15" s="16"/>
      <c r="M15" s="16"/>
    </row>
    <row r="16" spans="1:14" x14ac:dyDescent="0.2">
      <c r="A16" s="2" t="s">
        <v>22</v>
      </c>
      <c r="B16" s="15">
        <v>7903928.7586100008</v>
      </c>
      <c r="C16" s="15"/>
      <c r="D16" s="15">
        <f t="shared" si="0"/>
        <v>7903928.7586100008</v>
      </c>
      <c r="E16" s="15"/>
      <c r="H16" s="15">
        <f t="shared" si="1"/>
        <v>7903928.7586100008</v>
      </c>
      <c r="J16" s="16"/>
      <c r="K16" s="16"/>
      <c r="L16" s="16"/>
      <c r="M16" s="40"/>
    </row>
    <row r="17" spans="1:13" x14ac:dyDescent="0.2">
      <c r="A17" s="2" t="s">
        <v>23</v>
      </c>
      <c r="B17" s="15">
        <v>28346319.645629998</v>
      </c>
      <c r="C17" s="15">
        <v>-2174777.1513400003</v>
      </c>
      <c r="D17" s="15">
        <f t="shared" si="0"/>
        <v>26171542.494289998</v>
      </c>
      <c r="E17" s="15">
        <v>-7250.0000000000009</v>
      </c>
      <c r="F17" s="15">
        <v>-350000</v>
      </c>
      <c r="G17" s="15">
        <v>-295105.62995999993</v>
      </c>
      <c r="H17" s="15">
        <f t="shared" si="1"/>
        <v>25519186.864329997</v>
      </c>
      <c r="J17" s="16"/>
      <c r="K17" s="16"/>
      <c r="L17" s="16"/>
      <c r="M17" s="16"/>
    </row>
    <row r="18" spans="1:13" x14ac:dyDescent="0.2">
      <c r="A18" s="2" t="s">
        <v>24</v>
      </c>
      <c r="B18" s="15">
        <v>192497.36537000001</v>
      </c>
      <c r="C18" s="15"/>
      <c r="D18" s="15">
        <f t="shared" si="0"/>
        <v>192497.36537000001</v>
      </c>
      <c r="E18" s="15"/>
      <c r="H18" s="15">
        <f t="shared" si="1"/>
        <v>192497.36537000001</v>
      </c>
      <c r="J18" s="16"/>
      <c r="K18" s="16"/>
      <c r="L18" s="16"/>
      <c r="M18" s="16"/>
    </row>
    <row r="19" spans="1:13" x14ac:dyDescent="0.2">
      <c r="A19" s="2" t="s">
        <v>25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</row>
    <row r="20" spans="1:13" x14ac:dyDescent="0.2">
      <c r="A20" s="2" t="s">
        <v>26</v>
      </c>
      <c r="B20" s="15">
        <v>22626.874150000007</v>
      </c>
      <c r="C20" s="15"/>
      <c r="D20" s="15">
        <f t="shared" si="0"/>
        <v>22626.874150000007</v>
      </c>
      <c r="E20" s="15"/>
      <c r="H20" s="15">
        <f t="shared" si="1"/>
        <v>22626.874150000007</v>
      </c>
    </row>
    <row r="21" spans="1:13" x14ac:dyDescent="0.2">
      <c r="A21" s="2" t="s">
        <v>27</v>
      </c>
      <c r="B21" s="15">
        <v>141895.56122999999</v>
      </c>
      <c r="C21" s="15"/>
      <c r="D21" s="15">
        <f t="shared" si="0"/>
        <v>141895.56122999999</v>
      </c>
      <c r="E21" s="15"/>
      <c r="H21" s="15">
        <f t="shared" si="1"/>
        <v>141895.56122999999</v>
      </c>
    </row>
    <row r="22" spans="1:13" x14ac:dyDescent="0.2">
      <c r="A22" s="2" t="s">
        <v>25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</row>
    <row r="23" spans="1:13" x14ac:dyDescent="0.2">
      <c r="A23" s="2" t="s">
        <v>28</v>
      </c>
      <c r="B23" s="15">
        <v>4436105.0965200001</v>
      </c>
      <c r="C23" s="15"/>
      <c r="D23" s="15">
        <f t="shared" si="0"/>
        <v>4436105.0965200001</v>
      </c>
      <c r="E23" s="15"/>
      <c r="H23" s="15">
        <f t="shared" si="1"/>
        <v>4436105.0965200001</v>
      </c>
    </row>
    <row r="24" spans="1:13" x14ac:dyDescent="0.2">
      <c r="A24" s="2" t="s">
        <v>29</v>
      </c>
      <c r="B24" s="15">
        <v>514.23431000000005</v>
      </c>
      <c r="C24" s="15"/>
      <c r="D24" s="15">
        <f t="shared" si="0"/>
        <v>514.23431000000005</v>
      </c>
      <c r="E24" s="15"/>
      <c r="H24" s="15">
        <f t="shared" si="1"/>
        <v>514.23431000000005</v>
      </c>
    </row>
    <row r="25" spans="1:13" x14ac:dyDescent="0.2">
      <c r="A25" s="2" t="s">
        <v>30</v>
      </c>
      <c r="B25" s="15">
        <v>16323.744650000004</v>
      </c>
      <c r="C25" s="15"/>
      <c r="D25" s="15">
        <f t="shared" si="0"/>
        <v>16323.744650000004</v>
      </c>
      <c r="E25" s="15"/>
      <c r="H25" s="15">
        <f t="shared" si="1"/>
        <v>16323.744650000004</v>
      </c>
    </row>
    <row r="26" spans="1:13" x14ac:dyDescent="0.2">
      <c r="A26" s="2" t="s">
        <v>31</v>
      </c>
      <c r="B26" s="15">
        <v>109833.81313999998</v>
      </c>
      <c r="C26" s="15"/>
      <c r="D26" s="15">
        <f t="shared" si="0"/>
        <v>109833.81313999998</v>
      </c>
      <c r="E26" s="15"/>
      <c r="H26" s="15">
        <f t="shared" si="1"/>
        <v>109833.81313999998</v>
      </c>
    </row>
    <row r="27" spans="1:13" x14ac:dyDescent="0.2">
      <c r="A27" s="41" t="s">
        <v>32</v>
      </c>
      <c r="B27" s="15">
        <v>1068046.1592000001</v>
      </c>
      <c r="C27" s="15"/>
      <c r="D27" s="15">
        <f t="shared" si="0"/>
        <v>1068046.1592000001</v>
      </c>
      <c r="E27" s="15"/>
      <c r="H27" s="15">
        <f t="shared" si="1"/>
        <v>1068046.1592000001</v>
      </c>
    </row>
    <row r="28" spans="1:13" x14ac:dyDescent="0.2">
      <c r="A28" s="2" t="s">
        <v>33</v>
      </c>
      <c r="B28" s="15">
        <v>1104736.6742399998</v>
      </c>
      <c r="C28" s="15"/>
      <c r="D28" s="15">
        <f t="shared" si="0"/>
        <v>1104736.6742399998</v>
      </c>
      <c r="E28" s="15"/>
      <c r="H28" s="15">
        <f t="shared" si="1"/>
        <v>1104736.6742399998</v>
      </c>
    </row>
    <row r="29" spans="1:13" x14ac:dyDescent="0.2">
      <c r="A29" s="2" t="s">
        <v>34</v>
      </c>
      <c r="B29" s="15">
        <v>5680.7101299999995</v>
      </c>
      <c r="C29" s="15"/>
      <c r="D29" s="15">
        <f t="shared" si="0"/>
        <v>5680.7101299999995</v>
      </c>
      <c r="E29" s="15"/>
      <c r="H29" s="15">
        <f t="shared" si="1"/>
        <v>5680.7101299999995</v>
      </c>
    </row>
    <row r="30" spans="1:13" x14ac:dyDescent="0.2">
      <c r="A30" s="2" t="s">
        <v>35</v>
      </c>
      <c r="B30" s="15">
        <v>52863.164819999998</v>
      </c>
      <c r="C30" s="15"/>
      <c r="D30" s="15">
        <f t="shared" si="0"/>
        <v>52863.164819999998</v>
      </c>
      <c r="E30" s="15"/>
      <c r="H30" s="15">
        <f t="shared" si="1"/>
        <v>52863.164819999998</v>
      </c>
    </row>
    <row r="31" spans="1:13" x14ac:dyDescent="0.2">
      <c r="A31" s="2" t="s">
        <v>36</v>
      </c>
      <c r="B31" s="15">
        <v>2388950.5926600001</v>
      </c>
      <c r="C31" s="15"/>
      <c r="D31" s="15">
        <f t="shared" si="0"/>
        <v>2388950.5926600001</v>
      </c>
      <c r="E31" s="15"/>
      <c r="H31" s="15">
        <f t="shared" si="1"/>
        <v>2388950.5926600001</v>
      </c>
    </row>
    <row r="32" spans="1:13" x14ac:dyDescent="0.2">
      <c r="A32" s="2" t="s">
        <v>37</v>
      </c>
      <c r="B32" s="15">
        <v>1867787.4099099999</v>
      </c>
      <c r="C32" s="15"/>
      <c r="D32" s="15">
        <f t="shared" si="0"/>
        <v>1867787.4099099999</v>
      </c>
      <c r="E32" s="15"/>
      <c r="H32" s="15">
        <f t="shared" si="1"/>
        <v>1867787.4099099999</v>
      </c>
    </row>
    <row r="33" spans="1:14" x14ac:dyDescent="0.2">
      <c r="A33" s="2" t="s">
        <v>38</v>
      </c>
      <c r="B33" s="15">
        <v>5238.727170000001</v>
      </c>
      <c r="C33" s="15"/>
      <c r="D33" s="15">
        <f t="shared" si="0"/>
        <v>5238.727170000001</v>
      </c>
      <c r="E33" s="15"/>
      <c r="H33" s="15">
        <f t="shared" si="1"/>
        <v>5238.727170000001</v>
      </c>
    </row>
    <row r="34" spans="1:14" x14ac:dyDescent="0.2">
      <c r="A34" s="2" t="s">
        <v>25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</row>
    <row r="35" spans="1:14" x14ac:dyDescent="0.2">
      <c r="A35" s="2" t="s">
        <v>39</v>
      </c>
      <c r="B35" s="15">
        <v>91225.652329999997</v>
      </c>
      <c r="C35" s="15"/>
      <c r="D35" s="15">
        <f t="shared" si="0"/>
        <v>91225.652329999997</v>
      </c>
      <c r="E35" s="15"/>
      <c r="H35" s="15">
        <f t="shared" si="1"/>
        <v>91225.652329999997</v>
      </c>
      <c r="L35" s="10"/>
      <c r="M35" s="10"/>
    </row>
    <row r="36" spans="1:14" x14ac:dyDescent="0.2">
      <c r="A36" s="2" t="s">
        <v>40</v>
      </c>
      <c r="B36" s="15">
        <v>115296.08667999999</v>
      </c>
      <c r="C36" s="15"/>
      <c r="D36" s="15">
        <f t="shared" si="0"/>
        <v>115296.08667999999</v>
      </c>
      <c r="E36" s="15"/>
      <c r="H36" s="15">
        <f t="shared" si="1"/>
        <v>115296.08667999999</v>
      </c>
      <c r="J36" s="16"/>
      <c r="L36" s="42"/>
      <c r="M36" s="10"/>
      <c r="N36" s="15"/>
    </row>
    <row r="37" spans="1:14" x14ac:dyDescent="0.2">
      <c r="A37" s="2" t="s">
        <v>41</v>
      </c>
      <c r="B37" s="15">
        <v>925516.68161999981</v>
      </c>
      <c r="C37" s="15"/>
      <c r="D37" s="15">
        <f t="shared" si="0"/>
        <v>925516.68161999981</v>
      </c>
      <c r="E37" s="15"/>
      <c r="H37" s="15">
        <f t="shared" si="1"/>
        <v>925516.68161999981</v>
      </c>
      <c r="J37" s="10"/>
      <c r="K37" s="15"/>
    </row>
    <row r="38" spans="1:14" x14ac:dyDescent="0.2">
      <c r="A38" s="2" t="s">
        <v>42</v>
      </c>
      <c r="B38" s="15">
        <v>469436.66998000001</v>
      </c>
      <c r="C38" s="15"/>
      <c r="D38" s="15">
        <f t="shared" si="0"/>
        <v>469436.66998000001</v>
      </c>
      <c r="E38" s="15"/>
      <c r="H38" s="15">
        <f t="shared" si="1"/>
        <v>469436.66998000001</v>
      </c>
      <c r="J38" s="10"/>
    </row>
    <row r="39" spans="1:14" x14ac:dyDescent="0.2">
      <c r="A39" s="2" t="s">
        <v>43</v>
      </c>
      <c r="B39" s="15">
        <v>1128280.4143700001</v>
      </c>
      <c r="C39" s="15"/>
      <c r="D39" s="15">
        <f t="shared" si="0"/>
        <v>1128280.4143700001</v>
      </c>
      <c r="E39" s="15"/>
      <c r="H39" s="15">
        <f t="shared" si="1"/>
        <v>1128280.4143700001</v>
      </c>
    </row>
    <row r="40" spans="1:14" x14ac:dyDescent="0.2">
      <c r="A40" s="2" t="s">
        <v>44</v>
      </c>
      <c r="B40" s="15">
        <v>249968.11526999998</v>
      </c>
      <c r="C40" s="15"/>
      <c r="D40" s="15">
        <f t="shared" si="0"/>
        <v>249968.11526999998</v>
      </c>
      <c r="E40" s="15"/>
      <c r="H40" s="15">
        <f t="shared" si="1"/>
        <v>249968.11526999998</v>
      </c>
    </row>
    <row r="41" spans="1:14" x14ac:dyDescent="0.2">
      <c r="A41" s="2" t="s">
        <v>45</v>
      </c>
      <c r="B41" s="15">
        <v>17668.084589999999</v>
      </c>
      <c r="C41" s="15"/>
      <c r="D41" s="15">
        <f t="shared" si="0"/>
        <v>17668.084589999999</v>
      </c>
      <c r="E41" s="15"/>
      <c r="H41" s="15">
        <f t="shared" si="1"/>
        <v>17668.084589999999</v>
      </c>
      <c r="J41" s="11"/>
      <c r="K41" s="11"/>
    </row>
    <row r="42" spans="1:14" x14ac:dyDescent="0.2">
      <c r="A42" s="2" t="s">
        <v>46</v>
      </c>
      <c r="B42" s="15">
        <v>8326.6169200000004</v>
      </c>
      <c r="C42" s="15"/>
      <c r="D42" s="15">
        <f t="shared" si="0"/>
        <v>8326.6169200000004</v>
      </c>
      <c r="E42" s="15"/>
      <c r="H42" s="15">
        <f t="shared" si="1"/>
        <v>8326.6169200000004</v>
      </c>
      <c r="J42" s="10"/>
      <c r="K42" s="10"/>
    </row>
    <row r="43" spans="1:14" x14ac:dyDescent="0.2">
      <c r="A43" s="2" t="s">
        <v>47</v>
      </c>
      <c r="B43" s="15">
        <v>52540.842839999998</v>
      </c>
      <c r="C43" s="15"/>
      <c r="D43" s="15">
        <f t="shared" si="0"/>
        <v>52540.842839999998</v>
      </c>
      <c r="H43" s="15">
        <f t="shared" si="1"/>
        <v>52540.842839999998</v>
      </c>
      <c r="I43" s="43"/>
      <c r="J43" s="44"/>
      <c r="K43" s="10"/>
    </row>
    <row r="44" spans="1:14" x14ac:dyDescent="0.2">
      <c r="H44" s="15"/>
    </row>
    <row r="45" spans="1:14" x14ac:dyDescent="0.2">
      <c r="A45" s="1" t="s">
        <v>48</v>
      </c>
      <c r="B45" s="45">
        <f t="shared" ref="B45:H45" si="2">SUM(B11:B43)</f>
        <v>82781741.199710011</v>
      </c>
      <c r="C45" s="45">
        <f t="shared" si="2"/>
        <v>-2865169.1513400003</v>
      </c>
      <c r="D45" s="45">
        <f t="shared" si="2"/>
        <v>79916572.048369989</v>
      </c>
      <c r="E45" s="45">
        <f t="shared" si="2"/>
        <v>-7250.0000000000009</v>
      </c>
      <c r="F45" s="45">
        <f t="shared" si="2"/>
        <v>-350000</v>
      </c>
      <c r="G45" s="45">
        <f t="shared" si="2"/>
        <v>-295105.62995999993</v>
      </c>
      <c r="H45" s="45">
        <f t="shared" si="2"/>
        <v>79264216.418409988</v>
      </c>
    </row>
    <row r="46" spans="1:14" x14ac:dyDescent="0.2">
      <c r="A46" s="2" t="s">
        <v>49</v>
      </c>
      <c r="B46" s="15"/>
      <c r="C46" s="15"/>
      <c r="D46" s="15"/>
      <c r="E46" s="15"/>
      <c r="H46" s="15">
        <f>H11+H12+H13+H14+H15+H16+H17+H18+H20+H21+H23+H24+H25+H26+H30+H31+H32+H33+H35+H36+H37+H38+H39+H40+H41</f>
        <v>77024885.415079996</v>
      </c>
    </row>
    <row r="47" spans="1:14" x14ac:dyDescent="0.2">
      <c r="F47" s="15"/>
    </row>
    <row r="48" spans="1:14" x14ac:dyDescent="0.2">
      <c r="K48" s="21"/>
      <c r="L48" s="21"/>
      <c r="M48" s="21"/>
      <c r="N48" s="21"/>
    </row>
    <row r="49" spans="1:14" x14ac:dyDescent="0.2">
      <c r="A49" s="49" t="s">
        <v>50</v>
      </c>
      <c r="B49" s="46"/>
      <c r="C49" s="46"/>
      <c r="D49" s="46"/>
      <c r="E49" s="46"/>
      <c r="F49" s="46"/>
      <c r="G49" s="46"/>
      <c r="H49" s="47" t="s">
        <v>51</v>
      </c>
      <c r="I49" s="46"/>
      <c r="J49" s="50"/>
      <c r="K49" s="51"/>
      <c r="L49" s="46" t="s">
        <v>52</v>
      </c>
      <c r="M49" s="48"/>
      <c r="N49" s="16"/>
    </row>
    <row r="50" spans="1:14" x14ac:dyDescent="0.2">
      <c r="A50" s="28"/>
      <c r="B50" s="53" t="s">
        <v>53</v>
      </c>
      <c r="C50" s="53" t="s">
        <v>54</v>
      </c>
      <c r="D50" s="53" t="s">
        <v>55</v>
      </c>
      <c r="E50" s="53" t="s">
        <v>53</v>
      </c>
      <c r="F50" s="53" t="s">
        <v>54</v>
      </c>
      <c r="G50" s="53" t="s">
        <v>55</v>
      </c>
      <c r="H50" s="54" t="s">
        <v>54</v>
      </c>
      <c r="I50" s="53" t="s">
        <v>55</v>
      </c>
      <c r="J50" s="53" t="s">
        <v>54</v>
      </c>
      <c r="K50" s="55" t="s">
        <v>55</v>
      </c>
      <c r="L50" s="53" t="s">
        <v>54</v>
      </c>
      <c r="M50" s="55" t="s">
        <v>55</v>
      </c>
      <c r="N50" s="16"/>
    </row>
    <row r="51" spans="1:14" x14ac:dyDescent="0.2">
      <c r="A51" s="28"/>
      <c r="B51" s="16"/>
      <c r="C51" s="16"/>
      <c r="D51" s="16"/>
      <c r="E51" s="16"/>
      <c r="F51" s="16"/>
      <c r="G51" s="16"/>
      <c r="H51" s="28" t="s">
        <v>56</v>
      </c>
      <c r="I51" s="53"/>
      <c r="J51" s="53" t="s">
        <v>57</v>
      </c>
      <c r="K51" s="55" t="s">
        <v>58</v>
      </c>
      <c r="L51" s="53"/>
      <c r="M51" s="55"/>
      <c r="N51" s="16"/>
    </row>
    <row r="52" spans="1:14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52"/>
      <c r="L52" s="16"/>
      <c r="M52" s="52"/>
      <c r="N52" s="16"/>
    </row>
    <row r="53" spans="1:14" x14ac:dyDescent="0.2">
      <c r="A53" s="28" t="s">
        <v>15</v>
      </c>
      <c r="B53" s="56">
        <v>0.67662999999999995</v>
      </c>
      <c r="C53" s="56">
        <v>0.20485999999999999</v>
      </c>
      <c r="D53" s="56">
        <v>0.11851</v>
      </c>
      <c r="E53" s="57">
        <f t="shared" ref="E53:G68" si="3">B53*$H11</f>
        <v>2556756.3549429411</v>
      </c>
      <c r="F53" s="57">
        <f t="shared" si="3"/>
        <v>774096.78387539857</v>
      </c>
      <c r="G53" s="57">
        <f t="shared" si="3"/>
        <v>447809.28369166009</v>
      </c>
      <c r="H53" s="28"/>
      <c r="I53" s="42"/>
      <c r="J53" s="58"/>
      <c r="K53" s="30"/>
      <c r="L53" s="42">
        <f>F53+H53+J53</f>
        <v>774096.78387539857</v>
      </c>
      <c r="M53" s="30">
        <f>G53+I53+K53</f>
        <v>447809.28369166009</v>
      </c>
      <c r="N53" s="16"/>
    </row>
    <row r="54" spans="1:14" x14ac:dyDescent="0.2">
      <c r="A54" s="28" t="s">
        <v>17</v>
      </c>
      <c r="B54" s="59">
        <f t="shared" ref="B54:D60" si="4">B$53</f>
        <v>0.67662999999999995</v>
      </c>
      <c r="C54" s="59">
        <f t="shared" si="4"/>
        <v>0.20485999999999999</v>
      </c>
      <c r="D54" s="59">
        <f t="shared" si="4"/>
        <v>0.11851</v>
      </c>
      <c r="E54" s="57">
        <f t="shared" si="3"/>
        <v>16802214.098881174</v>
      </c>
      <c r="F54" s="57">
        <f t="shared" si="3"/>
        <v>5087125.2830894245</v>
      </c>
      <c r="G54" s="57">
        <f t="shared" si="3"/>
        <v>2942864.4796394012</v>
      </c>
      <c r="H54" s="28"/>
      <c r="I54" s="42"/>
      <c r="J54" s="58"/>
      <c r="K54" s="30"/>
      <c r="L54" s="42">
        <f t="shared" ref="L54:M85" si="5">F54+H54+J54</f>
        <v>5087125.2830894245</v>
      </c>
      <c r="M54" s="30">
        <f t="shared" si="5"/>
        <v>2942864.4796394012</v>
      </c>
      <c r="N54" s="16"/>
    </row>
    <row r="55" spans="1:14" x14ac:dyDescent="0.2">
      <c r="A55" s="28" t="s">
        <v>19</v>
      </c>
      <c r="B55" s="59">
        <f t="shared" si="4"/>
        <v>0.67662999999999995</v>
      </c>
      <c r="C55" s="59">
        <f t="shared" si="4"/>
        <v>0.20485999999999999</v>
      </c>
      <c r="D55" s="59">
        <f t="shared" si="4"/>
        <v>0.11851</v>
      </c>
      <c r="E55" s="57">
        <f t="shared" si="3"/>
        <v>1177628.3307938613</v>
      </c>
      <c r="F55" s="57">
        <f t="shared" si="3"/>
        <v>356544.84703077073</v>
      </c>
      <c r="G55" s="57">
        <f t="shared" si="3"/>
        <v>206258.56595536778</v>
      </c>
      <c r="H55" s="28"/>
      <c r="I55" s="42"/>
      <c r="J55" s="58"/>
      <c r="K55" s="30"/>
      <c r="L55" s="42">
        <f t="shared" si="5"/>
        <v>356544.84703077073</v>
      </c>
      <c r="M55" s="30">
        <f t="shared" si="5"/>
        <v>206258.56595536778</v>
      </c>
      <c r="N55" s="16"/>
    </row>
    <row r="56" spans="1:14" x14ac:dyDescent="0.2">
      <c r="A56" s="28" t="s">
        <v>20</v>
      </c>
      <c r="B56" s="59">
        <f t="shared" si="4"/>
        <v>0.67662999999999995</v>
      </c>
      <c r="C56" s="59">
        <f t="shared" si="4"/>
        <v>0.20485999999999999</v>
      </c>
      <c r="D56" s="59">
        <f t="shared" si="4"/>
        <v>0.11851</v>
      </c>
      <c r="E56" s="57">
        <f t="shared" si="3"/>
        <v>685807.07580571587</v>
      </c>
      <c r="F56" s="57">
        <f t="shared" si="3"/>
        <v>207638.4989574198</v>
      </c>
      <c r="G56" s="57">
        <f t="shared" si="3"/>
        <v>120117.34116686431</v>
      </c>
      <c r="H56" s="28"/>
      <c r="I56" s="42"/>
      <c r="J56" s="58"/>
      <c r="K56" s="30"/>
      <c r="L56" s="42">
        <f t="shared" si="5"/>
        <v>207638.4989574198</v>
      </c>
      <c r="M56" s="30">
        <f t="shared" si="5"/>
        <v>120117.34116686431</v>
      </c>
      <c r="N56" s="16"/>
    </row>
    <row r="57" spans="1:14" x14ac:dyDescent="0.2">
      <c r="A57" s="28" t="s">
        <v>21</v>
      </c>
      <c r="B57" s="59">
        <f t="shared" si="4"/>
        <v>0.67662999999999995</v>
      </c>
      <c r="C57" s="59">
        <f t="shared" si="4"/>
        <v>0.20485999999999999</v>
      </c>
      <c r="D57" s="59">
        <f t="shared" si="4"/>
        <v>0.11851</v>
      </c>
      <c r="E57" s="57">
        <f t="shared" si="3"/>
        <v>3302.3330015501997</v>
      </c>
      <c r="F57" s="57">
        <f t="shared" si="3"/>
        <v>999.83142736439993</v>
      </c>
      <c r="G57" s="57">
        <f t="shared" si="3"/>
        <v>578.3951110854</v>
      </c>
      <c r="H57" s="28"/>
      <c r="I57" s="42"/>
      <c r="J57" s="58"/>
      <c r="K57" s="30"/>
      <c r="L57" s="42">
        <f t="shared" si="5"/>
        <v>999.83142736439993</v>
      </c>
      <c r="M57" s="30">
        <f t="shared" si="5"/>
        <v>578.3951110854</v>
      </c>
      <c r="N57" s="16"/>
    </row>
    <row r="58" spans="1:14" x14ac:dyDescent="0.2">
      <c r="A58" s="28" t="s">
        <v>22</v>
      </c>
      <c r="B58" s="59">
        <f t="shared" si="4"/>
        <v>0.67662999999999995</v>
      </c>
      <c r="C58" s="59">
        <f t="shared" si="4"/>
        <v>0.20485999999999999</v>
      </c>
      <c r="D58" s="59">
        <f t="shared" si="4"/>
        <v>0.11851</v>
      </c>
      <c r="E58" s="57">
        <f t="shared" si="3"/>
        <v>5348035.3159382846</v>
      </c>
      <c r="F58" s="57">
        <f t="shared" si="3"/>
        <v>1619198.8454888447</v>
      </c>
      <c r="G58" s="57">
        <f t="shared" si="3"/>
        <v>936694.59718287119</v>
      </c>
      <c r="H58" s="28"/>
      <c r="I58" s="42"/>
      <c r="J58" s="58"/>
      <c r="K58" s="30"/>
      <c r="L58" s="42">
        <f t="shared" si="5"/>
        <v>1619198.8454888447</v>
      </c>
      <c r="M58" s="30">
        <f t="shared" si="5"/>
        <v>936694.59718287119</v>
      </c>
      <c r="N58" s="16"/>
    </row>
    <row r="59" spans="1:14" x14ac:dyDescent="0.2">
      <c r="A59" s="28" t="s">
        <v>23</v>
      </c>
      <c r="B59" s="59">
        <f t="shared" si="4"/>
        <v>0.67662999999999995</v>
      </c>
      <c r="C59" s="59">
        <f t="shared" si="4"/>
        <v>0.20485999999999999</v>
      </c>
      <c r="D59" s="59">
        <f t="shared" si="4"/>
        <v>0.11851</v>
      </c>
      <c r="E59" s="57">
        <f t="shared" si="3"/>
        <v>17267047.408011604</v>
      </c>
      <c r="F59" s="57">
        <f t="shared" si="3"/>
        <v>5227860.6210266426</v>
      </c>
      <c r="G59" s="57">
        <f t="shared" si="3"/>
        <v>3024278.8352917479</v>
      </c>
      <c r="H59" s="60">
        <v>-244656</v>
      </c>
      <c r="I59" s="42">
        <v>-127158</v>
      </c>
      <c r="J59" s="42">
        <f>-N10</f>
        <v>-409027.13199999998</v>
      </c>
      <c r="K59" s="30">
        <f>-N9</f>
        <v>-168021.30281334178</v>
      </c>
      <c r="L59" s="42">
        <f t="shared" si="5"/>
        <v>4574177.4890266424</v>
      </c>
      <c r="M59" s="30">
        <f t="shared" si="5"/>
        <v>2729099.5324784061</v>
      </c>
      <c r="N59" s="16"/>
    </row>
    <row r="60" spans="1:14" x14ac:dyDescent="0.2">
      <c r="A60" s="28" t="s">
        <v>24</v>
      </c>
      <c r="B60" s="59">
        <f t="shared" si="4"/>
        <v>0.67662999999999995</v>
      </c>
      <c r="C60" s="59">
        <f>C$53</f>
        <v>0.20485999999999999</v>
      </c>
      <c r="D60" s="59">
        <f>D$53</f>
        <v>0.11851</v>
      </c>
      <c r="E60" s="57">
        <f t="shared" si="3"/>
        <v>130249.4923303031</v>
      </c>
      <c r="F60" s="57">
        <f t="shared" si="3"/>
        <v>39435.010269698199</v>
      </c>
      <c r="G60" s="57">
        <f t="shared" si="3"/>
        <v>22812.862769998701</v>
      </c>
      <c r="H60" s="28"/>
      <c r="I60" s="42"/>
      <c r="J60" s="58"/>
      <c r="K60" s="30"/>
      <c r="L60" s="42">
        <f t="shared" si="5"/>
        <v>39435.010269698199</v>
      </c>
      <c r="M60" s="30">
        <f t="shared" si="5"/>
        <v>22812.862769998701</v>
      </c>
      <c r="N60" s="16"/>
    </row>
    <row r="61" spans="1:14" x14ac:dyDescent="0.2">
      <c r="A61" s="28" t="s">
        <v>25</v>
      </c>
      <c r="B61" s="61"/>
      <c r="C61" s="61"/>
      <c r="D61" s="61"/>
      <c r="E61" s="57">
        <f t="shared" si="3"/>
        <v>0</v>
      </c>
      <c r="F61" s="57">
        <f t="shared" si="3"/>
        <v>0</v>
      </c>
      <c r="G61" s="57">
        <f t="shared" si="3"/>
        <v>0</v>
      </c>
      <c r="H61" s="28"/>
      <c r="I61" s="42"/>
      <c r="J61" s="58"/>
      <c r="K61" s="30"/>
      <c r="L61" s="42">
        <f t="shared" si="5"/>
        <v>0</v>
      </c>
      <c r="M61" s="30">
        <f t="shared" si="5"/>
        <v>0</v>
      </c>
      <c r="N61" s="16"/>
    </row>
    <row r="62" spans="1:14" x14ac:dyDescent="0.2">
      <c r="A62" s="28" t="s">
        <v>26</v>
      </c>
      <c r="B62" s="59">
        <f t="shared" ref="B62:D63" si="6">B$53</f>
        <v>0.67662999999999995</v>
      </c>
      <c r="C62" s="59">
        <f t="shared" si="6"/>
        <v>0.20485999999999999</v>
      </c>
      <c r="D62" s="59">
        <f t="shared" si="6"/>
        <v>0.11851</v>
      </c>
      <c r="E62" s="57">
        <f t="shared" si="3"/>
        <v>15310.021856114503</v>
      </c>
      <c r="F62" s="57">
        <f t="shared" si="3"/>
        <v>4635.3414383690015</v>
      </c>
      <c r="G62" s="57">
        <f t="shared" si="3"/>
        <v>2681.5108555165011</v>
      </c>
      <c r="H62" s="28"/>
      <c r="I62" s="42"/>
      <c r="J62" s="58"/>
      <c r="K62" s="30"/>
      <c r="L62" s="42">
        <f t="shared" si="5"/>
        <v>4635.3414383690015</v>
      </c>
      <c r="M62" s="30">
        <f t="shared" si="5"/>
        <v>2681.5108555165011</v>
      </c>
      <c r="N62" s="16"/>
    </row>
    <row r="63" spans="1:14" x14ac:dyDescent="0.2">
      <c r="A63" s="28" t="s">
        <v>27</v>
      </c>
      <c r="B63" s="59">
        <f t="shared" si="6"/>
        <v>0.67662999999999995</v>
      </c>
      <c r="C63" s="59">
        <f t="shared" si="6"/>
        <v>0.20485999999999999</v>
      </c>
      <c r="D63" s="59">
        <f t="shared" si="6"/>
        <v>0.11851</v>
      </c>
      <c r="E63" s="57">
        <f t="shared" si="3"/>
        <v>96010.793595054885</v>
      </c>
      <c r="F63" s="57">
        <f t="shared" si="3"/>
        <v>29068.724673577795</v>
      </c>
      <c r="G63" s="57">
        <f t="shared" si="3"/>
        <v>16816.0429613673</v>
      </c>
      <c r="H63" s="28"/>
      <c r="I63" s="42"/>
      <c r="J63" s="58"/>
      <c r="K63" s="30"/>
      <c r="L63" s="42">
        <f t="shared" si="5"/>
        <v>29068.724673577795</v>
      </c>
      <c r="M63" s="30">
        <f t="shared" si="5"/>
        <v>16816.0429613673</v>
      </c>
      <c r="N63" s="16"/>
    </row>
    <row r="64" spans="1:14" x14ac:dyDescent="0.2">
      <c r="A64" s="28" t="s">
        <v>25</v>
      </c>
      <c r="B64" s="61"/>
      <c r="C64" s="61"/>
      <c r="D64" s="61"/>
      <c r="E64" s="57">
        <f t="shared" si="3"/>
        <v>0</v>
      </c>
      <c r="F64" s="57">
        <f t="shared" si="3"/>
        <v>0</v>
      </c>
      <c r="G64" s="57">
        <f t="shared" si="3"/>
        <v>0</v>
      </c>
      <c r="H64" s="28"/>
      <c r="I64" s="42"/>
      <c r="J64" s="58"/>
      <c r="K64" s="30"/>
      <c r="L64" s="42">
        <f t="shared" si="5"/>
        <v>0</v>
      </c>
      <c r="M64" s="30">
        <f t="shared" si="5"/>
        <v>0</v>
      </c>
      <c r="N64" s="16"/>
    </row>
    <row r="65" spans="1:14" x14ac:dyDescent="0.2">
      <c r="A65" s="28" t="s">
        <v>28</v>
      </c>
      <c r="B65" s="59">
        <f>B$53</f>
        <v>0.67662999999999995</v>
      </c>
      <c r="C65" s="59">
        <f t="shared" ref="C65:D68" si="7">C$53</f>
        <v>0.20485999999999999</v>
      </c>
      <c r="D65" s="59">
        <f t="shared" si="7"/>
        <v>0.11851</v>
      </c>
      <c r="E65" s="57">
        <f t="shared" si="3"/>
        <v>3001601.7914583273</v>
      </c>
      <c r="F65" s="57">
        <f t="shared" si="3"/>
        <v>908780.49007308716</v>
      </c>
      <c r="G65" s="57">
        <f t="shared" si="3"/>
        <v>525722.81498858519</v>
      </c>
      <c r="H65" s="28"/>
      <c r="I65" s="42"/>
      <c r="J65" s="58"/>
      <c r="K65" s="30"/>
      <c r="L65" s="42">
        <f t="shared" si="5"/>
        <v>908780.49007308716</v>
      </c>
      <c r="M65" s="30">
        <f t="shared" si="5"/>
        <v>525722.81498858519</v>
      </c>
      <c r="N65" s="16"/>
    </row>
    <row r="66" spans="1:14" x14ac:dyDescent="0.2">
      <c r="A66" s="28" t="s">
        <v>29</v>
      </c>
      <c r="B66" s="59">
        <f>B$53</f>
        <v>0.67662999999999995</v>
      </c>
      <c r="C66" s="59">
        <f t="shared" si="7"/>
        <v>0.20485999999999999</v>
      </c>
      <c r="D66" s="59">
        <f t="shared" si="7"/>
        <v>0.11851</v>
      </c>
      <c r="E66" s="57">
        <f t="shared" si="3"/>
        <v>347.94636117530001</v>
      </c>
      <c r="F66" s="57">
        <f t="shared" si="3"/>
        <v>105.3460407466</v>
      </c>
      <c r="G66" s="57">
        <f t="shared" si="3"/>
        <v>60.941908078100006</v>
      </c>
      <c r="H66" s="28"/>
      <c r="I66" s="42"/>
      <c r="J66" s="58"/>
      <c r="K66" s="30"/>
      <c r="L66" s="42">
        <f t="shared" si="5"/>
        <v>105.3460407466</v>
      </c>
      <c r="M66" s="30">
        <f t="shared" si="5"/>
        <v>60.941908078100006</v>
      </c>
      <c r="N66" s="16"/>
    </row>
    <row r="67" spans="1:14" x14ac:dyDescent="0.2">
      <c r="A67" s="28" t="s">
        <v>30</v>
      </c>
      <c r="B67" s="59">
        <f>B$53</f>
        <v>0.67662999999999995</v>
      </c>
      <c r="C67" s="59">
        <f t="shared" si="7"/>
        <v>0.20485999999999999</v>
      </c>
      <c r="D67" s="59">
        <f t="shared" si="7"/>
        <v>0.11851</v>
      </c>
      <c r="E67" s="57">
        <f t="shared" si="3"/>
        <v>11045.135342529502</v>
      </c>
      <c r="F67" s="57">
        <f t="shared" si="3"/>
        <v>3344.0823289990008</v>
      </c>
      <c r="G67" s="57">
        <f t="shared" si="3"/>
        <v>1934.5269784715006</v>
      </c>
      <c r="H67" s="28"/>
      <c r="I67" s="42"/>
      <c r="J67" s="58"/>
      <c r="K67" s="30"/>
      <c r="L67" s="42">
        <f t="shared" si="5"/>
        <v>3344.0823289990008</v>
      </c>
      <c r="M67" s="30">
        <f t="shared" si="5"/>
        <v>1934.5269784715006</v>
      </c>
      <c r="N67" s="16"/>
    </row>
    <row r="68" spans="1:14" x14ac:dyDescent="0.2">
      <c r="A68" s="28" t="s">
        <v>31</v>
      </c>
      <c r="B68" s="59">
        <f>B$53</f>
        <v>0.67662999999999995</v>
      </c>
      <c r="C68" s="59">
        <f t="shared" si="7"/>
        <v>0.20485999999999999</v>
      </c>
      <c r="D68" s="59">
        <f t="shared" si="7"/>
        <v>0.11851</v>
      </c>
      <c r="E68" s="57">
        <f t="shared" si="3"/>
        <v>74316.85298491818</v>
      </c>
      <c r="F68" s="57">
        <f t="shared" si="3"/>
        <v>22500.554959860394</v>
      </c>
      <c r="G68" s="57">
        <f t="shared" si="3"/>
        <v>13016.405195221398</v>
      </c>
      <c r="H68" s="28"/>
      <c r="I68" s="42"/>
      <c r="J68" s="58"/>
      <c r="K68" s="30"/>
      <c r="L68" s="42">
        <f t="shared" si="5"/>
        <v>22500.554959860394</v>
      </c>
      <c r="M68" s="30">
        <f t="shared" si="5"/>
        <v>13016.405195221398</v>
      </c>
      <c r="N68" s="16"/>
    </row>
    <row r="69" spans="1:14" x14ac:dyDescent="0.2">
      <c r="A69" s="28" t="s">
        <v>59</v>
      </c>
      <c r="B69" s="59">
        <v>0.19450000000000001</v>
      </c>
      <c r="C69" s="59">
        <v>0.80549999999999999</v>
      </c>
      <c r="D69" s="59">
        <v>0</v>
      </c>
      <c r="E69" s="57">
        <f t="shared" ref="E69:G84" si="8">B69*$H27</f>
        <v>207734.97796440002</v>
      </c>
      <c r="F69" s="57">
        <f t="shared" si="8"/>
        <v>860311.18123560003</v>
      </c>
      <c r="G69" s="57">
        <f t="shared" si="8"/>
        <v>0</v>
      </c>
      <c r="H69" s="28"/>
      <c r="I69" s="42"/>
      <c r="J69" s="58"/>
      <c r="K69" s="30"/>
      <c r="L69" s="42">
        <f t="shared" si="5"/>
        <v>860311.18123560003</v>
      </c>
      <c r="M69" s="30">
        <f t="shared" si="5"/>
        <v>0</v>
      </c>
      <c r="N69" s="16"/>
    </row>
    <row r="70" spans="1:14" x14ac:dyDescent="0.2">
      <c r="A70" s="28" t="s">
        <v>33</v>
      </c>
      <c r="B70" s="56">
        <v>5.7020000000000001E-2</v>
      </c>
      <c r="C70" s="56">
        <v>5.5599999999999998E-3</v>
      </c>
      <c r="D70" s="56">
        <v>0.93742000000000003</v>
      </c>
      <c r="E70" s="57">
        <f t="shared" si="8"/>
        <v>62992.08516516479</v>
      </c>
      <c r="F70" s="57">
        <f t="shared" si="8"/>
        <v>6142.3359087743993</v>
      </c>
      <c r="G70" s="57">
        <f t="shared" si="8"/>
        <v>1035602.2531660607</v>
      </c>
      <c r="H70" s="28"/>
      <c r="I70" s="42"/>
      <c r="J70" s="58"/>
      <c r="K70" s="30"/>
      <c r="L70" s="42">
        <f t="shared" si="5"/>
        <v>6142.3359087743993</v>
      </c>
      <c r="M70" s="30">
        <f t="shared" si="5"/>
        <v>1035602.2531660607</v>
      </c>
      <c r="N70" s="16"/>
    </row>
    <row r="71" spans="1:14" x14ac:dyDescent="0.2">
      <c r="A71" s="28" t="s">
        <v>34</v>
      </c>
      <c r="B71" s="59">
        <v>0.04</v>
      </c>
      <c r="C71" s="59">
        <v>0</v>
      </c>
      <c r="D71" s="59">
        <v>0.96</v>
      </c>
      <c r="E71" s="57">
        <f t="shared" si="8"/>
        <v>227.2284052</v>
      </c>
      <c r="F71" s="57">
        <f t="shared" si="8"/>
        <v>0</v>
      </c>
      <c r="G71" s="57">
        <f t="shared" si="8"/>
        <v>5453.481724799999</v>
      </c>
      <c r="H71" s="28"/>
      <c r="I71" s="42"/>
      <c r="J71" s="58"/>
      <c r="K71" s="30"/>
      <c r="L71" s="42">
        <f t="shared" si="5"/>
        <v>0</v>
      </c>
      <c r="M71" s="30">
        <f t="shared" si="5"/>
        <v>5453.481724799999</v>
      </c>
      <c r="N71" s="16"/>
    </row>
    <row r="72" spans="1:14" x14ac:dyDescent="0.2">
      <c r="A72" s="28" t="s">
        <v>35</v>
      </c>
      <c r="B72" s="59">
        <f t="shared" ref="B72:D75" si="9">B$53</f>
        <v>0.67662999999999995</v>
      </c>
      <c r="C72" s="59">
        <f t="shared" si="9"/>
        <v>0.20485999999999999</v>
      </c>
      <c r="D72" s="59">
        <f t="shared" si="9"/>
        <v>0.11851</v>
      </c>
      <c r="E72" s="57">
        <f t="shared" si="8"/>
        <v>35768.803212156599</v>
      </c>
      <c r="F72" s="57">
        <f t="shared" si="8"/>
        <v>10829.547945025199</v>
      </c>
      <c r="G72" s="57">
        <f t="shared" si="8"/>
        <v>6264.8136628182001</v>
      </c>
      <c r="H72" s="28"/>
      <c r="I72" s="42"/>
      <c r="J72" s="58"/>
      <c r="K72" s="30"/>
      <c r="L72" s="42">
        <f t="shared" si="5"/>
        <v>10829.547945025199</v>
      </c>
      <c r="M72" s="30">
        <f t="shared" si="5"/>
        <v>6264.8136628182001</v>
      </c>
      <c r="N72" s="16"/>
    </row>
    <row r="73" spans="1:14" x14ac:dyDescent="0.2">
      <c r="A73" s="28" t="s">
        <v>36</v>
      </c>
      <c r="B73" s="59">
        <f t="shared" si="9"/>
        <v>0.67662999999999995</v>
      </c>
      <c r="C73" s="59">
        <f t="shared" si="9"/>
        <v>0.20485999999999999</v>
      </c>
      <c r="D73" s="59">
        <f t="shared" si="9"/>
        <v>0.11851</v>
      </c>
      <c r="E73" s="57">
        <f t="shared" si="8"/>
        <v>1616435.6395115356</v>
      </c>
      <c r="F73" s="57">
        <f t="shared" si="8"/>
        <v>489400.41841232759</v>
      </c>
      <c r="G73" s="57">
        <f t="shared" si="8"/>
        <v>283114.53473613661</v>
      </c>
      <c r="H73" s="28"/>
      <c r="I73" s="42"/>
      <c r="J73" s="58"/>
      <c r="K73" s="30"/>
      <c r="L73" s="42">
        <f t="shared" si="5"/>
        <v>489400.41841232759</v>
      </c>
      <c r="M73" s="30">
        <f t="shared" si="5"/>
        <v>283114.53473613661</v>
      </c>
      <c r="N73" s="16"/>
    </row>
    <row r="74" spans="1:14" x14ac:dyDescent="0.2">
      <c r="A74" s="28" t="s">
        <v>37</v>
      </c>
      <c r="B74" s="59">
        <f t="shared" si="9"/>
        <v>0.67662999999999995</v>
      </c>
      <c r="C74" s="59">
        <f t="shared" si="9"/>
        <v>0.20485999999999999</v>
      </c>
      <c r="D74" s="59">
        <f t="shared" si="9"/>
        <v>0.11851</v>
      </c>
      <c r="E74" s="57">
        <f t="shared" si="8"/>
        <v>1263800.9951674032</v>
      </c>
      <c r="F74" s="57">
        <f t="shared" si="8"/>
        <v>382634.92879416258</v>
      </c>
      <c r="G74" s="57">
        <f t="shared" si="8"/>
        <v>221351.4859484341</v>
      </c>
      <c r="H74" s="28"/>
      <c r="I74" s="42"/>
      <c r="J74" s="58"/>
      <c r="K74" s="30"/>
      <c r="L74" s="42">
        <f t="shared" si="5"/>
        <v>382634.92879416258</v>
      </c>
      <c r="M74" s="30">
        <f t="shared" si="5"/>
        <v>221351.4859484341</v>
      </c>
      <c r="N74" s="16"/>
    </row>
    <row r="75" spans="1:14" x14ac:dyDescent="0.2">
      <c r="A75" s="28" t="s">
        <v>38</v>
      </c>
      <c r="B75" s="59">
        <f t="shared" si="9"/>
        <v>0.67662999999999995</v>
      </c>
      <c r="C75" s="59">
        <f t="shared" si="9"/>
        <v>0.20485999999999999</v>
      </c>
      <c r="D75" s="59">
        <f t="shared" si="9"/>
        <v>0.11851</v>
      </c>
      <c r="E75" s="57">
        <f t="shared" si="8"/>
        <v>3544.6799650371004</v>
      </c>
      <c r="F75" s="57">
        <f t="shared" si="8"/>
        <v>1073.2056480462002</v>
      </c>
      <c r="G75" s="57">
        <f t="shared" si="8"/>
        <v>620.84155691670014</v>
      </c>
      <c r="H75" s="28"/>
      <c r="I75" s="42"/>
      <c r="J75" s="58"/>
      <c r="K75" s="30"/>
      <c r="L75" s="42">
        <f t="shared" si="5"/>
        <v>1073.2056480462002</v>
      </c>
      <c r="M75" s="30">
        <f t="shared" si="5"/>
        <v>620.84155691670014</v>
      </c>
      <c r="N75" s="16"/>
    </row>
    <row r="76" spans="1:14" x14ac:dyDescent="0.2">
      <c r="A76" s="28" t="s">
        <v>25</v>
      </c>
      <c r="B76" s="61"/>
      <c r="C76" s="61"/>
      <c r="D76" s="61"/>
      <c r="E76" s="57">
        <f t="shared" si="8"/>
        <v>0</v>
      </c>
      <c r="F76" s="57">
        <f t="shared" si="8"/>
        <v>0</v>
      </c>
      <c r="G76" s="57">
        <f t="shared" si="8"/>
        <v>0</v>
      </c>
      <c r="H76" s="28"/>
      <c r="I76" s="42"/>
      <c r="J76" s="58"/>
      <c r="K76" s="30"/>
      <c r="L76" s="42">
        <f t="shared" si="5"/>
        <v>0</v>
      </c>
      <c r="M76" s="30">
        <f t="shared" si="5"/>
        <v>0</v>
      </c>
      <c r="N76" s="16"/>
    </row>
    <row r="77" spans="1:14" x14ac:dyDescent="0.2">
      <c r="A77" s="28" t="s">
        <v>39</v>
      </c>
      <c r="B77" s="59">
        <f t="shared" ref="B77:D83" si="10">B$53</f>
        <v>0.67662999999999995</v>
      </c>
      <c r="C77" s="59">
        <f t="shared" si="10"/>
        <v>0.20485999999999999</v>
      </c>
      <c r="D77" s="59">
        <f t="shared" si="10"/>
        <v>0.11851</v>
      </c>
      <c r="E77" s="57">
        <f t="shared" si="8"/>
        <v>61726.013136047892</v>
      </c>
      <c r="F77" s="57">
        <f t="shared" si="8"/>
        <v>18688.487136323798</v>
      </c>
      <c r="G77" s="57">
        <f t="shared" si="8"/>
        <v>10811.1520576283</v>
      </c>
      <c r="H77" s="28"/>
      <c r="I77" s="42"/>
      <c r="J77" s="58"/>
      <c r="K77" s="30"/>
      <c r="L77" s="42">
        <f t="shared" si="5"/>
        <v>18688.487136323798</v>
      </c>
      <c r="M77" s="30">
        <f t="shared" si="5"/>
        <v>10811.1520576283</v>
      </c>
      <c r="N77" s="16"/>
    </row>
    <row r="78" spans="1:14" x14ac:dyDescent="0.2">
      <c r="A78" s="28" t="s">
        <v>40</v>
      </c>
      <c r="B78" s="59">
        <f t="shared" si="10"/>
        <v>0.67662999999999995</v>
      </c>
      <c r="C78" s="59">
        <f t="shared" si="10"/>
        <v>0.20485999999999999</v>
      </c>
      <c r="D78" s="59">
        <f t="shared" si="10"/>
        <v>0.11851</v>
      </c>
      <c r="E78" s="57">
        <f t="shared" si="8"/>
        <v>78012.791130288388</v>
      </c>
      <c r="F78" s="57">
        <f t="shared" si="8"/>
        <v>23619.556317264796</v>
      </c>
      <c r="G78" s="57">
        <f t="shared" si="8"/>
        <v>13663.7392324468</v>
      </c>
      <c r="H78" s="28"/>
      <c r="I78" s="42"/>
      <c r="J78" s="58"/>
      <c r="K78" s="30"/>
      <c r="L78" s="42">
        <f t="shared" si="5"/>
        <v>23619.556317264796</v>
      </c>
      <c r="M78" s="30">
        <f t="shared" si="5"/>
        <v>13663.7392324468</v>
      </c>
      <c r="N78" s="16"/>
    </row>
    <row r="79" spans="1:14" x14ac:dyDescent="0.2">
      <c r="A79" s="28" t="s">
        <v>41</v>
      </c>
      <c r="B79" s="59">
        <f t="shared" si="10"/>
        <v>0.67662999999999995</v>
      </c>
      <c r="C79" s="59">
        <f t="shared" si="10"/>
        <v>0.20485999999999999</v>
      </c>
      <c r="D79" s="59">
        <f t="shared" si="10"/>
        <v>0.11851</v>
      </c>
      <c r="E79" s="57">
        <f t="shared" si="8"/>
        <v>626232.35228454042</v>
      </c>
      <c r="F79" s="57">
        <f t="shared" si="8"/>
        <v>189601.34739667314</v>
      </c>
      <c r="G79" s="57">
        <f t="shared" si="8"/>
        <v>109682.98193878618</v>
      </c>
      <c r="H79" s="28"/>
      <c r="I79" s="42"/>
      <c r="J79" s="58"/>
      <c r="K79" s="30"/>
      <c r="L79" s="42">
        <f t="shared" si="5"/>
        <v>189601.34739667314</v>
      </c>
      <c r="M79" s="30">
        <f t="shared" si="5"/>
        <v>109682.98193878618</v>
      </c>
      <c r="N79" s="16"/>
    </row>
    <row r="80" spans="1:14" x14ac:dyDescent="0.2">
      <c r="A80" s="28" t="s">
        <v>42</v>
      </c>
      <c r="B80" s="59">
        <f t="shared" si="10"/>
        <v>0.67662999999999995</v>
      </c>
      <c r="C80" s="59">
        <f t="shared" si="10"/>
        <v>0.20485999999999999</v>
      </c>
      <c r="D80" s="59">
        <f t="shared" si="10"/>
        <v>0.11851</v>
      </c>
      <c r="E80" s="57">
        <f t="shared" si="8"/>
        <v>317634.93400856736</v>
      </c>
      <c r="F80" s="57">
        <f t="shared" si="8"/>
        <v>96168.796212102796</v>
      </c>
      <c r="G80" s="57">
        <f t="shared" si="8"/>
        <v>55632.939759329805</v>
      </c>
      <c r="H80" s="28"/>
      <c r="I80" s="42"/>
      <c r="J80" s="58"/>
      <c r="K80" s="30"/>
      <c r="L80" s="42">
        <f t="shared" si="5"/>
        <v>96168.796212102796</v>
      </c>
      <c r="M80" s="30">
        <f t="shared" si="5"/>
        <v>55632.939759329805</v>
      </c>
      <c r="N80" s="16"/>
    </row>
    <row r="81" spans="1:24" x14ac:dyDescent="0.2">
      <c r="A81" s="28" t="s">
        <v>43</v>
      </c>
      <c r="B81" s="59">
        <f t="shared" si="10"/>
        <v>0.67662999999999995</v>
      </c>
      <c r="C81" s="59">
        <f t="shared" si="10"/>
        <v>0.20485999999999999</v>
      </c>
      <c r="D81" s="59">
        <f t="shared" si="10"/>
        <v>0.11851</v>
      </c>
      <c r="E81" s="57">
        <f t="shared" si="8"/>
        <v>763428.37677517312</v>
      </c>
      <c r="F81" s="57">
        <f t="shared" si="8"/>
        <v>231139.52568783821</v>
      </c>
      <c r="G81" s="57">
        <f t="shared" si="8"/>
        <v>133712.51190698872</v>
      </c>
      <c r="H81" s="28"/>
      <c r="I81" s="42"/>
      <c r="J81" s="58"/>
      <c r="K81" s="30"/>
      <c r="L81" s="42">
        <f t="shared" si="5"/>
        <v>231139.52568783821</v>
      </c>
      <c r="M81" s="30">
        <f t="shared" si="5"/>
        <v>133712.51190698872</v>
      </c>
      <c r="N81" s="16"/>
    </row>
    <row r="82" spans="1:24" x14ac:dyDescent="0.2">
      <c r="A82" s="28" t="s">
        <v>44</v>
      </c>
      <c r="B82" s="59">
        <f t="shared" si="10"/>
        <v>0.67662999999999995</v>
      </c>
      <c r="C82" s="59">
        <f t="shared" si="10"/>
        <v>0.20485999999999999</v>
      </c>
      <c r="D82" s="59">
        <f t="shared" si="10"/>
        <v>0.11851</v>
      </c>
      <c r="E82" s="57">
        <f t="shared" si="8"/>
        <v>169135.92583514008</v>
      </c>
      <c r="F82" s="57">
        <f t="shared" si="8"/>
        <v>51208.468094212192</v>
      </c>
      <c r="G82" s="57">
        <f t="shared" si="8"/>
        <v>29623.721340647699</v>
      </c>
      <c r="H82" s="28"/>
      <c r="I82" s="42"/>
      <c r="J82" s="58"/>
      <c r="K82" s="30"/>
      <c r="L82" s="42">
        <f t="shared" si="5"/>
        <v>51208.468094212192</v>
      </c>
      <c r="M82" s="30">
        <f t="shared" si="5"/>
        <v>29623.721340647699</v>
      </c>
      <c r="N82" s="16"/>
    </row>
    <row r="83" spans="1:24" x14ac:dyDescent="0.2">
      <c r="A83" s="28" t="s">
        <v>60</v>
      </c>
      <c r="B83" s="59">
        <f t="shared" si="10"/>
        <v>0.67662999999999995</v>
      </c>
      <c r="C83" s="59">
        <f t="shared" si="10"/>
        <v>0.20485999999999999</v>
      </c>
      <c r="D83" s="59">
        <f t="shared" si="10"/>
        <v>0.11851</v>
      </c>
      <c r="E83" s="57">
        <f t="shared" si="8"/>
        <v>11954.756076131698</v>
      </c>
      <c r="F83" s="57">
        <f t="shared" si="8"/>
        <v>3619.4838091073993</v>
      </c>
      <c r="G83" s="57">
        <f t="shared" si="8"/>
        <v>2093.8447047608997</v>
      </c>
      <c r="H83" s="28"/>
      <c r="I83" s="42"/>
      <c r="J83" s="58"/>
      <c r="K83" s="30"/>
      <c r="L83" s="42">
        <f t="shared" si="5"/>
        <v>3619.4838091073993</v>
      </c>
      <c r="M83" s="30">
        <f t="shared" si="5"/>
        <v>2093.8447047608997</v>
      </c>
      <c r="N83" s="16"/>
    </row>
    <row r="84" spans="1:24" x14ac:dyDescent="0.2">
      <c r="A84" s="28" t="s">
        <v>61</v>
      </c>
      <c r="B84" s="59">
        <v>0.49</v>
      </c>
      <c r="C84" s="59">
        <v>7.0000000000000007E-2</v>
      </c>
      <c r="D84" s="59">
        <v>0.44</v>
      </c>
      <c r="E84" s="57">
        <f t="shared" si="8"/>
        <v>4080.0422908</v>
      </c>
      <c r="F84" s="57">
        <f t="shared" si="8"/>
        <v>582.86318440000014</v>
      </c>
      <c r="G84" s="57">
        <f t="shared" si="8"/>
        <v>3663.7114448000002</v>
      </c>
      <c r="H84" s="28"/>
      <c r="I84" s="42"/>
      <c r="J84" s="58"/>
      <c r="K84" s="62"/>
      <c r="L84" s="42">
        <f t="shared" si="5"/>
        <v>582.86318440000014</v>
      </c>
      <c r="M84" s="30">
        <f t="shared" si="5"/>
        <v>3663.7114448000002</v>
      </c>
      <c r="N84" s="16"/>
    </row>
    <row r="85" spans="1:24" x14ac:dyDescent="0.2">
      <c r="A85" s="28" t="s">
        <v>62</v>
      </c>
      <c r="B85" s="59">
        <v>0.61</v>
      </c>
      <c r="C85" s="59">
        <v>0.2</v>
      </c>
      <c r="D85" s="59">
        <v>0.19</v>
      </c>
      <c r="E85" s="57">
        <f t="shared" ref="E85:G85" si="11">B85*$H43</f>
        <v>32049.914132399997</v>
      </c>
      <c r="F85" s="57">
        <f t="shared" si="11"/>
        <v>10508.168568000001</v>
      </c>
      <c r="G85" s="57">
        <f t="shared" si="11"/>
        <v>9982.7601395999991</v>
      </c>
      <c r="H85" s="28"/>
      <c r="I85" s="42"/>
      <c r="J85" s="58"/>
      <c r="K85" s="62"/>
      <c r="L85" s="42">
        <f t="shared" si="5"/>
        <v>10508.168568000001</v>
      </c>
      <c r="M85" s="30">
        <f t="shared" si="5"/>
        <v>9982.7601395999991</v>
      </c>
      <c r="N85" s="16"/>
    </row>
    <row r="86" spans="1:24" x14ac:dyDescent="0.2">
      <c r="A86" s="28"/>
      <c r="B86" s="16"/>
      <c r="C86" s="16"/>
      <c r="D86" s="16"/>
      <c r="E86" s="57"/>
      <c r="F86" s="57"/>
      <c r="G86" s="57"/>
      <c r="H86" s="28"/>
      <c r="I86" s="16"/>
      <c r="J86" s="16"/>
      <c r="K86" s="52"/>
      <c r="L86" s="42"/>
      <c r="M86" s="30"/>
      <c r="N86" s="63"/>
    </row>
    <row r="87" spans="1:24" x14ac:dyDescent="0.2">
      <c r="A87" s="64" t="s">
        <v>48</v>
      </c>
      <c r="B87" s="65"/>
      <c r="C87" s="65"/>
      <c r="D87" s="65"/>
      <c r="E87" s="37">
        <f t="shared" ref="E87:M87" si="12">SUM(E53:E85)</f>
        <v>52424432.466363557</v>
      </c>
      <c r="F87" s="37">
        <f t="shared" si="12"/>
        <v>16656862.575030062</v>
      </c>
      <c r="G87" s="37">
        <f t="shared" si="12"/>
        <v>10182921.37701639</v>
      </c>
      <c r="H87" s="66">
        <f t="shared" si="12"/>
        <v>-244656</v>
      </c>
      <c r="I87" s="37">
        <f t="shared" si="12"/>
        <v>-127158</v>
      </c>
      <c r="J87" s="37">
        <f t="shared" si="12"/>
        <v>-409027.13199999998</v>
      </c>
      <c r="K87" s="67">
        <f t="shared" si="12"/>
        <v>-168021.30281334178</v>
      </c>
      <c r="L87" s="68">
        <f t="shared" si="12"/>
        <v>16003179.443030061</v>
      </c>
      <c r="M87" s="38">
        <f t="shared" si="12"/>
        <v>9887742.0742030479</v>
      </c>
      <c r="N87" s="69"/>
    </row>
    <row r="88" spans="1:24" x14ac:dyDescent="0.2">
      <c r="A88" s="2" t="s">
        <v>49</v>
      </c>
      <c r="E88" s="15">
        <f t="shared" ref="E88:M88" si="13">E53+E54+E55+E56+E57+E58+E59+E60+E62+E63+E65+E66+E67+E68+E72+E73+E74+E75+E77+E78+E79+E80+E81+E82+E83</f>
        <v>52117348.218405589</v>
      </c>
      <c r="F88" s="15">
        <f t="shared" si="13"/>
        <v>15779318.026133288</v>
      </c>
      <c r="G88" s="15">
        <f t="shared" si="13"/>
        <v>9128219.17054113</v>
      </c>
      <c r="H88" s="15">
        <f t="shared" si="13"/>
        <v>-244656</v>
      </c>
      <c r="I88" s="15">
        <f t="shared" si="13"/>
        <v>-127158</v>
      </c>
      <c r="J88" s="15">
        <f t="shared" si="13"/>
        <v>-409027.13199999998</v>
      </c>
      <c r="K88" s="15">
        <f t="shared" si="13"/>
        <v>-168021.30281334178</v>
      </c>
      <c r="L88" s="42">
        <f t="shared" si="13"/>
        <v>15125634.894133287</v>
      </c>
      <c r="M88" s="42">
        <f t="shared" si="13"/>
        <v>8833039.8677277882</v>
      </c>
      <c r="N88" s="69"/>
    </row>
    <row r="89" spans="1:24" x14ac:dyDescent="0.2">
      <c r="A89" s="2" t="s">
        <v>63</v>
      </c>
      <c r="F89" s="14"/>
      <c r="G89" s="14"/>
      <c r="H89" s="57"/>
      <c r="I89" s="16"/>
      <c r="J89" s="16"/>
      <c r="K89" s="42"/>
      <c r="L89" s="11">
        <f>L88-L66</f>
        <v>15125529.54809254</v>
      </c>
      <c r="M89" s="11">
        <f>M88-M66</f>
        <v>8832978.9258197099</v>
      </c>
      <c r="N89" s="70"/>
      <c r="O89" s="15"/>
    </row>
    <row r="90" spans="1:24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15"/>
      <c r="S90" s="71"/>
      <c r="T90" s="71"/>
      <c r="W90" s="71"/>
      <c r="X90" s="71"/>
    </row>
    <row r="91" spans="1:24" ht="12.75" x14ac:dyDescent="0.2">
      <c r="A91" s="3"/>
      <c r="B91" s="3"/>
      <c r="F91" s="72"/>
      <c r="G91" s="15"/>
      <c r="H91" s="15"/>
      <c r="I91" s="15"/>
      <c r="L91" s="15"/>
      <c r="P91" s="15"/>
    </row>
    <row r="92" spans="1:24" ht="12.75" x14ac:dyDescent="0.2">
      <c r="A92" s="3"/>
      <c r="B92" s="3"/>
      <c r="G92" s="15"/>
      <c r="H92" s="15"/>
      <c r="I92" s="15"/>
    </row>
    <row r="93" spans="1:24" x14ac:dyDescent="0.2">
      <c r="G93" s="1" t="s">
        <v>64</v>
      </c>
    </row>
    <row r="95" spans="1:24" x14ac:dyDescent="0.2">
      <c r="A95" s="1" t="s">
        <v>64</v>
      </c>
      <c r="G95" s="21" t="s">
        <v>65</v>
      </c>
      <c r="H95" s="21" t="s">
        <v>66</v>
      </c>
      <c r="I95" s="21" t="s">
        <v>67</v>
      </c>
      <c r="J95" s="21" t="s">
        <v>68</v>
      </c>
      <c r="K95" s="21" t="s">
        <v>69</v>
      </c>
      <c r="L95" s="21" t="s">
        <v>70</v>
      </c>
      <c r="M95" s="21" t="s">
        <v>71</v>
      </c>
      <c r="N95" s="21" t="s">
        <v>72</v>
      </c>
      <c r="O95" s="21" t="s">
        <v>73</v>
      </c>
      <c r="P95" s="74" t="s">
        <v>48</v>
      </c>
    </row>
    <row r="96" spans="1:24" x14ac:dyDescent="0.2">
      <c r="E96" s="73" t="s">
        <v>74</v>
      </c>
      <c r="G96" s="2" t="s">
        <v>75</v>
      </c>
    </row>
    <row r="97" spans="1:16" x14ac:dyDescent="0.2">
      <c r="A97" s="2" t="s">
        <v>75</v>
      </c>
      <c r="B97" s="75">
        <v>0.17235</v>
      </c>
      <c r="C97" s="76" t="s">
        <v>76</v>
      </c>
      <c r="D97" s="76"/>
      <c r="E97" s="15">
        <f>$M$88*B97</f>
        <v>1522374.4212028843</v>
      </c>
      <c r="G97" s="15">
        <f t="shared" ref="G97:O98" si="14">$E97*B210</f>
        <v>50969.85039261882</v>
      </c>
      <c r="H97" s="15">
        <f t="shared" si="14"/>
        <v>98233.795383438104</v>
      </c>
      <c r="I97" s="15">
        <f t="shared" si="14"/>
        <v>289766.61677413684</v>
      </c>
      <c r="J97" s="15">
        <f t="shared" si="14"/>
        <v>254613.27636921444</v>
      </c>
      <c r="K97" s="15">
        <f t="shared" si="14"/>
        <v>95485.487369302107</v>
      </c>
      <c r="L97" s="15">
        <f t="shared" si="14"/>
        <v>215862.01046594189</v>
      </c>
      <c r="M97" s="15">
        <f t="shared" si="14"/>
        <v>129255.63154759939</v>
      </c>
      <c r="N97" s="15">
        <f t="shared" si="14"/>
        <v>67210.554602646589</v>
      </c>
      <c r="O97" s="15">
        <f t="shared" si="14"/>
        <v>320977.19829798612</v>
      </c>
      <c r="P97" s="15">
        <f>SUM(G97:O97)</f>
        <v>1522374.4212028841</v>
      </c>
    </row>
    <row r="98" spans="1:16" ht="12.75" x14ac:dyDescent="0.2">
      <c r="B98" s="75">
        <v>0.58514999999999995</v>
      </c>
      <c r="C98" s="76" t="s">
        <v>77</v>
      </c>
      <c r="D98" s="3"/>
      <c r="E98" s="15">
        <f>$M$88*B98</f>
        <v>5168653.2786009144</v>
      </c>
      <c r="G98" s="15">
        <f t="shared" si="14"/>
        <v>150360.07517227076</v>
      </c>
      <c r="H98" s="15">
        <f t="shared" si="14"/>
        <v>326696.96904973418</v>
      </c>
      <c r="I98" s="15">
        <f t="shared" si="14"/>
        <v>883196.98343250062</v>
      </c>
      <c r="J98" s="15">
        <f t="shared" si="14"/>
        <v>814112.60567970912</v>
      </c>
      <c r="K98" s="15">
        <f t="shared" si="14"/>
        <v>316133.50493424298</v>
      </c>
      <c r="L98" s="15">
        <f t="shared" si="14"/>
        <v>700734.76880942704</v>
      </c>
      <c r="M98" s="15">
        <f t="shared" si="14"/>
        <v>408395.10570133117</v>
      </c>
      <c r="N98" s="15">
        <f t="shared" si="14"/>
        <v>216309.65263827291</v>
      </c>
      <c r="O98" s="15">
        <f t="shared" si="14"/>
        <v>1352713.6131834253</v>
      </c>
      <c r="P98" s="15">
        <f>SUM(G98:O98)</f>
        <v>5168653.2786009144</v>
      </c>
    </row>
    <row r="99" spans="1:16" x14ac:dyDescent="0.2">
      <c r="B99" s="75">
        <v>0.24249999999999999</v>
      </c>
      <c r="C99" s="76" t="s">
        <v>78</v>
      </c>
      <c r="D99" s="76"/>
      <c r="E99" s="15">
        <f>$M$88*B99</f>
        <v>2142012.1679239888</v>
      </c>
      <c r="G99" s="15">
        <f t="shared" ref="G99:O99" si="15">$E99*B218</f>
        <v>28617.282563464491</v>
      </c>
      <c r="H99" s="15">
        <f t="shared" si="15"/>
        <v>122480.25576189368</v>
      </c>
      <c r="I99" s="15">
        <f t="shared" si="15"/>
        <v>283923.7128583247</v>
      </c>
      <c r="J99" s="15">
        <f t="shared" si="15"/>
        <v>341843.72187898937</v>
      </c>
      <c r="K99" s="15">
        <f t="shared" si="15"/>
        <v>181621.21171827501</v>
      </c>
      <c r="L99" s="15">
        <f t="shared" si="15"/>
        <v>202141.68828698681</v>
      </c>
      <c r="M99" s="15">
        <f t="shared" si="15"/>
        <v>214843.82044277608</v>
      </c>
      <c r="N99" s="15">
        <f t="shared" si="15"/>
        <v>120873.74663595069</v>
      </c>
      <c r="O99" s="15">
        <f t="shared" si="15"/>
        <v>645666.72777732788</v>
      </c>
      <c r="P99" s="15">
        <f>SUM(G99:O99)</f>
        <v>2142012.1679239888</v>
      </c>
    </row>
    <row r="100" spans="1:16" x14ac:dyDescent="0.2">
      <c r="A100" s="77"/>
      <c r="B100" s="75"/>
      <c r="C100" s="76"/>
      <c r="D100" s="76"/>
      <c r="E100" s="15"/>
      <c r="F100" s="77"/>
      <c r="G100" s="15">
        <f t="shared" ref="G100:O100" si="16">SUM(G97:G99)</f>
        <v>229947.20812835408</v>
      </c>
      <c r="H100" s="15">
        <f t="shared" si="16"/>
        <v>547411.020195066</v>
      </c>
      <c r="I100" s="15">
        <f t="shared" si="16"/>
        <v>1456887.3130649622</v>
      </c>
      <c r="J100" s="15">
        <f t="shared" si="16"/>
        <v>1410569.6039279129</v>
      </c>
      <c r="K100" s="15">
        <f t="shared" si="16"/>
        <v>593240.2040218201</v>
      </c>
      <c r="L100" s="15">
        <f t="shared" si="16"/>
        <v>1118738.4675623558</v>
      </c>
      <c r="M100" s="15">
        <f t="shared" si="16"/>
        <v>752494.55769170669</v>
      </c>
      <c r="N100" s="15">
        <f t="shared" si="16"/>
        <v>404393.95387687016</v>
      </c>
      <c r="O100" s="15">
        <f t="shared" si="16"/>
        <v>2319357.539258739</v>
      </c>
      <c r="P100" s="15">
        <f>SUM(G100:O100)</f>
        <v>8833039.8677277863</v>
      </c>
    </row>
    <row r="101" spans="1:16" x14ac:dyDescent="0.2">
      <c r="A101" s="77"/>
      <c r="B101" s="75"/>
      <c r="C101" s="76"/>
      <c r="D101" s="76"/>
      <c r="E101" s="15"/>
      <c r="F101" s="77"/>
      <c r="G101" s="15"/>
      <c r="H101" s="15"/>
      <c r="I101" s="15"/>
      <c r="J101" s="15"/>
      <c r="K101" s="15"/>
      <c r="L101" s="15"/>
      <c r="M101" s="15"/>
      <c r="N101" s="15"/>
      <c r="O101" s="15"/>
      <c r="P101" s="45"/>
    </row>
    <row r="102" spans="1:16" x14ac:dyDescent="0.2">
      <c r="A102" s="1" t="s">
        <v>79</v>
      </c>
      <c r="B102" s="75"/>
      <c r="C102" s="76"/>
      <c r="D102" s="76"/>
      <c r="E102" s="15"/>
      <c r="G102" s="21" t="s">
        <v>65</v>
      </c>
      <c r="H102" s="21" t="s">
        <v>66</v>
      </c>
      <c r="I102" s="21" t="s">
        <v>67</v>
      </c>
      <c r="J102" s="21" t="s">
        <v>68</v>
      </c>
      <c r="K102" s="21" t="s">
        <v>69</v>
      </c>
      <c r="L102" s="21" t="s">
        <v>70</v>
      </c>
      <c r="M102" s="21" t="s">
        <v>71</v>
      </c>
      <c r="N102" s="21" t="s">
        <v>72</v>
      </c>
      <c r="O102" s="21" t="s">
        <v>73</v>
      </c>
      <c r="P102" s="74" t="s">
        <v>48</v>
      </c>
    </row>
    <row r="103" spans="1:16" x14ac:dyDescent="0.2">
      <c r="B103" s="75"/>
      <c r="C103" s="76"/>
      <c r="D103" s="76"/>
      <c r="E103" s="15"/>
      <c r="G103" s="1" t="s">
        <v>79</v>
      </c>
      <c r="H103" s="15"/>
      <c r="I103" s="15"/>
      <c r="J103" s="15"/>
      <c r="K103" s="15"/>
      <c r="L103" s="15"/>
      <c r="M103" s="15"/>
      <c r="N103" s="15"/>
      <c r="O103" s="15"/>
      <c r="P103" s="15"/>
    </row>
    <row r="104" spans="1:16" x14ac:dyDescent="0.2">
      <c r="A104" s="2" t="s">
        <v>15</v>
      </c>
      <c r="B104" s="75"/>
      <c r="C104" s="76"/>
      <c r="D104" s="76"/>
      <c r="E104" s="15">
        <f t="shared" ref="E104:E111" si="17">M53</f>
        <v>447809.28369166009</v>
      </c>
      <c r="G104" s="15">
        <f t="shared" ref="G104:O111" si="18">$E104*$B$97*B$210+$E104*$B$98*B$211+$E104*$B$99*B$218</f>
        <v>11657.650831518773</v>
      </c>
      <c r="H104" s="15">
        <f t="shared" si="18"/>
        <v>27752.137487129003</v>
      </c>
      <c r="I104" s="15">
        <f t="shared" si="18"/>
        <v>73859.925218577497</v>
      </c>
      <c r="J104" s="15">
        <f t="shared" si="18"/>
        <v>71511.752849665019</v>
      </c>
      <c r="K104" s="15">
        <f t="shared" si="18"/>
        <v>30075.54305179917</v>
      </c>
      <c r="L104" s="15">
        <f t="shared" si="18"/>
        <v>56716.76787373954</v>
      </c>
      <c r="M104" s="15">
        <f t="shared" si="18"/>
        <v>38149.272946560232</v>
      </c>
      <c r="N104" s="15">
        <f t="shared" si="18"/>
        <v>20501.59056526747</v>
      </c>
      <c r="O104" s="15">
        <f t="shared" si="18"/>
        <v>117584.64286740334</v>
      </c>
      <c r="P104" s="15">
        <f>SUM(G104:O104)</f>
        <v>447809.28369166004</v>
      </c>
    </row>
    <row r="105" spans="1:16" x14ac:dyDescent="0.2">
      <c r="A105" s="2" t="s">
        <v>17</v>
      </c>
      <c r="B105" s="75"/>
      <c r="C105" s="76"/>
      <c r="D105" s="76"/>
      <c r="E105" s="15">
        <f t="shared" si="17"/>
        <v>2942864.4796394012</v>
      </c>
      <c r="G105" s="15">
        <f t="shared" si="18"/>
        <v>76610.485305921873</v>
      </c>
      <c r="H105" s="15">
        <f t="shared" si="18"/>
        <v>182378.48704623012</v>
      </c>
      <c r="I105" s="15">
        <f t="shared" si="18"/>
        <v>485384.64545151684</v>
      </c>
      <c r="J105" s="15">
        <f t="shared" si="18"/>
        <v>469953.18096829869</v>
      </c>
      <c r="K105" s="15">
        <f t="shared" si="18"/>
        <v>197647.19173162096</v>
      </c>
      <c r="L105" s="15">
        <f t="shared" si="18"/>
        <v>372725.103418149</v>
      </c>
      <c r="M105" s="15">
        <f t="shared" si="18"/>
        <v>250705.25414967263</v>
      </c>
      <c r="N105" s="15">
        <f t="shared" si="18"/>
        <v>134730.12920424086</v>
      </c>
      <c r="O105" s="15">
        <f t="shared" si="18"/>
        <v>772730.00236375001</v>
      </c>
      <c r="P105" s="15">
        <f t="shared" ref="P105:P126" si="19">SUM(G105:O105)</f>
        <v>2942864.4796394007</v>
      </c>
    </row>
    <row r="106" spans="1:16" x14ac:dyDescent="0.2">
      <c r="A106" s="2" t="s">
        <v>19</v>
      </c>
      <c r="B106" s="75"/>
      <c r="C106" s="76"/>
      <c r="D106" s="76"/>
      <c r="E106" s="15">
        <f t="shared" si="17"/>
        <v>206258.56595536778</v>
      </c>
      <c r="G106" s="15">
        <f t="shared" si="18"/>
        <v>5369.4517520835479</v>
      </c>
      <c r="H106" s="15">
        <f t="shared" si="18"/>
        <v>12782.486403816458</v>
      </c>
      <c r="I106" s="15">
        <f t="shared" si="18"/>
        <v>34019.487339713276</v>
      </c>
      <c r="J106" s="15">
        <f t="shared" si="18"/>
        <v>32937.931679600173</v>
      </c>
      <c r="K106" s="15">
        <f t="shared" si="18"/>
        <v>13852.634606084546</v>
      </c>
      <c r="L106" s="15">
        <f t="shared" si="18"/>
        <v>26123.440565640198</v>
      </c>
      <c r="M106" s="15">
        <f t="shared" si="18"/>
        <v>17571.351503322945</v>
      </c>
      <c r="N106" s="15">
        <f t="shared" si="18"/>
        <v>9442.9231902833817</v>
      </c>
      <c r="O106" s="15">
        <f t="shared" si="18"/>
        <v>54158.858914823242</v>
      </c>
      <c r="P106" s="15">
        <f t="shared" si="19"/>
        <v>206258.56595536778</v>
      </c>
    </row>
    <row r="107" spans="1:16" x14ac:dyDescent="0.2">
      <c r="A107" s="2" t="s">
        <v>20</v>
      </c>
      <c r="B107" s="75"/>
      <c r="C107" s="76"/>
      <c r="D107" s="76"/>
      <c r="E107" s="15">
        <f t="shared" si="17"/>
        <v>120117.34116686431</v>
      </c>
      <c r="G107" s="15">
        <f t="shared" si="18"/>
        <v>3126.9696121304387</v>
      </c>
      <c r="H107" s="15">
        <f t="shared" si="18"/>
        <v>7444.0461331446977</v>
      </c>
      <c r="I107" s="15">
        <f t="shared" si="18"/>
        <v>19811.688053675305</v>
      </c>
      <c r="J107" s="15">
        <f t="shared" si="18"/>
        <v>19181.830139096041</v>
      </c>
      <c r="K107" s="15">
        <f t="shared" si="18"/>
        <v>8067.2607672402237</v>
      </c>
      <c r="L107" s="15">
        <f t="shared" si="18"/>
        <v>15213.323181711206</v>
      </c>
      <c r="M107" s="15">
        <f t="shared" si="18"/>
        <v>10232.903605779231</v>
      </c>
      <c r="N107" s="15">
        <f t="shared" si="18"/>
        <v>5499.2083417529702</v>
      </c>
      <c r="O107" s="15">
        <f t="shared" si="18"/>
        <v>31540.111332334189</v>
      </c>
      <c r="P107" s="15">
        <f t="shared" si="19"/>
        <v>120117.34116686429</v>
      </c>
    </row>
    <row r="108" spans="1:16" x14ac:dyDescent="0.2">
      <c r="A108" s="2" t="s">
        <v>21</v>
      </c>
      <c r="B108" s="75"/>
      <c r="C108" s="76"/>
      <c r="D108" s="76"/>
      <c r="E108" s="15">
        <f t="shared" si="17"/>
        <v>578.3951110854</v>
      </c>
      <c r="G108" s="15">
        <f t="shared" si="18"/>
        <v>15.057142612375637</v>
      </c>
      <c r="H108" s="15">
        <f t="shared" si="18"/>
        <v>35.844948350328757</v>
      </c>
      <c r="I108" s="15">
        <f t="shared" si="18"/>
        <v>95.398244760315322</v>
      </c>
      <c r="J108" s="15">
        <f t="shared" si="18"/>
        <v>92.36532099650168</v>
      </c>
      <c r="K108" s="15">
        <f t="shared" si="18"/>
        <v>38.845883053145556</v>
      </c>
      <c r="L108" s="15">
        <f t="shared" si="18"/>
        <v>73.255965093667356</v>
      </c>
      <c r="M108" s="15">
        <f t="shared" si="18"/>
        <v>49.273996246460342</v>
      </c>
      <c r="N108" s="15">
        <f t="shared" si="18"/>
        <v>26.480066814760658</v>
      </c>
      <c r="O108" s="15">
        <f t="shared" si="18"/>
        <v>151.87354315784464</v>
      </c>
      <c r="P108" s="15">
        <f t="shared" si="19"/>
        <v>578.3951110854</v>
      </c>
    </row>
    <row r="109" spans="1:16" x14ac:dyDescent="0.2">
      <c r="A109" s="2" t="s">
        <v>22</v>
      </c>
      <c r="B109" s="75"/>
      <c r="C109" s="76"/>
      <c r="D109" s="76"/>
      <c r="E109" s="15">
        <f t="shared" si="17"/>
        <v>936694.59718287119</v>
      </c>
      <c r="G109" s="15">
        <f t="shared" si="18"/>
        <v>24384.618513730482</v>
      </c>
      <c r="H109" s="15">
        <f t="shared" si="18"/>
        <v>58049.884607504158</v>
      </c>
      <c r="I109" s="15">
        <f t="shared" si="18"/>
        <v>154494.77136836079</v>
      </c>
      <c r="J109" s="15">
        <f t="shared" si="18"/>
        <v>149583.03672748426</v>
      </c>
      <c r="K109" s="15">
        <f t="shared" si="18"/>
        <v>62909.813864776268</v>
      </c>
      <c r="L109" s="15">
        <f t="shared" si="18"/>
        <v>118635.97288346323</v>
      </c>
      <c r="M109" s="15">
        <f t="shared" si="18"/>
        <v>79797.849568707272</v>
      </c>
      <c r="N109" s="15">
        <f t="shared" si="18"/>
        <v>42883.722637077197</v>
      </c>
      <c r="O109" s="15">
        <f t="shared" si="18"/>
        <v>245954.92701176746</v>
      </c>
      <c r="P109" s="15">
        <f t="shared" si="19"/>
        <v>936694.59718287108</v>
      </c>
    </row>
    <row r="110" spans="1:16" x14ac:dyDescent="0.2">
      <c r="A110" s="2" t="s">
        <v>23</v>
      </c>
      <c r="B110" s="75"/>
      <c r="C110" s="76"/>
      <c r="D110" s="76"/>
      <c r="E110" s="15">
        <f t="shared" si="17"/>
        <v>2729099.5324784061</v>
      </c>
      <c r="G110" s="15">
        <f t="shared" si="18"/>
        <v>71045.622752208466</v>
      </c>
      <c r="H110" s="15">
        <f t="shared" si="18"/>
        <v>169130.80679575636</v>
      </c>
      <c r="I110" s="15">
        <f t="shared" si="18"/>
        <v>450127.0847294493</v>
      </c>
      <c r="J110" s="15">
        <f t="shared" si="18"/>
        <v>435816.53703077708</v>
      </c>
      <c r="K110" s="15">
        <f t="shared" si="18"/>
        <v>183290.41730679048</v>
      </c>
      <c r="L110" s="15">
        <f t="shared" si="18"/>
        <v>345650.95080629655</v>
      </c>
      <c r="M110" s="15">
        <f t="shared" si="18"/>
        <v>232494.42732530745</v>
      </c>
      <c r="N110" s="15">
        <f t="shared" si="18"/>
        <v>124943.54910529332</v>
      </c>
      <c r="O110" s="15">
        <f t="shared" si="18"/>
        <v>716600.13662652695</v>
      </c>
      <c r="P110" s="15">
        <f t="shared" si="19"/>
        <v>2729099.5324784061</v>
      </c>
    </row>
    <row r="111" spans="1:16" x14ac:dyDescent="0.2">
      <c r="A111" s="2" t="s">
        <v>24</v>
      </c>
      <c r="B111" s="75"/>
      <c r="C111" s="76"/>
      <c r="D111" s="76"/>
      <c r="E111" s="15">
        <f t="shared" si="17"/>
        <v>22812.862769998701</v>
      </c>
      <c r="G111" s="15">
        <f t="shared" si="18"/>
        <v>593.87868524654243</v>
      </c>
      <c r="H111" s="15">
        <f t="shared" si="18"/>
        <v>1413.7842316461144</v>
      </c>
      <c r="I111" s="15">
        <f t="shared" si="18"/>
        <v>3762.6650441975971</v>
      </c>
      <c r="J111" s="15">
        <f t="shared" si="18"/>
        <v>3643.0414991681291</v>
      </c>
      <c r="K111" s="15">
        <f t="shared" si="18"/>
        <v>1532.1460750382839</v>
      </c>
      <c r="L111" s="15">
        <f t="shared" si="18"/>
        <v>2889.336798904752</v>
      </c>
      <c r="M111" s="15">
        <f t="shared" si="18"/>
        <v>1943.4481601867487</v>
      </c>
      <c r="N111" s="15">
        <f t="shared" si="18"/>
        <v>1044.4177670380382</v>
      </c>
      <c r="O111" s="15">
        <f t="shared" si="18"/>
        <v>5990.1445085724908</v>
      </c>
      <c r="P111" s="15">
        <f>SUM(G111:O111)</f>
        <v>22812.862769998694</v>
      </c>
    </row>
    <row r="113" spans="1:16" x14ac:dyDescent="0.2">
      <c r="A113" s="2" t="s">
        <v>26</v>
      </c>
      <c r="B113" s="75"/>
      <c r="C113" s="76"/>
      <c r="D113" s="76"/>
      <c r="E113" s="15">
        <f>M62</f>
        <v>2681.5108555165011</v>
      </c>
      <c r="G113" s="15">
        <f t="shared" ref="G113:O114" si="20">$E113*$B$97*B$210+$E113*$B$98*B$211+$E113*$B$99*B$218</f>
        <v>69.806764604868633</v>
      </c>
      <c r="H113" s="15">
        <f t="shared" si="20"/>
        <v>166.18158811277186</v>
      </c>
      <c r="I113" s="15">
        <f t="shared" si="20"/>
        <v>442.27799305211477</v>
      </c>
      <c r="J113" s="15">
        <f t="shared" si="20"/>
        <v>428.21698554920135</v>
      </c>
      <c r="K113" s="15">
        <f t="shared" si="20"/>
        <v>180.09429039547027</v>
      </c>
      <c r="L113" s="15">
        <f t="shared" si="20"/>
        <v>339.62366186218162</v>
      </c>
      <c r="M113" s="15">
        <f t="shared" si="20"/>
        <v>228.44030541961814</v>
      </c>
      <c r="N113" s="15">
        <f t="shared" si="20"/>
        <v>122.76484579085394</v>
      </c>
      <c r="O113" s="15">
        <f t="shared" si="20"/>
        <v>704.1044207294201</v>
      </c>
      <c r="P113" s="15">
        <f t="shared" si="19"/>
        <v>2681.5108555165007</v>
      </c>
    </row>
    <row r="114" spans="1:16" x14ac:dyDescent="0.2">
      <c r="A114" s="2" t="s">
        <v>27</v>
      </c>
      <c r="B114" s="75"/>
      <c r="C114" s="76"/>
      <c r="D114" s="76"/>
      <c r="E114" s="15">
        <f>M63</f>
        <v>16816.0429613673</v>
      </c>
      <c r="G114" s="15">
        <f t="shared" si="20"/>
        <v>437.76572829253701</v>
      </c>
      <c r="H114" s="15">
        <f t="shared" si="20"/>
        <v>1042.1426112609747</v>
      </c>
      <c r="I114" s="15">
        <f t="shared" si="20"/>
        <v>2773.5728597671914</v>
      </c>
      <c r="J114" s="15">
        <f t="shared" si="20"/>
        <v>2685.3947695078641</v>
      </c>
      <c r="K114" s="15">
        <f t="shared" si="20"/>
        <v>1129.3906635346641</v>
      </c>
      <c r="L114" s="15">
        <f t="shared" si="20"/>
        <v>2129.8165087872726</v>
      </c>
      <c r="M114" s="15">
        <f t="shared" si="20"/>
        <v>1432.5737231834701</v>
      </c>
      <c r="N114" s="15">
        <f t="shared" si="20"/>
        <v>769.87155085262236</v>
      </c>
      <c r="O114" s="15">
        <f t="shared" si="20"/>
        <v>4415.5145461807006</v>
      </c>
      <c r="P114" s="15">
        <f t="shared" si="19"/>
        <v>16816.042961367297</v>
      </c>
    </row>
    <row r="115" spans="1:16" x14ac:dyDescent="0.2">
      <c r="B115" s="75"/>
      <c r="C115" s="76"/>
      <c r="D115" s="76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6" x14ac:dyDescent="0.2">
      <c r="A116" s="2" t="s">
        <v>28</v>
      </c>
      <c r="B116" s="75"/>
      <c r="C116" s="76"/>
      <c r="D116" s="76"/>
      <c r="E116" s="15">
        <f t="shared" ref="E116:E126" si="21">M65</f>
        <v>525722.81498858519</v>
      </c>
      <c r="G116" s="15">
        <f t="shared" ref="G116:O119" si="22">$E116*$B$97*B$210+$E116*$B$98*B$211+$E116*$B$99*B$218</f>
        <v>13685.94451811319</v>
      </c>
      <c r="H116" s="15">
        <f t="shared" si="22"/>
        <v>32580.68193988052</v>
      </c>
      <c r="I116" s="15">
        <f t="shared" si="22"/>
        <v>86710.68067336746</v>
      </c>
      <c r="J116" s="15">
        <f t="shared" si="22"/>
        <v>83953.95402025705</v>
      </c>
      <c r="K116" s="15">
        <f t="shared" si="22"/>
        <v>35308.332657054103</v>
      </c>
      <c r="L116" s="15">
        <f t="shared" si="22"/>
        <v>66584.816236563929</v>
      </c>
      <c r="M116" s="15">
        <f t="shared" si="22"/>
        <v>44786.796285007535</v>
      </c>
      <c r="N116" s="15">
        <f t="shared" si="22"/>
        <v>24068.625408706695</v>
      </c>
      <c r="O116" s="15">
        <f t="shared" si="22"/>
        <v>138042.98324963468</v>
      </c>
      <c r="P116" s="15">
        <f t="shared" si="19"/>
        <v>525722.81498858519</v>
      </c>
    </row>
    <row r="117" spans="1:16" x14ac:dyDescent="0.2">
      <c r="A117" s="2" t="s">
        <v>29</v>
      </c>
      <c r="B117" s="75"/>
      <c r="C117" s="76"/>
      <c r="D117" s="76"/>
      <c r="E117" s="15">
        <f t="shared" si="21"/>
        <v>60.941908078100006</v>
      </c>
      <c r="G117" s="15">
        <f t="shared" si="22"/>
        <v>1.5864777959140695</v>
      </c>
      <c r="H117" s="15">
        <f t="shared" si="22"/>
        <v>3.7767600478688044</v>
      </c>
      <c r="I117" s="15">
        <f t="shared" si="22"/>
        <v>10.051521791194432</v>
      </c>
      <c r="J117" s="15">
        <f t="shared" si="22"/>
        <v>9.7319614116549751</v>
      </c>
      <c r="K117" s="15">
        <f t="shared" si="22"/>
        <v>4.0929499383128114</v>
      </c>
      <c r="L117" s="15">
        <f t="shared" si="22"/>
        <v>7.7185270161310475</v>
      </c>
      <c r="M117" s="15">
        <f t="shared" si="22"/>
        <v>5.1916955941369638</v>
      </c>
      <c r="N117" s="15">
        <f t="shared" si="22"/>
        <v>2.7900405221247122</v>
      </c>
      <c r="O117" s="15">
        <f t="shared" si="22"/>
        <v>16.001973960762186</v>
      </c>
      <c r="P117" s="15">
        <f t="shared" si="19"/>
        <v>60.941908078100006</v>
      </c>
    </row>
    <row r="118" spans="1:16" x14ac:dyDescent="0.2">
      <c r="A118" s="2" t="s">
        <v>30</v>
      </c>
      <c r="B118" s="75"/>
      <c r="C118" s="76"/>
      <c r="D118" s="76"/>
      <c r="E118" s="15">
        <f t="shared" si="21"/>
        <v>1934.5269784715006</v>
      </c>
      <c r="G118" s="15">
        <f t="shared" si="22"/>
        <v>50.360813990408545</v>
      </c>
      <c r="H118" s="15">
        <f t="shared" si="22"/>
        <v>119.88866831101205</v>
      </c>
      <c r="I118" s="15">
        <f t="shared" si="22"/>
        <v>319.0733715596856</v>
      </c>
      <c r="J118" s="15">
        <f t="shared" si="22"/>
        <v>308.92931478552919</v>
      </c>
      <c r="K118" s="15">
        <f t="shared" si="22"/>
        <v>129.92573299562918</v>
      </c>
      <c r="L118" s="15">
        <f t="shared" si="22"/>
        <v>245.0152812352207</v>
      </c>
      <c r="M118" s="15">
        <f t="shared" si="22"/>
        <v>164.80408158534161</v>
      </c>
      <c r="N118" s="15">
        <f t="shared" si="22"/>
        <v>88.566453386427057</v>
      </c>
      <c r="O118" s="15">
        <f t="shared" si="22"/>
        <v>507.96326062224648</v>
      </c>
      <c r="P118" s="15">
        <f>SUM(G118:O118)</f>
        <v>1934.5269784715006</v>
      </c>
    </row>
    <row r="119" spans="1:16" x14ac:dyDescent="0.2">
      <c r="A119" s="2" t="s">
        <v>31</v>
      </c>
      <c r="B119" s="75"/>
      <c r="C119" s="76"/>
      <c r="D119" s="76"/>
      <c r="E119" s="15">
        <f t="shared" si="21"/>
        <v>13016.405195221398</v>
      </c>
      <c r="G119" s="15">
        <f t="shared" si="22"/>
        <v>338.85118592570171</v>
      </c>
      <c r="H119" s="15">
        <f t="shared" si="22"/>
        <v>806.6672124079771</v>
      </c>
      <c r="I119" s="15">
        <f t="shared" si="22"/>
        <v>2146.8753537403736</v>
      </c>
      <c r="J119" s="15">
        <f t="shared" si="22"/>
        <v>2078.6213801514</v>
      </c>
      <c r="K119" s="15">
        <f t="shared" si="22"/>
        <v>874.20129301762017</v>
      </c>
      <c r="L119" s="15">
        <f t="shared" si="22"/>
        <v>1648.5777738280026</v>
      </c>
      <c r="M119" s="15">
        <f t="shared" si="22"/>
        <v>1108.8791873226048</v>
      </c>
      <c r="N119" s="15">
        <f t="shared" si="22"/>
        <v>595.91665394725146</v>
      </c>
      <c r="O119" s="15">
        <f t="shared" si="22"/>
        <v>3417.8151548804649</v>
      </c>
      <c r="P119" s="15">
        <f>SUM(G119:O119)</f>
        <v>13016.405195221398</v>
      </c>
    </row>
    <row r="120" spans="1:16" x14ac:dyDescent="0.2">
      <c r="A120" s="2" t="s">
        <v>59</v>
      </c>
      <c r="B120" s="75"/>
      <c r="C120" s="76"/>
      <c r="D120" s="76"/>
      <c r="E120" s="15">
        <f t="shared" si="21"/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</row>
    <row r="121" spans="1:16" x14ac:dyDescent="0.2">
      <c r="A121" s="2" t="s">
        <v>33</v>
      </c>
      <c r="B121" s="78" t="s">
        <v>80</v>
      </c>
      <c r="C121" s="76" t="s">
        <v>81</v>
      </c>
      <c r="D121" s="76"/>
      <c r="E121" s="15">
        <f t="shared" si="21"/>
        <v>1035602.2531660607</v>
      </c>
      <c r="G121" s="15">
        <f t="shared" ref="G121:O122" si="23">$E121*B212</f>
        <v>21192.217661846</v>
      </c>
      <c r="H121" s="15">
        <f t="shared" si="23"/>
        <v>49840.3640363948</v>
      </c>
      <c r="I121" s="15">
        <f t="shared" si="23"/>
        <v>156676.28964272118</v>
      </c>
      <c r="J121" s="15">
        <f t="shared" si="23"/>
        <v>115051.42975264399</v>
      </c>
      <c r="K121" s="15">
        <f t="shared" si="23"/>
        <v>80595.596525292189</v>
      </c>
      <c r="L121" s="15">
        <f t="shared" si="23"/>
        <v>117789.17266197836</v>
      </c>
      <c r="M121" s="15">
        <f t="shared" si="23"/>
        <v>113594.40485854559</v>
      </c>
      <c r="N121" s="15">
        <f t="shared" si="23"/>
        <v>59312.40266491098</v>
      </c>
      <c r="O121" s="15">
        <f t="shared" si="23"/>
        <v>321550.37536172749</v>
      </c>
      <c r="P121" s="15">
        <f>SUM(G121:O121)</f>
        <v>1035602.2531660607</v>
      </c>
    </row>
    <row r="122" spans="1:16" x14ac:dyDescent="0.2">
      <c r="A122" s="2" t="s">
        <v>34</v>
      </c>
      <c r="B122" s="78" t="s">
        <v>80</v>
      </c>
      <c r="C122" s="76" t="s">
        <v>82</v>
      </c>
      <c r="D122" s="76"/>
      <c r="E122" s="15">
        <f t="shared" si="21"/>
        <v>5453.481724799999</v>
      </c>
      <c r="G122" s="15">
        <f t="shared" si="23"/>
        <v>143.8707264</v>
      </c>
      <c r="H122" s="15">
        <f t="shared" si="23"/>
        <v>552.85571519999985</v>
      </c>
      <c r="I122" s="15">
        <f t="shared" si="23"/>
        <v>864.87094079999986</v>
      </c>
      <c r="J122" s="15">
        <f t="shared" si="23"/>
        <v>1096.7715744</v>
      </c>
      <c r="K122" s="15">
        <f t="shared" si="23"/>
        <v>407.4379487999999</v>
      </c>
      <c r="L122" s="15">
        <f t="shared" si="23"/>
        <v>823.08836159999976</v>
      </c>
      <c r="M122" s="15">
        <f t="shared" si="23"/>
        <v>366.18444479999988</v>
      </c>
      <c r="N122" s="15">
        <f t="shared" si="23"/>
        <v>142.29630719999994</v>
      </c>
      <c r="O122" s="15">
        <f t="shared" si="23"/>
        <v>1056.1057055999995</v>
      </c>
      <c r="P122" s="15">
        <f>SUM(G122:O122)</f>
        <v>5453.4817247999999</v>
      </c>
    </row>
    <row r="123" spans="1:16" x14ac:dyDescent="0.2">
      <c r="A123" s="2" t="s">
        <v>35</v>
      </c>
      <c r="B123" s="75"/>
      <c r="C123" s="76"/>
      <c r="D123" s="76"/>
      <c r="E123" s="15">
        <f t="shared" si="21"/>
        <v>6264.8136628182001</v>
      </c>
      <c r="G123" s="15">
        <f t="shared" ref="G123:O126" si="24">$E123*$B$97*B$210+$E123*$B$98*B$211+$E123*$B$99*B$218</f>
        <v>163.08954026944599</v>
      </c>
      <c r="H123" s="15">
        <f t="shared" si="24"/>
        <v>388.25003507852227</v>
      </c>
      <c r="I123" s="15">
        <f t="shared" si="24"/>
        <v>1033.2940506045441</v>
      </c>
      <c r="J123" s="15">
        <f t="shared" si="24"/>
        <v>1000.4433195564038</v>
      </c>
      <c r="K123" s="15">
        <f t="shared" si="24"/>
        <v>420.75428064891071</v>
      </c>
      <c r="L123" s="15">
        <f t="shared" si="24"/>
        <v>793.4627423466909</v>
      </c>
      <c r="M123" s="15">
        <f t="shared" si="24"/>
        <v>533.70507286479994</v>
      </c>
      <c r="N123" s="15">
        <f t="shared" si="24"/>
        <v>286.8155024030923</v>
      </c>
      <c r="O123" s="15">
        <f t="shared" si="24"/>
        <v>1644.9991190457897</v>
      </c>
      <c r="P123" s="15">
        <f t="shared" si="19"/>
        <v>6264.8136628181992</v>
      </c>
    </row>
    <row r="124" spans="1:16" x14ac:dyDescent="0.2">
      <c r="A124" s="2" t="s">
        <v>36</v>
      </c>
      <c r="B124" s="75"/>
      <c r="C124" s="76"/>
      <c r="D124" s="76"/>
      <c r="E124" s="15">
        <f t="shared" si="21"/>
        <v>283114.53473613661</v>
      </c>
      <c r="G124" s="15">
        <f t="shared" si="24"/>
        <v>7370.2143110420739</v>
      </c>
      <c r="H124" s="15">
        <f t="shared" si="24"/>
        <v>17545.490410180508</v>
      </c>
      <c r="I124" s="15">
        <f t="shared" si="24"/>
        <v>46695.812537690916</v>
      </c>
      <c r="J124" s="15">
        <f t="shared" si="24"/>
        <v>45211.248121731514</v>
      </c>
      <c r="K124" s="15">
        <f t="shared" si="24"/>
        <v>19014.396726776362</v>
      </c>
      <c r="L124" s="15">
        <f t="shared" si="24"/>
        <v>35857.544568833779</v>
      </c>
      <c r="M124" s="15">
        <f t="shared" si="24"/>
        <v>24118.780146201854</v>
      </c>
      <c r="N124" s="15">
        <f t="shared" si="24"/>
        <v>12961.540739814203</v>
      </c>
      <c r="O124" s="15">
        <f t="shared" si="24"/>
        <v>74339.507173865364</v>
      </c>
      <c r="P124" s="15">
        <f t="shared" si="19"/>
        <v>283114.53473613656</v>
      </c>
    </row>
    <row r="125" spans="1:16" x14ac:dyDescent="0.2">
      <c r="A125" s="2" t="s">
        <v>37</v>
      </c>
      <c r="B125" s="75"/>
      <c r="C125" s="76"/>
      <c r="D125" s="76"/>
      <c r="E125" s="15">
        <f t="shared" si="21"/>
        <v>221351.4859484341</v>
      </c>
      <c r="G125" s="15">
        <f t="shared" si="24"/>
        <v>5762.3600675537673</v>
      </c>
      <c r="H125" s="15">
        <f t="shared" si="24"/>
        <v>13717.84171239068</v>
      </c>
      <c r="I125" s="15">
        <f t="shared" si="24"/>
        <v>36508.854984858881</v>
      </c>
      <c r="J125" s="15">
        <f t="shared" si="24"/>
        <v>35348.156754494099</v>
      </c>
      <c r="K125" s="15">
        <f t="shared" si="24"/>
        <v>14866.297746979541</v>
      </c>
      <c r="L125" s="15">
        <f t="shared" si="24"/>
        <v>28035.016924055042</v>
      </c>
      <c r="M125" s="15">
        <f t="shared" si="24"/>
        <v>18857.130841413978</v>
      </c>
      <c r="N125" s="15">
        <f t="shared" si="24"/>
        <v>10133.906779505356</v>
      </c>
      <c r="O125" s="15">
        <f t="shared" si="24"/>
        <v>58121.920137182715</v>
      </c>
      <c r="P125" s="15">
        <f t="shared" si="19"/>
        <v>221351.48594843407</v>
      </c>
    </row>
    <row r="126" spans="1:16" x14ac:dyDescent="0.2">
      <c r="A126" s="2" t="s">
        <v>38</v>
      </c>
      <c r="B126" s="75"/>
      <c r="C126" s="76"/>
      <c r="D126" s="76"/>
      <c r="E126" s="15">
        <f t="shared" si="21"/>
        <v>620.84155691670014</v>
      </c>
      <c r="G126" s="15">
        <f t="shared" si="24"/>
        <v>16.162134988730628</v>
      </c>
      <c r="H126" s="15">
        <f t="shared" si="24"/>
        <v>38.475486937736235</v>
      </c>
      <c r="I126" s="15">
        <f t="shared" si="24"/>
        <v>102.39919679295093</v>
      </c>
      <c r="J126" s="15">
        <f t="shared" si="24"/>
        <v>99.143697091367713</v>
      </c>
      <c r="K126" s="15">
        <f t="shared" si="24"/>
        <v>41.696650010165897</v>
      </c>
      <c r="L126" s="15">
        <f t="shared" si="24"/>
        <v>78.631970690140747</v>
      </c>
      <c r="M126" s="15">
        <f t="shared" si="24"/>
        <v>52.890046888109445</v>
      </c>
      <c r="N126" s="15">
        <f t="shared" si="24"/>
        <v>28.423348665038937</v>
      </c>
      <c r="O126" s="15">
        <f t="shared" si="24"/>
        <v>163.01902485245955</v>
      </c>
      <c r="P126" s="15">
        <f t="shared" si="19"/>
        <v>620.84155691670003</v>
      </c>
    </row>
    <row r="127" spans="1:16" x14ac:dyDescent="0.2">
      <c r="B127" s="75"/>
      <c r="C127" s="76"/>
      <c r="D127" s="76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spans="1:16" x14ac:dyDescent="0.2">
      <c r="A128" s="2" t="s">
        <v>39</v>
      </c>
      <c r="B128" s="75"/>
      <c r="C128" s="76"/>
      <c r="D128" s="76"/>
      <c r="E128" s="15">
        <f t="shared" ref="E128:E136" si="25">M77</f>
        <v>10811.1520576283</v>
      </c>
      <c r="G128" s="15">
        <f t="shared" ref="G128:O134" si="26">$E128*$B$97*B$210+$E128*$B$98*B$211+$E128*$B$99*B$218</f>
        <v>281.44265955206606</v>
      </c>
      <c r="H128" s="15">
        <f t="shared" si="26"/>
        <v>670.00079994801138</v>
      </c>
      <c r="I128" s="15">
        <f t="shared" si="26"/>
        <v>1783.1494602352027</v>
      </c>
      <c r="J128" s="15">
        <f t="shared" si="26"/>
        <v>1726.4591470542148</v>
      </c>
      <c r="K128" s="15">
        <f t="shared" si="26"/>
        <v>726.09318517976646</v>
      </c>
      <c r="L128" s="15">
        <f t="shared" si="26"/>
        <v>1369.2739834362339</v>
      </c>
      <c r="M128" s="15">
        <f t="shared" si="26"/>
        <v>921.01170237732958</v>
      </c>
      <c r="N128" s="15">
        <f t="shared" si="26"/>
        <v>494.95582404441399</v>
      </c>
      <c r="O128" s="15">
        <f t="shared" si="26"/>
        <v>2838.7652958010599</v>
      </c>
      <c r="P128" s="15">
        <f>SUM(G128:O128)</f>
        <v>10811.152057628298</v>
      </c>
    </row>
    <row r="129" spans="1:16" x14ac:dyDescent="0.2">
      <c r="A129" s="2" t="s">
        <v>40</v>
      </c>
      <c r="B129" s="75"/>
      <c r="C129" s="76"/>
      <c r="D129" s="76"/>
      <c r="E129" s="15">
        <f t="shared" si="25"/>
        <v>13663.7392324468</v>
      </c>
      <c r="G129" s="15">
        <f t="shared" si="26"/>
        <v>355.70298970055865</v>
      </c>
      <c r="H129" s="15">
        <f t="shared" si="26"/>
        <v>846.78452094851968</v>
      </c>
      <c r="I129" s="15">
        <f t="shared" si="26"/>
        <v>2253.6441174130559</v>
      </c>
      <c r="J129" s="15">
        <f t="shared" si="26"/>
        <v>2181.9957258094801</v>
      </c>
      <c r="K129" s="15">
        <f t="shared" si="26"/>
        <v>917.67721773487756</v>
      </c>
      <c r="L129" s="15">
        <f t="shared" si="26"/>
        <v>1730.5651190286521</v>
      </c>
      <c r="M129" s="15">
        <f t="shared" si="26"/>
        <v>1164.026152276361</v>
      </c>
      <c r="N129" s="15">
        <f t="shared" si="26"/>
        <v>625.5528805139495</v>
      </c>
      <c r="O129" s="15">
        <f t="shared" si="26"/>
        <v>3587.7905090213435</v>
      </c>
      <c r="P129" s="15">
        <f>SUM(G129:O129)</f>
        <v>13663.739232446798</v>
      </c>
    </row>
    <row r="130" spans="1:16" x14ac:dyDescent="0.2">
      <c r="A130" s="2" t="s">
        <v>41</v>
      </c>
      <c r="B130" s="75"/>
      <c r="C130" s="76"/>
      <c r="D130" s="76"/>
      <c r="E130" s="15">
        <f t="shared" si="25"/>
        <v>109682.98193878618</v>
      </c>
      <c r="G130" s="15">
        <f t="shared" si="26"/>
        <v>2855.3358587415159</v>
      </c>
      <c r="H130" s="15">
        <f t="shared" si="26"/>
        <v>6797.3963596060457</v>
      </c>
      <c r="I130" s="15">
        <f t="shared" si="26"/>
        <v>18090.685340341031</v>
      </c>
      <c r="J130" s="15">
        <f t="shared" si="26"/>
        <v>17515.541954734217</v>
      </c>
      <c r="K130" s="15">
        <f t="shared" si="26"/>
        <v>7366.4735535519903</v>
      </c>
      <c r="L130" s="15">
        <f t="shared" si="26"/>
        <v>13891.771459131005</v>
      </c>
      <c r="M130" s="15">
        <f t="shared" si="26"/>
        <v>9343.9912211746741</v>
      </c>
      <c r="N130" s="15">
        <f t="shared" si="26"/>
        <v>5021.5028352001536</v>
      </c>
      <c r="O130" s="15">
        <f t="shared" si="26"/>
        <v>28800.283356305536</v>
      </c>
      <c r="P130" s="15">
        <f t="shared" ref="P130:P136" si="27">SUM(G130:O130)</f>
        <v>109682.98193878616</v>
      </c>
    </row>
    <row r="131" spans="1:16" x14ac:dyDescent="0.2">
      <c r="A131" s="2" t="s">
        <v>42</v>
      </c>
      <c r="B131" s="75"/>
      <c r="C131" s="76"/>
      <c r="D131" s="76"/>
      <c r="E131" s="15">
        <f t="shared" si="25"/>
        <v>55632.939759329805</v>
      </c>
      <c r="G131" s="15">
        <f t="shared" si="26"/>
        <v>1448.2714183561784</v>
      </c>
      <c r="H131" s="15">
        <f t="shared" si="26"/>
        <v>3447.7467288890875</v>
      </c>
      <c r="I131" s="15">
        <f t="shared" si="26"/>
        <v>9175.8811618184682</v>
      </c>
      <c r="J131" s="15">
        <f t="shared" si="26"/>
        <v>8884.1593581361212</v>
      </c>
      <c r="K131" s="15">
        <f t="shared" si="26"/>
        <v>3736.3916644076367</v>
      </c>
      <c r="L131" s="15">
        <f t="shared" si="26"/>
        <v>7046.1257624043492</v>
      </c>
      <c r="M131" s="15">
        <f t="shared" si="26"/>
        <v>4739.4198400754203</v>
      </c>
      <c r="N131" s="15">
        <f t="shared" si="26"/>
        <v>2546.9855012503649</v>
      </c>
      <c r="O131" s="15">
        <f t="shared" si="26"/>
        <v>14607.958323992172</v>
      </c>
      <c r="P131" s="15">
        <f t="shared" si="27"/>
        <v>55632.939759329798</v>
      </c>
    </row>
    <row r="132" spans="1:16" x14ac:dyDescent="0.2">
      <c r="A132" s="2" t="s">
        <v>43</v>
      </c>
      <c r="B132" s="75"/>
      <c r="C132" s="76"/>
      <c r="D132" s="76"/>
      <c r="E132" s="15">
        <f t="shared" si="25"/>
        <v>133712.51190698872</v>
      </c>
      <c r="G132" s="15">
        <f t="shared" si="26"/>
        <v>3480.8875840329097</v>
      </c>
      <c r="H132" s="15">
        <f t="shared" si="26"/>
        <v>8286.5812508416166</v>
      </c>
      <c r="I132" s="15">
        <f t="shared" si="26"/>
        <v>22054.02275009215</v>
      </c>
      <c r="J132" s="15">
        <f t="shared" si="26"/>
        <v>21352.875995720562</v>
      </c>
      <c r="K132" s="15">
        <f t="shared" si="26"/>
        <v>8980.3328222017008</v>
      </c>
      <c r="L132" s="15">
        <f t="shared" si="26"/>
        <v>16935.203837500416</v>
      </c>
      <c r="M132" s="15">
        <f t="shared" si="26"/>
        <v>11391.088346936162</v>
      </c>
      <c r="N132" s="15">
        <f t="shared" si="26"/>
        <v>6121.6220217043892</v>
      </c>
      <c r="O132" s="15">
        <f t="shared" si="26"/>
        <v>35109.8972979588</v>
      </c>
      <c r="P132" s="15">
        <f t="shared" si="27"/>
        <v>133712.51190698869</v>
      </c>
    </row>
    <row r="133" spans="1:16" x14ac:dyDescent="0.2">
      <c r="A133" s="2" t="s">
        <v>44</v>
      </c>
      <c r="B133" s="75"/>
      <c r="C133" s="76"/>
      <c r="D133" s="76"/>
      <c r="E133" s="15">
        <f t="shared" si="25"/>
        <v>29623.721340647699</v>
      </c>
      <c r="G133" s="15">
        <f t="shared" si="26"/>
        <v>771.18320744164953</v>
      </c>
      <c r="H133" s="15">
        <f t="shared" si="26"/>
        <v>1835.8743721180329</v>
      </c>
      <c r="I133" s="15">
        <f t="shared" si="26"/>
        <v>4886.0216225949725</v>
      </c>
      <c r="J133" s="15">
        <f t="shared" si="26"/>
        <v>4730.6840571407274</v>
      </c>
      <c r="K133" s="15">
        <f t="shared" si="26"/>
        <v>1989.5735505756434</v>
      </c>
      <c r="L133" s="15">
        <f t="shared" si="26"/>
        <v>3751.9582286970594</v>
      </c>
      <c r="M133" s="15">
        <f t="shared" si="26"/>
        <v>2523.6712865813629</v>
      </c>
      <c r="N133" s="15">
        <f t="shared" si="26"/>
        <v>1356.2322802662484</v>
      </c>
      <c r="O133" s="15">
        <f t="shared" si="26"/>
        <v>7778.5227352319989</v>
      </c>
      <c r="P133" s="15">
        <f t="shared" si="27"/>
        <v>29623.721340647699</v>
      </c>
    </row>
    <row r="134" spans="1:16" x14ac:dyDescent="0.2">
      <c r="A134" s="2" t="s">
        <v>83</v>
      </c>
      <c r="B134" s="75"/>
      <c r="C134" s="76"/>
      <c r="D134" s="76"/>
      <c r="E134" s="15">
        <f t="shared" si="25"/>
        <v>2093.8447047608997</v>
      </c>
      <c r="G134" s="15">
        <f t="shared" si="26"/>
        <v>54.50827250007206</v>
      </c>
      <c r="H134" s="15">
        <f t="shared" si="26"/>
        <v>129.76208452889591</v>
      </c>
      <c r="I134" s="15">
        <f t="shared" si="26"/>
        <v>345.35061899127561</v>
      </c>
      <c r="J134" s="15">
        <f t="shared" si="26"/>
        <v>334.37114969581842</v>
      </c>
      <c r="K134" s="15">
        <f t="shared" si="26"/>
        <v>140.62575041472053</v>
      </c>
      <c r="L134" s="15">
        <f t="shared" si="26"/>
        <v>265.19348394159778</v>
      </c>
      <c r="M134" s="15">
        <f t="shared" si="26"/>
        <v>178.3765010209882</v>
      </c>
      <c r="N134" s="15">
        <f t="shared" si="26"/>
        <v>95.860332529012254</v>
      </c>
      <c r="O134" s="15">
        <f t="shared" si="26"/>
        <v>549.79651113851878</v>
      </c>
      <c r="P134" s="15">
        <f t="shared" si="27"/>
        <v>2093.8447047608997</v>
      </c>
    </row>
    <row r="135" spans="1:16" x14ac:dyDescent="0.2">
      <c r="A135" s="2" t="s">
        <v>61</v>
      </c>
      <c r="B135" s="78" t="s">
        <v>80</v>
      </c>
      <c r="C135" s="76" t="s">
        <v>84</v>
      </c>
      <c r="D135" s="76"/>
      <c r="E135" s="15">
        <f t="shared" si="25"/>
        <v>3663.7114448000002</v>
      </c>
      <c r="G135" s="15">
        <f t="shared" ref="G135:O136" si="28">$E135*B215</f>
        <v>0</v>
      </c>
      <c r="H135" s="15">
        <f t="shared" si="28"/>
        <v>319</v>
      </c>
      <c r="I135" s="15">
        <f t="shared" si="28"/>
        <v>319</v>
      </c>
      <c r="J135" s="15">
        <f t="shared" si="28"/>
        <v>319</v>
      </c>
      <c r="K135" s="15">
        <f t="shared" si="28"/>
        <v>546.3645484000001</v>
      </c>
      <c r="L135" s="15">
        <f t="shared" si="28"/>
        <v>319</v>
      </c>
      <c r="M135" s="15">
        <f t="shared" si="28"/>
        <v>957</v>
      </c>
      <c r="N135" s="15">
        <f t="shared" si="28"/>
        <v>565.34689639999999</v>
      </c>
      <c r="O135" s="15">
        <f t="shared" si="28"/>
        <v>319</v>
      </c>
      <c r="P135" s="15">
        <f t="shared" si="27"/>
        <v>3663.7114447999998</v>
      </c>
    </row>
    <row r="136" spans="1:16" x14ac:dyDescent="0.2">
      <c r="A136" s="2" t="s">
        <v>62</v>
      </c>
      <c r="B136" s="78" t="s">
        <v>80</v>
      </c>
      <c r="C136" s="76" t="s">
        <v>85</v>
      </c>
      <c r="D136" s="76"/>
      <c r="E136" s="15">
        <f t="shared" si="25"/>
        <v>9982.7601395999991</v>
      </c>
      <c r="G136" s="15">
        <f t="shared" si="28"/>
        <v>0</v>
      </c>
      <c r="H136" s="15">
        <f t="shared" si="28"/>
        <v>570.60904499999992</v>
      </c>
      <c r="I136" s="15">
        <f t="shared" si="28"/>
        <v>710.14957459999994</v>
      </c>
      <c r="J136" s="15">
        <f t="shared" si="28"/>
        <v>424.74136909999993</v>
      </c>
      <c r="K136" s="15">
        <f t="shared" si="28"/>
        <v>662.09273780000001</v>
      </c>
      <c r="L136" s="15">
        <f t="shared" si="28"/>
        <v>167.51639560000001</v>
      </c>
      <c r="M136" s="15">
        <f t="shared" si="28"/>
        <v>1277.8450513</v>
      </c>
      <c r="N136" s="15">
        <f t="shared" si="28"/>
        <v>2698.056525</v>
      </c>
      <c r="O136" s="15">
        <f t="shared" si="28"/>
        <v>3471.7494412000005</v>
      </c>
      <c r="P136" s="15">
        <f t="shared" si="27"/>
        <v>9982.7601395999991</v>
      </c>
    </row>
    <row r="137" spans="1:16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spans="1:16" x14ac:dyDescent="0.2">
      <c r="A138" s="2" t="s">
        <v>86</v>
      </c>
      <c r="E138" s="15">
        <f>SUM(E104:E136)</f>
        <v>9887742.0742030479</v>
      </c>
      <c r="G138" s="45">
        <f t="shared" ref="G138:O138" si="29">SUM(G104:G136)</f>
        <v>251283.29651660012</v>
      </c>
      <c r="H138" s="45">
        <f t="shared" si="29"/>
        <v>598693.84899166087</v>
      </c>
      <c r="I138" s="45">
        <f t="shared" si="29"/>
        <v>1615457.6232230831</v>
      </c>
      <c r="J138" s="45">
        <f t="shared" si="29"/>
        <v>1527461.5466240568</v>
      </c>
      <c r="K138" s="45">
        <f t="shared" si="29"/>
        <v>675451.69578211219</v>
      </c>
      <c r="L138" s="45">
        <f t="shared" si="29"/>
        <v>1237837.2449815343</v>
      </c>
      <c r="M138" s="45">
        <f t="shared" si="29"/>
        <v>868689.99204635224</v>
      </c>
      <c r="N138" s="45">
        <f t="shared" si="29"/>
        <v>467112.05627038126</v>
      </c>
      <c r="O138" s="45">
        <f t="shared" si="29"/>
        <v>2645754.7697672681</v>
      </c>
      <c r="P138" s="45">
        <f>SUM(G138:O138)</f>
        <v>9887742.0742030479</v>
      </c>
    </row>
    <row r="139" spans="1:16" x14ac:dyDescent="0.2">
      <c r="E139" s="15"/>
      <c r="F139" s="79"/>
      <c r="G139" s="79"/>
      <c r="H139" s="79"/>
      <c r="I139" s="79"/>
      <c r="J139" s="79"/>
      <c r="K139" s="79"/>
      <c r="L139" s="79"/>
      <c r="M139" s="79"/>
      <c r="N139" s="79"/>
      <c r="O139" s="15"/>
      <c r="P139" s="15"/>
    </row>
    <row r="140" spans="1:16" x14ac:dyDescent="0.2">
      <c r="A140" s="2" t="s">
        <v>87</v>
      </c>
      <c r="G140" s="15">
        <f>G138-G135-G136</f>
        <v>251283.29651660012</v>
      </c>
      <c r="H140" s="15">
        <f t="shared" ref="H140:O140" si="30">H138-H135-H136</f>
        <v>597804.23994666082</v>
      </c>
      <c r="I140" s="15">
        <f t="shared" si="30"/>
        <v>1614428.4736484832</v>
      </c>
      <c r="J140" s="15">
        <f t="shared" si="30"/>
        <v>1526717.8052549567</v>
      </c>
      <c r="K140" s="15">
        <f t="shared" si="30"/>
        <v>674243.23849591217</v>
      </c>
      <c r="L140" s="15">
        <f t="shared" si="30"/>
        <v>1237350.7285859343</v>
      </c>
      <c r="M140" s="15">
        <f t="shared" si="30"/>
        <v>866455.14699505223</v>
      </c>
      <c r="N140" s="15">
        <f t="shared" si="30"/>
        <v>463848.65284898126</v>
      </c>
      <c r="O140" s="15">
        <f t="shared" si="30"/>
        <v>2641964.0203260682</v>
      </c>
      <c r="P140" s="15">
        <f>SUM(G140:O140)</f>
        <v>9874095.6026186496</v>
      </c>
    </row>
    <row r="141" spans="1:16" x14ac:dyDescent="0.2">
      <c r="A141" s="80">
        <v>7.6600000000000001E-2</v>
      </c>
      <c r="B141" s="2" t="s">
        <v>88</v>
      </c>
      <c r="G141" s="15">
        <f t="shared" ref="G141:O142" si="31">G$140*$A141</f>
        <v>19248.300513171569</v>
      </c>
      <c r="H141" s="15">
        <f t="shared" si="31"/>
        <v>45791.804779914222</v>
      </c>
      <c r="I141" s="15">
        <f t="shared" si="31"/>
        <v>123665.22108147381</v>
      </c>
      <c r="J141" s="15">
        <f t="shared" si="31"/>
        <v>116946.58388252968</v>
      </c>
      <c r="K141" s="15">
        <f t="shared" si="31"/>
        <v>51647.032068786873</v>
      </c>
      <c r="L141" s="15">
        <f t="shared" si="31"/>
        <v>94781.065809682565</v>
      </c>
      <c r="M141" s="15">
        <f t="shared" si="31"/>
        <v>66370.464259821005</v>
      </c>
      <c r="N141" s="15">
        <f t="shared" si="31"/>
        <v>35530.806808231966</v>
      </c>
      <c r="O141" s="15">
        <f t="shared" si="31"/>
        <v>202374.44395697681</v>
      </c>
      <c r="P141" s="15">
        <f>SUM(G141:O141)</f>
        <v>756355.72316058842</v>
      </c>
    </row>
    <row r="142" spans="1:16" x14ac:dyDescent="0.2">
      <c r="A142" s="81">
        <v>0.128</v>
      </c>
      <c r="B142" s="2" t="s">
        <v>89</v>
      </c>
      <c r="G142" s="15">
        <f t="shared" si="31"/>
        <v>32164.261954124817</v>
      </c>
      <c r="H142" s="15">
        <f t="shared" si="31"/>
        <v>76518.942713172582</v>
      </c>
      <c r="I142" s="15">
        <f t="shared" si="31"/>
        <v>206646.84462700586</v>
      </c>
      <c r="J142" s="15">
        <f t="shared" si="31"/>
        <v>195419.87907263447</v>
      </c>
      <c r="K142" s="15">
        <f t="shared" si="31"/>
        <v>86303.134527476766</v>
      </c>
      <c r="L142" s="15">
        <f t="shared" si="31"/>
        <v>158380.8932589996</v>
      </c>
      <c r="M142" s="15">
        <f t="shared" si="31"/>
        <v>110906.25881536669</v>
      </c>
      <c r="N142" s="15">
        <f t="shared" si="31"/>
        <v>59372.627564669601</v>
      </c>
      <c r="O142" s="15">
        <f t="shared" si="31"/>
        <v>338171.39460173674</v>
      </c>
      <c r="P142" s="15">
        <f>SUM(G142:O142)</f>
        <v>1263884.237135187</v>
      </c>
    </row>
    <row r="143" spans="1:16" x14ac:dyDescent="0.2">
      <c r="F143" s="82"/>
      <c r="I143" s="82"/>
      <c r="L143" s="81"/>
      <c r="M143" s="15"/>
      <c r="N143" s="15"/>
      <c r="O143" s="15"/>
      <c r="P143" s="15"/>
    </row>
    <row r="144" spans="1:16" x14ac:dyDescent="0.2">
      <c r="E144" s="82"/>
      <c r="J144" s="82"/>
      <c r="L144" s="45"/>
      <c r="M144" s="45"/>
      <c r="N144" s="45"/>
      <c r="O144" s="45"/>
      <c r="P144" s="45"/>
    </row>
    <row r="145" spans="1:16" x14ac:dyDescent="0.2">
      <c r="G145" s="1" t="s">
        <v>90</v>
      </c>
      <c r="H145" s="15"/>
      <c r="I145" s="15"/>
      <c r="J145" s="15"/>
      <c r="K145" s="15"/>
      <c r="L145" s="15"/>
      <c r="M145" s="15"/>
      <c r="N145" s="15"/>
      <c r="O145" s="15"/>
    </row>
    <row r="146" spans="1:16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6" x14ac:dyDescent="0.2">
      <c r="A147" s="1" t="s">
        <v>90</v>
      </c>
      <c r="G147" s="21" t="s">
        <v>65</v>
      </c>
      <c r="H147" s="21" t="s">
        <v>66</v>
      </c>
      <c r="I147" s="21" t="s">
        <v>67</v>
      </c>
      <c r="J147" s="21" t="s">
        <v>68</v>
      </c>
      <c r="K147" s="21" t="s">
        <v>69</v>
      </c>
      <c r="L147" s="21" t="s">
        <v>70</v>
      </c>
      <c r="M147" s="21" t="s">
        <v>71</v>
      </c>
      <c r="N147" s="21" t="s">
        <v>72</v>
      </c>
      <c r="O147" s="21" t="s">
        <v>73</v>
      </c>
      <c r="P147" s="74" t="s">
        <v>48</v>
      </c>
    </row>
    <row r="148" spans="1:16" x14ac:dyDescent="0.2">
      <c r="D148" s="1" t="s">
        <v>91</v>
      </c>
      <c r="E148" s="83" t="s">
        <v>74</v>
      </c>
      <c r="G148" s="2" t="s">
        <v>92</v>
      </c>
    </row>
    <row r="149" spans="1:16" x14ac:dyDescent="0.2">
      <c r="A149" s="2" t="s">
        <v>75</v>
      </c>
      <c r="B149" s="75">
        <v>0.77017000000000002</v>
      </c>
      <c r="C149" s="76" t="s">
        <v>76</v>
      </c>
      <c r="D149" s="15">
        <v>-1780500</v>
      </c>
      <c r="E149" s="45">
        <f>$L$89*B149+D149</f>
        <v>9868729.0920544323</v>
      </c>
      <c r="G149" s="15">
        <f t="shared" ref="G149:O149" si="32">$E149*B210</f>
        <v>330409.94277206418</v>
      </c>
      <c r="H149" s="15">
        <f t="shared" si="32"/>
        <v>636796.50736476865</v>
      </c>
      <c r="I149" s="15">
        <f t="shared" si="32"/>
        <v>1878400.084130167</v>
      </c>
      <c r="J149" s="15">
        <f t="shared" si="32"/>
        <v>1650520.0118527855</v>
      </c>
      <c r="K149" s="15">
        <f t="shared" si="32"/>
        <v>618980.71456420398</v>
      </c>
      <c r="L149" s="15">
        <f t="shared" si="32"/>
        <v>1399316.5366450278</v>
      </c>
      <c r="M149" s="15">
        <f t="shared" si="32"/>
        <v>837894.27462777053</v>
      </c>
      <c r="N149" s="15">
        <f t="shared" si="32"/>
        <v>435689.6347326744</v>
      </c>
      <c r="O149" s="15">
        <f t="shared" si="32"/>
        <v>2080721.38536497</v>
      </c>
      <c r="P149" s="15">
        <f>SUM(G149:O149)</f>
        <v>9868729.0920544323</v>
      </c>
    </row>
    <row r="150" spans="1:16" x14ac:dyDescent="0.2">
      <c r="A150" s="79" t="s">
        <v>93</v>
      </c>
      <c r="B150" s="75">
        <v>0.22983000000000001</v>
      </c>
      <c r="C150" s="76" t="s">
        <v>78</v>
      </c>
      <c r="D150" s="15">
        <v>1780500</v>
      </c>
      <c r="E150" s="45">
        <f>$L$89*B150+D150-E151</f>
        <v>5008432.5177672962</v>
      </c>
      <c r="F150" s="79"/>
      <c r="G150" s="15">
        <f t="shared" ref="G150:O150" si="33">$E150*B219</f>
        <v>164026.16495687896</v>
      </c>
      <c r="H150" s="15">
        <f t="shared" si="33"/>
        <v>350790.61354442145</v>
      </c>
      <c r="I150" s="15">
        <f t="shared" si="33"/>
        <v>903370.9732296872</v>
      </c>
      <c r="J150" s="15">
        <f t="shared" si="33"/>
        <v>791232.16915687744</v>
      </c>
      <c r="K150" s="15">
        <f t="shared" si="33"/>
        <v>354647.10658310226</v>
      </c>
      <c r="L150" s="15">
        <f t="shared" si="33"/>
        <v>686606.01386071858</v>
      </c>
      <c r="M150" s="15">
        <f t="shared" si="33"/>
        <v>440792.14588869974</v>
      </c>
      <c r="N150" s="15">
        <f t="shared" si="33"/>
        <v>249470.02370998904</v>
      </c>
      <c r="O150" s="15">
        <f t="shared" si="33"/>
        <v>1067497.3068369215</v>
      </c>
      <c r="P150" s="15">
        <f>SUM(G150:O150)</f>
        <v>5008432.5177672962</v>
      </c>
    </row>
    <row r="151" spans="1:16" x14ac:dyDescent="0.2">
      <c r="A151" s="2" t="s">
        <v>94</v>
      </c>
      <c r="B151" s="84">
        <v>9.4900000000000002E-3</v>
      </c>
      <c r="C151" s="2" t="s">
        <v>95</v>
      </c>
      <c r="E151" s="15">
        <f>D17*B151</f>
        <v>248367.9382708121</v>
      </c>
      <c r="G151" s="15">
        <f t="shared" ref="G151:O151" si="34">$E151*B217</f>
        <v>6388.0233723252859</v>
      </c>
      <c r="H151" s="15">
        <f t="shared" si="34"/>
        <v>17129.936702537907</v>
      </c>
      <c r="I151" s="15">
        <f t="shared" si="34"/>
        <v>35891.650759515047</v>
      </c>
      <c r="J151" s="15">
        <f t="shared" si="34"/>
        <v>34006.538108039589</v>
      </c>
      <c r="K151" s="15">
        <f t="shared" si="34"/>
        <v>15967.574751430509</v>
      </c>
      <c r="L151" s="15">
        <f t="shared" si="34"/>
        <v>31999.725166811426</v>
      </c>
      <c r="M151" s="15">
        <f t="shared" si="34"/>
        <v>19824.728832776218</v>
      </c>
      <c r="N151" s="15">
        <f t="shared" si="34"/>
        <v>9231.8362655260844</v>
      </c>
      <c r="O151" s="15">
        <f t="shared" si="34"/>
        <v>77927.924311850002</v>
      </c>
      <c r="P151" s="15">
        <f>SUM(G151:O151)</f>
        <v>248367.93827081204</v>
      </c>
    </row>
    <row r="152" spans="1:16" x14ac:dyDescent="0.2">
      <c r="B152" s="85"/>
      <c r="E152" s="15"/>
      <c r="G152" s="15">
        <f t="shared" ref="G152:O152" si="35">SUM(G149:G151)</f>
        <v>500824.1311012684</v>
      </c>
      <c r="H152" s="15">
        <f t="shared" si="35"/>
        <v>1004717.057611728</v>
      </c>
      <c r="I152" s="15">
        <f t="shared" si="35"/>
        <v>2817662.7081193691</v>
      </c>
      <c r="J152" s="15">
        <f t="shared" si="35"/>
        <v>2475758.7191177025</v>
      </c>
      <c r="K152" s="15">
        <f t="shared" si="35"/>
        <v>989595.39589873678</v>
      </c>
      <c r="L152" s="15">
        <f t="shared" si="35"/>
        <v>2117922.2756725578</v>
      </c>
      <c r="M152" s="15">
        <f t="shared" si="35"/>
        <v>1298511.1493492464</v>
      </c>
      <c r="N152" s="15">
        <f t="shared" si="35"/>
        <v>694391.49470818962</v>
      </c>
      <c r="O152" s="15">
        <f t="shared" si="35"/>
        <v>3226146.6165137417</v>
      </c>
      <c r="P152" s="15">
        <f>SUM(G152:O152)</f>
        <v>15125529.54809254</v>
      </c>
    </row>
    <row r="153" spans="1:16" ht="12.75" x14ac:dyDescent="0.2">
      <c r="A153" s="3"/>
      <c r="B153" s="86"/>
      <c r="E153" s="15"/>
      <c r="F153" s="3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6" x14ac:dyDescent="0.2">
      <c r="A154" s="1" t="s">
        <v>79</v>
      </c>
      <c r="B154" s="75"/>
      <c r="E154" s="15"/>
      <c r="G154" s="21" t="s">
        <v>65</v>
      </c>
      <c r="H154" s="21" t="s">
        <v>66</v>
      </c>
      <c r="I154" s="21" t="s">
        <v>67</v>
      </c>
      <c r="J154" s="21" t="s">
        <v>68</v>
      </c>
      <c r="K154" s="21" t="s">
        <v>69</v>
      </c>
      <c r="L154" s="21" t="s">
        <v>70</v>
      </c>
      <c r="M154" s="21" t="s">
        <v>71</v>
      </c>
      <c r="N154" s="21" t="s">
        <v>72</v>
      </c>
      <c r="O154" s="21" t="s">
        <v>73</v>
      </c>
      <c r="P154" s="74" t="s">
        <v>48</v>
      </c>
    </row>
    <row r="155" spans="1:16" x14ac:dyDescent="0.2">
      <c r="B155" s="75"/>
      <c r="E155" s="15"/>
      <c r="G155" s="1" t="s">
        <v>79</v>
      </c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1:16" x14ac:dyDescent="0.2">
      <c r="A156" s="2" t="s">
        <v>15</v>
      </c>
      <c r="B156" s="75"/>
      <c r="E156" s="15">
        <f t="shared" ref="E156:E163" si="36">L53</f>
        <v>774096.78387539857</v>
      </c>
      <c r="G156" s="15">
        <f t="shared" ref="G156:O161" si="37">$E156*$B$149*B$210+$E156*$B$150*B$219</f>
        <v>25787.18111981672</v>
      </c>
      <c r="H156" s="15">
        <f t="shared" si="37"/>
        <v>50930.78495284079</v>
      </c>
      <c r="I156" s="15">
        <f t="shared" si="37"/>
        <v>145566.97816401051</v>
      </c>
      <c r="J156" s="15">
        <f t="shared" si="37"/>
        <v>127816.94926006635</v>
      </c>
      <c r="K156" s="15">
        <f t="shared" si="37"/>
        <v>49991.494883389358</v>
      </c>
      <c r="L156" s="15">
        <f t="shared" si="37"/>
        <v>108924.78130478333</v>
      </c>
      <c r="M156" s="15">
        <f t="shared" si="37"/>
        <v>66276.485724220474</v>
      </c>
      <c r="N156" s="15">
        <f t="shared" si="37"/>
        <v>35182.456010897316</v>
      </c>
      <c r="O156" s="15">
        <f t="shared" si="37"/>
        <v>163619.6724553738</v>
      </c>
      <c r="P156" s="15">
        <f t="shared" ref="P156:P188" si="38">SUM(G156:O156)</f>
        <v>774096.78387539857</v>
      </c>
    </row>
    <row r="157" spans="1:16" x14ac:dyDescent="0.2">
      <c r="A157" s="2" t="s">
        <v>17</v>
      </c>
      <c r="B157" s="75"/>
      <c r="E157" s="15">
        <f t="shared" si="36"/>
        <v>5087125.2830894245</v>
      </c>
      <c r="G157" s="15">
        <f t="shared" si="37"/>
        <v>169465.39991741074</v>
      </c>
      <c r="H157" s="15">
        <f t="shared" si="37"/>
        <v>334701.40842606965</v>
      </c>
      <c r="I157" s="15">
        <f t="shared" si="37"/>
        <v>956621.27840626752</v>
      </c>
      <c r="J157" s="15">
        <f t="shared" si="37"/>
        <v>839973.56368412904</v>
      </c>
      <c r="K157" s="15">
        <f t="shared" si="37"/>
        <v>328528.68382626009</v>
      </c>
      <c r="L157" s="15">
        <f t="shared" si="37"/>
        <v>715820.06342470692</v>
      </c>
      <c r="M157" s="15">
        <f t="shared" si="37"/>
        <v>435548.62030826788</v>
      </c>
      <c r="N157" s="15">
        <f t="shared" si="37"/>
        <v>231208.24840298793</v>
      </c>
      <c r="O157" s="15">
        <f t="shared" si="37"/>
        <v>1075258.0166933245</v>
      </c>
      <c r="P157" s="15">
        <f t="shared" si="38"/>
        <v>5087125.2830894245</v>
      </c>
    </row>
    <row r="158" spans="1:16" x14ac:dyDescent="0.2">
      <c r="A158" s="2" t="s">
        <v>19</v>
      </c>
      <c r="B158" s="75"/>
      <c r="E158" s="15">
        <f t="shared" si="36"/>
        <v>356544.84703077073</v>
      </c>
      <c r="G158" s="15">
        <f t="shared" si="37"/>
        <v>11877.437988684083</v>
      </c>
      <c r="H158" s="15">
        <f t="shared" si="37"/>
        <v>23458.447714066013</v>
      </c>
      <c r="I158" s="15">
        <f t="shared" si="37"/>
        <v>67047.373201040027</v>
      </c>
      <c r="J158" s="15">
        <f t="shared" si="37"/>
        <v>58871.804625926015</v>
      </c>
      <c r="K158" s="15">
        <f t="shared" si="37"/>
        <v>23025.815721392617</v>
      </c>
      <c r="L158" s="15">
        <f t="shared" si="37"/>
        <v>50170.172899756421</v>
      </c>
      <c r="M158" s="15">
        <f t="shared" si="37"/>
        <v>30526.595584051549</v>
      </c>
      <c r="N158" s="15">
        <f t="shared" si="37"/>
        <v>16204.851457684586</v>
      </c>
      <c r="O158" s="15">
        <f t="shared" si="37"/>
        <v>75362.347838169429</v>
      </c>
      <c r="P158" s="15">
        <f t="shared" si="38"/>
        <v>356544.84703077073</v>
      </c>
    </row>
    <row r="159" spans="1:16" x14ac:dyDescent="0.2">
      <c r="A159" s="2" t="s">
        <v>20</v>
      </c>
      <c r="B159" s="75"/>
      <c r="E159" s="15">
        <f t="shared" si="36"/>
        <v>207638.4989574198</v>
      </c>
      <c r="G159" s="15">
        <f t="shared" si="37"/>
        <v>6916.9794935147602</v>
      </c>
      <c r="H159" s="15">
        <f t="shared" si="37"/>
        <v>13661.330157435745</v>
      </c>
      <c r="I159" s="15">
        <f t="shared" si="37"/>
        <v>39045.904172891926</v>
      </c>
      <c r="J159" s="15">
        <f t="shared" si="37"/>
        <v>34284.756168097956</v>
      </c>
      <c r="K159" s="15">
        <f t="shared" si="37"/>
        <v>13409.381326011717</v>
      </c>
      <c r="L159" s="15">
        <f t="shared" si="37"/>
        <v>29217.248489474339</v>
      </c>
      <c r="M159" s="15">
        <f t="shared" si="37"/>
        <v>17777.557404456431</v>
      </c>
      <c r="N159" s="15">
        <f t="shared" si="37"/>
        <v>9437.1046462247614</v>
      </c>
      <c r="O159" s="15">
        <f t="shared" si="37"/>
        <v>43888.237099312166</v>
      </c>
      <c r="P159" s="15">
        <f t="shared" si="38"/>
        <v>207638.4989574198</v>
      </c>
    </row>
    <row r="160" spans="1:16" x14ac:dyDescent="0.2">
      <c r="A160" s="2" t="s">
        <v>21</v>
      </c>
      <c r="B160" s="75"/>
      <c r="E160" s="15">
        <f t="shared" si="36"/>
        <v>999.83142736439993</v>
      </c>
      <c r="G160" s="15">
        <f t="shared" si="37"/>
        <v>33.30699034512557</v>
      </c>
      <c r="H160" s="15">
        <f t="shared" si="37"/>
        <v>65.782729597782094</v>
      </c>
      <c r="I160" s="15">
        <f t="shared" si="37"/>
        <v>188.01581738424079</v>
      </c>
      <c r="J160" s="15">
        <f t="shared" si="37"/>
        <v>165.08969612335403</v>
      </c>
      <c r="K160" s="15">
        <f t="shared" si="37"/>
        <v>64.569532811009239</v>
      </c>
      <c r="L160" s="15">
        <f t="shared" si="37"/>
        <v>140.68837622873599</v>
      </c>
      <c r="M160" s="15">
        <f t="shared" si="37"/>
        <v>85.603395728627575</v>
      </c>
      <c r="N160" s="15">
        <f t="shared" si="37"/>
        <v>45.442024749740874</v>
      </c>
      <c r="O160" s="15">
        <f t="shared" si="37"/>
        <v>211.33286439578379</v>
      </c>
      <c r="P160" s="15">
        <f>SUM(G160:O160)</f>
        <v>999.83142736439993</v>
      </c>
    </row>
    <row r="161" spans="1:16" x14ac:dyDescent="0.2">
      <c r="A161" s="2" t="s">
        <v>22</v>
      </c>
      <c r="B161" s="75"/>
      <c r="E161" s="15">
        <f t="shared" si="36"/>
        <v>1619198.8454888447</v>
      </c>
      <c r="G161" s="15">
        <f t="shared" si="37"/>
        <v>53939.73307650369</v>
      </c>
      <c r="H161" s="15">
        <f t="shared" si="37"/>
        <v>106533.27841335486</v>
      </c>
      <c r="I161" s="15">
        <f t="shared" si="37"/>
        <v>304486.32250409282</v>
      </c>
      <c r="J161" s="15">
        <f t="shared" si="37"/>
        <v>267358.11462707078</v>
      </c>
      <c r="K161" s="15">
        <f t="shared" si="37"/>
        <v>104568.54037579225</v>
      </c>
      <c r="L161" s="15">
        <f t="shared" si="37"/>
        <v>227840.86409822796</v>
      </c>
      <c r="M161" s="15">
        <f t="shared" si="37"/>
        <v>138632.28914407874</v>
      </c>
      <c r="N161" s="15">
        <f t="shared" si="37"/>
        <v>73592.079622277146</v>
      </c>
      <c r="O161" s="15">
        <f t="shared" si="37"/>
        <v>342247.62362744648</v>
      </c>
      <c r="P161" s="15">
        <f t="shared" si="38"/>
        <v>1619198.8454888449</v>
      </c>
    </row>
    <row r="162" spans="1:16" x14ac:dyDescent="0.2">
      <c r="A162" s="2" t="s">
        <v>23</v>
      </c>
      <c r="B162" s="75"/>
      <c r="E162" s="15">
        <f t="shared" si="36"/>
        <v>4574177.4890266424</v>
      </c>
      <c r="G162" s="15">
        <f t="shared" ref="G162:O162" si="39">($E162*$B$149+$D$149)*B$210+($E162*$B$150+$D$150-$E$151)*B$219+G151</f>
        <v>149331.09783492703</v>
      </c>
      <c r="H162" s="15">
        <f t="shared" si="39"/>
        <v>310503.29277518659</v>
      </c>
      <c r="I162" s="15">
        <f t="shared" si="39"/>
        <v>833507.1518936489</v>
      </c>
      <c r="J162" s="15">
        <f t="shared" si="39"/>
        <v>733545.52452599816</v>
      </c>
      <c r="K162" s="15">
        <f t="shared" si="39"/>
        <v>308184.65571597248</v>
      </c>
      <c r="L162" s="15">
        <f t="shared" si="39"/>
        <v>633219.40718922345</v>
      </c>
      <c r="M162" s="15">
        <f t="shared" si="39"/>
        <v>395127.29776813951</v>
      </c>
      <c r="N162" s="15">
        <f t="shared" si="39"/>
        <v>214835.85333850508</v>
      </c>
      <c r="O162" s="15">
        <f t="shared" si="39"/>
        <v>995923.20798504143</v>
      </c>
      <c r="P162" s="15">
        <f t="shared" si="38"/>
        <v>4574177.4890266433</v>
      </c>
    </row>
    <row r="163" spans="1:16" x14ac:dyDescent="0.2">
      <c r="A163" s="2" t="s">
        <v>24</v>
      </c>
      <c r="B163" s="75"/>
      <c r="E163" s="15">
        <f t="shared" si="36"/>
        <v>39435.010269698199</v>
      </c>
      <c r="G163" s="15">
        <f t="shared" ref="G163:O163" si="40">$E163*$B$149*B$210+$E163*$B$150*B$219</f>
        <v>1313.6829573112225</v>
      </c>
      <c r="H163" s="15">
        <f t="shared" si="40"/>
        <v>2594.5799924449179</v>
      </c>
      <c r="I163" s="15">
        <f t="shared" si="40"/>
        <v>7415.6557660504241</v>
      </c>
      <c r="J163" s="15">
        <f t="shared" si="40"/>
        <v>6511.4115078451759</v>
      </c>
      <c r="K163" s="15">
        <f t="shared" si="40"/>
        <v>2546.7294984154723</v>
      </c>
      <c r="L163" s="15">
        <f t="shared" si="40"/>
        <v>5548.9829680911989</v>
      </c>
      <c r="M163" s="15">
        <f t="shared" si="40"/>
        <v>3376.3399482032178</v>
      </c>
      <c r="N163" s="15">
        <f t="shared" si="40"/>
        <v>1792.3088469080437</v>
      </c>
      <c r="O163" s="15">
        <f t="shared" si="40"/>
        <v>8335.3187844285294</v>
      </c>
      <c r="P163" s="15">
        <f>SUM(G163:O163)</f>
        <v>39435.010269698207</v>
      </c>
    </row>
    <row r="164" spans="1:16" x14ac:dyDescent="0.2">
      <c r="B164" s="75"/>
      <c r="E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6" x14ac:dyDescent="0.2">
      <c r="A165" s="2" t="s">
        <v>26</v>
      </c>
      <c r="B165" s="75"/>
      <c r="E165" s="15">
        <f>L62</f>
        <v>4635.3414383690015</v>
      </c>
      <c r="G165" s="15">
        <f t="shared" ref="G165:O166" si="41">$E165*$B$149*B$210+$E165*$B$150*B$219</f>
        <v>154.41530272867476</v>
      </c>
      <c r="H165" s="15">
        <f t="shared" si="41"/>
        <v>304.97682318050278</v>
      </c>
      <c r="I165" s="15">
        <f t="shared" si="41"/>
        <v>871.66444816337605</v>
      </c>
      <c r="J165" s="15">
        <f t="shared" si="41"/>
        <v>765.37613095995061</v>
      </c>
      <c r="K165" s="15">
        <f t="shared" si="41"/>
        <v>299.35229370011996</v>
      </c>
      <c r="L165" s="15">
        <f t="shared" si="41"/>
        <v>652.24861149741491</v>
      </c>
      <c r="M165" s="15">
        <f t="shared" si="41"/>
        <v>396.86786854859361</v>
      </c>
      <c r="N165" s="15">
        <f t="shared" si="41"/>
        <v>210.67481437457729</v>
      </c>
      <c r="O165" s="15">
        <f t="shared" si="41"/>
        <v>979.76514521579168</v>
      </c>
      <c r="P165" s="15">
        <f>SUM(G165:O165)</f>
        <v>4635.3414383690015</v>
      </c>
    </row>
    <row r="166" spans="1:16" x14ac:dyDescent="0.2">
      <c r="A166" s="2" t="s">
        <v>27</v>
      </c>
      <c r="B166" s="75"/>
      <c r="E166" s="15">
        <f>L63</f>
        <v>29068.724673577795</v>
      </c>
      <c r="G166" s="15">
        <f t="shared" si="41"/>
        <v>968.35497019749175</v>
      </c>
      <c r="H166" s="15">
        <f t="shared" si="41"/>
        <v>1912.5424572770644</v>
      </c>
      <c r="I166" s="15">
        <f t="shared" si="41"/>
        <v>5466.3014986707931</v>
      </c>
      <c r="J166" s="15">
        <f t="shared" si="41"/>
        <v>4799.7560305787138</v>
      </c>
      <c r="K166" s="15">
        <f t="shared" si="41"/>
        <v>1877.2704280085588</v>
      </c>
      <c r="L166" s="15">
        <f t="shared" si="41"/>
        <v>4090.3211895892337</v>
      </c>
      <c r="M166" s="15">
        <f t="shared" si="41"/>
        <v>2488.8010853172364</v>
      </c>
      <c r="N166" s="15">
        <f t="shared" si="41"/>
        <v>1321.1644182281671</v>
      </c>
      <c r="O166" s="15">
        <f t="shared" si="41"/>
        <v>6144.2125957105363</v>
      </c>
      <c r="P166" s="15">
        <f>SUM(G166:O166)</f>
        <v>29068.724673577795</v>
      </c>
    </row>
    <row r="168" spans="1:16" x14ac:dyDescent="0.2">
      <c r="A168" s="2" t="s">
        <v>28</v>
      </c>
      <c r="B168" s="75"/>
      <c r="E168" s="15">
        <f t="shared" ref="E168:E178" si="42">L65</f>
        <v>908780.49007308716</v>
      </c>
      <c r="G168" s="15">
        <f t="shared" ref="G168:O168" si="43">$E168*$B$149*B$210+$E168*$B$150*B$219</f>
        <v>30273.846350771899</v>
      </c>
      <c r="H168" s="15">
        <f t="shared" si="43"/>
        <v>59792.140560940301</v>
      </c>
      <c r="I168" s="15">
        <f t="shared" si="43"/>
        <v>170893.91470155166</v>
      </c>
      <c r="J168" s="15">
        <f t="shared" si="43"/>
        <v>150055.59021532786</v>
      </c>
      <c r="K168" s="15">
        <f t="shared" si="43"/>
        <v>58689.425102850699</v>
      </c>
      <c r="L168" s="15">
        <f t="shared" si="43"/>
        <v>127876.40795985842</v>
      </c>
      <c r="M168" s="15">
        <f t="shared" si="43"/>
        <v>77807.812190153752</v>
      </c>
      <c r="N168" s="15">
        <f t="shared" si="43"/>
        <v>41303.788210421764</v>
      </c>
      <c r="O168" s="15">
        <f t="shared" si="43"/>
        <v>192087.56478121085</v>
      </c>
      <c r="P168" s="15">
        <f t="shared" ref="P168:P174" si="44">SUM(G168:O168)</f>
        <v>908780.49007308728</v>
      </c>
    </row>
    <row r="169" spans="1:16" x14ac:dyDescent="0.2">
      <c r="A169" s="2" t="s">
        <v>29</v>
      </c>
      <c r="B169" s="78" t="s">
        <v>80</v>
      </c>
      <c r="C169" s="2" t="s">
        <v>96</v>
      </c>
      <c r="E169" s="15">
        <f t="shared" si="42"/>
        <v>105.3460407466</v>
      </c>
      <c r="G169" s="15">
        <f t="shared" ref="G169:O169" si="45">$E169*B214</f>
        <v>0.1089220134</v>
      </c>
      <c r="H169" s="15">
        <f t="shared" si="45"/>
        <v>-4.5622547345999998</v>
      </c>
      <c r="I169" s="15">
        <f t="shared" si="45"/>
        <v>4.1021022997999994</v>
      </c>
      <c r="J169" s="15">
        <f t="shared" si="45"/>
        <v>23.596354553800001</v>
      </c>
      <c r="K169" s="15">
        <f t="shared" si="45"/>
        <v>9.2108436189999985</v>
      </c>
      <c r="L169" s="15">
        <f t="shared" si="45"/>
        <v>8.9645486353999999</v>
      </c>
      <c r="M169" s="15">
        <f t="shared" si="45"/>
        <v>6.4065929258000001</v>
      </c>
      <c r="N169" s="15">
        <f t="shared" si="45"/>
        <v>2.6780364471999998</v>
      </c>
      <c r="O169" s="15">
        <f t="shared" si="45"/>
        <v>54.840894986800016</v>
      </c>
      <c r="P169" s="15">
        <f t="shared" si="44"/>
        <v>105.34604074660001</v>
      </c>
    </row>
    <row r="170" spans="1:16" x14ac:dyDescent="0.2">
      <c r="A170" s="2" t="s">
        <v>30</v>
      </c>
      <c r="B170" s="78"/>
      <c r="E170" s="15">
        <f t="shared" si="42"/>
        <v>3344.0823289990008</v>
      </c>
      <c r="G170" s="15">
        <f t="shared" ref="G170:O171" si="46">$E170*$B$149*B$210+$E170*$B$150*B$219</f>
        <v>111.40009685320739</v>
      </c>
      <c r="H170" s="15">
        <f t="shared" si="46"/>
        <v>220.01995294461508</v>
      </c>
      <c r="I170" s="15">
        <f t="shared" si="46"/>
        <v>628.846378778401</v>
      </c>
      <c r="J170" s="15">
        <f t="shared" si="46"/>
        <v>552.16661568761992</v>
      </c>
      <c r="K170" s="15">
        <f t="shared" si="46"/>
        <v>215.9622389888336</v>
      </c>
      <c r="L170" s="15">
        <f t="shared" si="46"/>
        <v>470.55283517369344</v>
      </c>
      <c r="M170" s="15">
        <f t="shared" si="46"/>
        <v>286.31306750680835</v>
      </c>
      <c r="N170" s="15">
        <f t="shared" si="46"/>
        <v>151.98749289179869</v>
      </c>
      <c r="O170" s="15">
        <f t="shared" si="46"/>
        <v>706.83365017402332</v>
      </c>
      <c r="P170" s="15">
        <f t="shared" si="44"/>
        <v>3344.0823289990008</v>
      </c>
    </row>
    <row r="171" spans="1:16" x14ac:dyDescent="0.2">
      <c r="A171" s="2" t="s">
        <v>31</v>
      </c>
      <c r="B171" s="78"/>
      <c r="E171" s="15">
        <f t="shared" si="42"/>
        <v>22500.554959860394</v>
      </c>
      <c r="G171" s="15">
        <f t="shared" si="46"/>
        <v>749.5521207845577</v>
      </c>
      <c r="H171" s="15">
        <f t="shared" si="46"/>
        <v>1480.397477229003</v>
      </c>
      <c r="I171" s="15">
        <f t="shared" si="46"/>
        <v>4231.1734924444881</v>
      </c>
      <c r="J171" s="15">
        <f t="shared" si="46"/>
        <v>3715.236068066049</v>
      </c>
      <c r="K171" s="15">
        <f t="shared" si="46"/>
        <v>1453.0952738467126</v>
      </c>
      <c r="L171" s="15">
        <f t="shared" si="46"/>
        <v>3166.1002594134939</v>
      </c>
      <c r="M171" s="15">
        <f t="shared" si="46"/>
        <v>1926.4486568700997</v>
      </c>
      <c r="N171" s="15">
        <f t="shared" si="46"/>
        <v>1022.643165022487</v>
      </c>
      <c r="O171" s="15">
        <f t="shared" si="46"/>
        <v>4755.9084461835027</v>
      </c>
      <c r="P171" s="15">
        <f t="shared" si="44"/>
        <v>22500.554959860398</v>
      </c>
    </row>
    <row r="172" spans="1:16" x14ac:dyDescent="0.2">
      <c r="A172" s="2" t="s">
        <v>59</v>
      </c>
      <c r="B172" s="78" t="s">
        <v>80</v>
      </c>
      <c r="C172" s="2" t="s">
        <v>97</v>
      </c>
      <c r="E172" s="15">
        <f t="shared" si="42"/>
        <v>860311.18123560003</v>
      </c>
      <c r="G172" s="15">
        <f t="shared" ref="G172:O172" si="47">$E$172*B210</f>
        <v>28803.644877341183</v>
      </c>
      <c r="H172" s="15">
        <f t="shared" si="47"/>
        <v>55513.040265617507</v>
      </c>
      <c r="I172" s="15">
        <f t="shared" si="47"/>
        <v>163750.4262339276</v>
      </c>
      <c r="J172" s="15">
        <f t="shared" si="47"/>
        <v>143884.871882167</v>
      </c>
      <c r="K172" s="15">
        <f t="shared" si="47"/>
        <v>53959.940002561067</v>
      </c>
      <c r="L172" s="15">
        <f t="shared" si="47"/>
        <v>121986.08871864174</v>
      </c>
      <c r="M172" s="15">
        <f t="shared" si="47"/>
        <v>73043.834361198373</v>
      </c>
      <c r="N172" s="15">
        <f t="shared" si="47"/>
        <v>37981.452405128686</v>
      </c>
      <c r="O172" s="15">
        <f t="shared" si="47"/>
        <v>181387.88248901686</v>
      </c>
      <c r="P172" s="15">
        <f t="shared" si="44"/>
        <v>860311.18123560015</v>
      </c>
    </row>
    <row r="173" spans="1:16" x14ac:dyDescent="0.2">
      <c r="A173" s="2" t="s">
        <v>33</v>
      </c>
      <c r="B173" s="78" t="s">
        <v>80</v>
      </c>
      <c r="C173" s="76" t="s">
        <v>81</v>
      </c>
      <c r="E173" s="15">
        <f t="shared" si="42"/>
        <v>6142.3359087743993</v>
      </c>
      <c r="G173" s="15">
        <f>$E173*B212</f>
        <v>125.694704828</v>
      </c>
      <c r="H173" s="15">
        <f t="shared" ref="H173:O173" si="48">$E173*C212</f>
        <v>295.61181118640002</v>
      </c>
      <c r="I173" s="15">
        <f t="shared" si="48"/>
        <v>929.27414650159994</v>
      </c>
      <c r="J173" s="15">
        <f t="shared" si="48"/>
        <v>682.38990999199996</v>
      </c>
      <c r="K173" s="15">
        <f t="shared" si="48"/>
        <v>478.0264093795999</v>
      </c>
      <c r="L173" s="15">
        <f t="shared" si="48"/>
        <v>698.6279362511998</v>
      </c>
      <c r="M173" s="15">
        <f t="shared" si="48"/>
        <v>673.74804358079996</v>
      </c>
      <c r="N173" s="15">
        <f t="shared" si="48"/>
        <v>351.79210899799989</v>
      </c>
      <c r="O173" s="15">
        <f t="shared" si="48"/>
        <v>1907.1708380567993</v>
      </c>
      <c r="P173" s="15">
        <f t="shared" si="44"/>
        <v>6142.3359087743993</v>
      </c>
    </row>
    <row r="174" spans="1:16" x14ac:dyDescent="0.2">
      <c r="A174" s="2" t="s">
        <v>34</v>
      </c>
      <c r="B174" s="77"/>
      <c r="E174" s="15">
        <f t="shared" si="42"/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f t="shared" si="44"/>
        <v>0</v>
      </c>
    </row>
    <row r="175" spans="1:16" x14ac:dyDescent="0.2">
      <c r="A175" s="2" t="s">
        <v>35</v>
      </c>
      <c r="B175" s="75"/>
      <c r="E175" s="15">
        <f t="shared" si="42"/>
        <v>10829.547945025199</v>
      </c>
      <c r="G175" s="15">
        <f t="shared" ref="G175:O178" si="49">$E175*$B$149*B$210+$E175*$B$150*B$219</f>
        <v>360.76046318912887</v>
      </c>
      <c r="H175" s="15">
        <f t="shared" si="49"/>
        <v>712.51733505889081</v>
      </c>
      <c r="I175" s="15">
        <f t="shared" si="49"/>
        <v>2036.4696018338384</v>
      </c>
      <c r="J175" s="15">
        <f t="shared" si="49"/>
        <v>1788.1482122544865</v>
      </c>
      <c r="K175" s="15">
        <f t="shared" si="49"/>
        <v>699.37674714624609</v>
      </c>
      <c r="L175" s="15">
        <f t="shared" si="49"/>
        <v>1523.8483948170092</v>
      </c>
      <c r="M175" s="15">
        <f t="shared" si="49"/>
        <v>927.20237924894218</v>
      </c>
      <c r="N175" s="15">
        <f t="shared" si="49"/>
        <v>492.19955712292585</v>
      </c>
      <c r="O175" s="15">
        <f t="shared" si="49"/>
        <v>2289.0252543537308</v>
      </c>
      <c r="P175" s="15">
        <f t="shared" si="38"/>
        <v>10829.547945025199</v>
      </c>
    </row>
    <row r="176" spans="1:16" x14ac:dyDescent="0.2">
      <c r="A176" s="2" t="s">
        <v>36</v>
      </c>
      <c r="B176" s="75"/>
      <c r="E176" s="15">
        <f t="shared" si="42"/>
        <v>489400.41841232759</v>
      </c>
      <c r="G176" s="15">
        <f t="shared" si="49"/>
        <v>16303.203284906269</v>
      </c>
      <c r="H176" s="15">
        <f t="shared" si="49"/>
        <v>32199.523347975392</v>
      </c>
      <c r="I176" s="15">
        <f t="shared" si="49"/>
        <v>92030.533525575302</v>
      </c>
      <c r="J176" s="15">
        <f t="shared" si="49"/>
        <v>80808.58847507184</v>
      </c>
      <c r="K176" s="15">
        <f t="shared" si="49"/>
        <v>31605.684227886675</v>
      </c>
      <c r="L176" s="15">
        <f t="shared" si="49"/>
        <v>68864.558872282883</v>
      </c>
      <c r="M176" s="15">
        <f t="shared" si="49"/>
        <v>41901.401116727968</v>
      </c>
      <c r="N176" s="15">
        <f t="shared" si="49"/>
        <v>22243.095503259417</v>
      </c>
      <c r="O176" s="15">
        <f t="shared" si="49"/>
        <v>103443.83005864183</v>
      </c>
      <c r="P176" s="15">
        <f t="shared" si="38"/>
        <v>489400.41841232759</v>
      </c>
    </row>
    <row r="177" spans="1:16" x14ac:dyDescent="0.2">
      <c r="A177" s="2" t="s">
        <v>37</v>
      </c>
      <c r="B177" s="75"/>
      <c r="E177" s="15">
        <f t="shared" si="42"/>
        <v>382634.92879416258</v>
      </c>
      <c r="G177" s="15">
        <f t="shared" si="49"/>
        <v>12746.56660138183</v>
      </c>
      <c r="H177" s="15">
        <f t="shared" si="49"/>
        <v>25175.013873973003</v>
      </c>
      <c r="I177" s="15">
        <f t="shared" si="49"/>
        <v>71953.548296272333</v>
      </c>
      <c r="J177" s="15">
        <f t="shared" si="49"/>
        <v>63179.734495169876</v>
      </c>
      <c r="K177" s="15">
        <f t="shared" si="49"/>
        <v>24710.72414130895</v>
      </c>
      <c r="L177" s="15">
        <f t="shared" si="49"/>
        <v>53841.36300091412</v>
      </c>
      <c r="M177" s="15">
        <f t="shared" si="49"/>
        <v>32760.37173136793</v>
      </c>
      <c r="N177" s="15">
        <f t="shared" si="49"/>
        <v>17390.637489976121</v>
      </c>
      <c r="O177" s="15">
        <f t="shared" si="49"/>
        <v>80876.969163798436</v>
      </c>
      <c r="P177" s="15">
        <f t="shared" si="38"/>
        <v>382634.92879416264</v>
      </c>
    </row>
    <row r="178" spans="1:16" x14ac:dyDescent="0.2">
      <c r="A178" s="2" t="s">
        <v>38</v>
      </c>
      <c r="B178" s="75"/>
      <c r="E178" s="15">
        <f t="shared" si="42"/>
        <v>1073.2056480462002</v>
      </c>
      <c r="G178" s="15">
        <f t="shared" si="49"/>
        <v>35.751276844772818</v>
      </c>
      <c r="H178" s="15">
        <f t="shared" si="49"/>
        <v>70.610299912592453</v>
      </c>
      <c r="I178" s="15">
        <f t="shared" si="49"/>
        <v>201.813657398918</v>
      </c>
      <c r="J178" s="15">
        <f t="shared" si="49"/>
        <v>177.20506623887201</v>
      </c>
      <c r="K178" s="15">
        <f t="shared" si="49"/>
        <v>69.308070748634009</v>
      </c>
      <c r="L178" s="15">
        <f t="shared" si="49"/>
        <v>151.01301664535407</v>
      </c>
      <c r="M178" s="15">
        <f t="shared" si="49"/>
        <v>91.885537175072201</v>
      </c>
      <c r="N178" s="15">
        <f t="shared" si="49"/>
        <v>48.776860063934393</v>
      </c>
      <c r="O178" s="15">
        <f t="shared" si="49"/>
        <v>226.84186301805028</v>
      </c>
      <c r="P178" s="15">
        <f t="shared" si="38"/>
        <v>1073.2056480462002</v>
      </c>
    </row>
    <row r="179" spans="1:16" x14ac:dyDescent="0.2">
      <c r="B179" s="75"/>
      <c r="E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16" x14ac:dyDescent="0.2">
      <c r="A180" s="2" t="s">
        <v>39</v>
      </c>
      <c r="B180" s="75"/>
      <c r="E180" s="15">
        <f t="shared" ref="E180:E188" si="50">L77</f>
        <v>18688.487136323798</v>
      </c>
      <c r="G180" s="15">
        <f t="shared" ref="G180:O186" si="51">$E180*$B$149*B$210+$E180*$B$150*B$219</f>
        <v>622.56220756669472</v>
      </c>
      <c r="H180" s="15">
        <f t="shared" si="51"/>
        <v>1229.5869705967502</v>
      </c>
      <c r="I180" s="15">
        <f t="shared" si="51"/>
        <v>3514.3236034029655</v>
      </c>
      <c r="J180" s="15">
        <f t="shared" si="51"/>
        <v>3085.7968432476991</v>
      </c>
      <c r="K180" s="15">
        <f t="shared" si="51"/>
        <v>1206.9103353931537</v>
      </c>
      <c r="L180" s="15">
        <f t="shared" si="51"/>
        <v>2629.696204200985</v>
      </c>
      <c r="M180" s="15">
        <f t="shared" si="51"/>
        <v>1600.0676875273168</v>
      </c>
      <c r="N180" s="15">
        <f t="shared" si="51"/>
        <v>849.3858782001696</v>
      </c>
      <c r="O180" s="15">
        <f t="shared" si="51"/>
        <v>3950.1574061880633</v>
      </c>
      <c r="P180" s="15">
        <f>SUM(G180:O180)</f>
        <v>18688.487136323798</v>
      </c>
    </row>
    <row r="181" spans="1:16" x14ac:dyDescent="0.2">
      <c r="A181" s="2" t="s">
        <v>40</v>
      </c>
      <c r="B181" s="75"/>
      <c r="E181" s="15">
        <f t="shared" si="50"/>
        <v>23619.556317264796</v>
      </c>
      <c r="G181" s="15">
        <f t="shared" si="51"/>
        <v>786.82897204887308</v>
      </c>
      <c r="H181" s="15">
        <f t="shared" si="51"/>
        <v>1554.0208518289862</v>
      </c>
      <c r="I181" s="15">
        <f t="shared" si="51"/>
        <v>4441.5989192797506</v>
      </c>
      <c r="J181" s="15">
        <f t="shared" si="51"/>
        <v>3900.0028087380092</v>
      </c>
      <c r="K181" s="15">
        <f t="shared" si="51"/>
        <v>1525.3608507079548</v>
      </c>
      <c r="L181" s="15">
        <f t="shared" si="51"/>
        <v>3323.5572863304924</v>
      </c>
      <c r="M181" s="15">
        <f t="shared" si="51"/>
        <v>2022.2551232374037</v>
      </c>
      <c r="N181" s="15">
        <f t="shared" si="51"/>
        <v>1073.5014257116979</v>
      </c>
      <c r="O181" s="15">
        <f t="shared" si="51"/>
        <v>4992.4300793816301</v>
      </c>
      <c r="P181" s="15">
        <f>SUM(G181:O181)</f>
        <v>23619.556317264796</v>
      </c>
    </row>
    <row r="182" spans="1:16" x14ac:dyDescent="0.2">
      <c r="A182" s="2" t="s">
        <v>41</v>
      </c>
      <c r="B182" s="75"/>
      <c r="E182" s="15">
        <f t="shared" si="50"/>
        <v>189601.34739667314</v>
      </c>
      <c r="G182" s="15">
        <f t="shared" si="51"/>
        <v>6316.1149713112582</v>
      </c>
      <c r="H182" s="15">
        <f t="shared" si="51"/>
        <v>12474.597042872061</v>
      </c>
      <c r="I182" s="15">
        <f t="shared" si="51"/>
        <v>35654.062607242449</v>
      </c>
      <c r="J182" s="15">
        <f t="shared" si="51"/>
        <v>31306.506246564666</v>
      </c>
      <c r="K182" s="15">
        <f t="shared" si="51"/>
        <v>12244.534515195972</v>
      </c>
      <c r="L182" s="15">
        <f t="shared" si="51"/>
        <v>26679.203079597261</v>
      </c>
      <c r="M182" s="15">
        <f t="shared" si="51"/>
        <v>16233.255654568464</v>
      </c>
      <c r="N182" s="15">
        <f t="shared" si="51"/>
        <v>8617.3217656256838</v>
      </c>
      <c r="O182" s="15">
        <f t="shared" si="51"/>
        <v>40075.751513695337</v>
      </c>
      <c r="P182" s="15">
        <f t="shared" si="38"/>
        <v>189601.34739667314</v>
      </c>
    </row>
    <row r="183" spans="1:16" x14ac:dyDescent="0.2">
      <c r="A183" s="2" t="s">
        <v>42</v>
      </c>
      <c r="B183" s="75"/>
      <c r="E183" s="15">
        <f t="shared" si="50"/>
        <v>96168.796212102796</v>
      </c>
      <c r="G183" s="15">
        <f t="shared" si="51"/>
        <v>3203.6332118328705</v>
      </c>
      <c r="H183" s="15">
        <f t="shared" si="51"/>
        <v>6327.3125287141984</v>
      </c>
      <c r="I183" s="15">
        <f t="shared" si="51"/>
        <v>18084.303345354903</v>
      </c>
      <c r="J183" s="15">
        <f t="shared" si="51"/>
        <v>15879.154134068291</v>
      </c>
      <c r="K183" s="15">
        <f t="shared" si="51"/>
        <v>6210.6211831941964</v>
      </c>
      <c r="L183" s="15">
        <f t="shared" si="51"/>
        <v>13532.112926894282</v>
      </c>
      <c r="M183" s="15">
        <f t="shared" si="51"/>
        <v>8233.763506105508</v>
      </c>
      <c r="N183" s="15">
        <f t="shared" si="51"/>
        <v>4370.8416219151577</v>
      </c>
      <c r="O183" s="15">
        <f t="shared" si="51"/>
        <v>20327.053754023385</v>
      </c>
      <c r="P183" s="15">
        <f t="shared" si="38"/>
        <v>96168.796212102781</v>
      </c>
    </row>
    <row r="184" spans="1:16" x14ac:dyDescent="0.2">
      <c r="A184" s="2" t="s">
        <v>43</v>
      </c>
      <c r="B184" s="75"/>
      <c r="E184" s="15">
        <f t="shared" si="50"/>
        <v>231139.52568783821</v>
      </c>
      <c r="G184" s="15">
        <f t="shared" si="51"/>
        <v>7699.8599361449178</v>
      </c>
      <c r="H184" s="15">
        <f t="shared" si="51"/>
        <v>15207.552494887757</v>
      </c>
      <c r="I184" s="15">
        <f t="shared" si="51"/>
        <v>43465.213897668269</v>
      </c>
      <c r="J184" s="15">
        <f t="shared" si="51"/>
        <v>38165.187664174111</v>
      </c>
      <c r="K184" s="15">
        <f t="shared" si="51"/>
        <v>14927.08748630138</v>
      </c>
      <c r="L184" s="15">
        <f t="shared" si="51"/>
        <v>32524.127229149781</v>
      </c>
      <c r="M184" s="15">
        <f t="shared" si="51"/>
        <v>19789.664281848924</v>
      </c>
      <c r="N184" s="15">
        <f t="shared" si="51"/>
        <v>10505.218939394279</v>
      </c>
      <c r="O184" s="15">
        <f t="shared" si="51"/>
        <v>48855.613758268788</v>
      </c>
      <c r="P184" s="15">
        <f t="shared" si="38"/>
        <v>231139.52568783824</v>
      </c>
    </row>
    <row r="185" spans="1:16" x14ac:dyDescent="0.2">
      <c r="A185" s="2" t="s">
        <v>44</v>
      </c>
      <c r="B185" s="75"/>
      <c r="E185" s="15">
        <f t="shared" si="50"/>
        <v>51208.468094212192</v>
      </c>
      <c r="G185" s="15">
        <f t="shared" si="51"/>
        <v>1705.8875183576033</v>
      </c>
      <c r="H185" s="15">
        <f t="shared" si="51"/>
        <v>3369.200764811002</v>
      </c>
      <c r="I185" s="15">
        <f t="shared" si="51"/>
        <v>9629.6252770409137</v>
      </c>
      <c r="J185" s="15">
        <f t="shared" si="51"/>
        <v>8455.4157883404969</v>
      </c>
      <c r="K185" s="15">
        <f t="shared" si="51"/>
        <v>3307.0643413628768</v>
      </c>
      <c r="L185" s="15">
        <f t="shared" si="51"/>
        <v>7205.6509008993271</v>
      </c>
      <c r="M185" s="15">
        <f t="shared" si="51"/>
        <v>4384.3578416824312</v>
      </c>
      <c r="N185" s="15">
        <f t="shared" si="51"/>
        <v>2327.4088119710591</v>
      </c>
      <c r="O185" s="15">
        <f t="shared" si="51"/>
        <v>10823.856849746488</v>
      </c>
      <c r="P185" s="15">
        <f t="shared" si="38"/>
        <v>51208.4680942122</v>
      </c>
    </row>
    <row r="186" spans="1:16" x14ac:dyDescent="0.2">
      <c r="A186" s="2" t="s">
        <v>83</v>
      </c>
      <c r="B186" s="75"/>
      <c r="D186" s="15"/>
      <c r="E186" s="15">
        <f t="shared" si="50"/>
        <v>3619.4838091073993</v>
      </c>
      <c r="G186" s="15">
        <f t="shared" si="51"/>
        <v>120.57443783505033</v>
      </c>
      <c r="H186" s="15">
        <f t="shared" si="51"/>
        <v>238.13966852962733</v>
      </c>
      <c r="I186" s="15">
        <f t="shared" si="51"/>
        <v>680.63494330462731</v>
      </c>
      <c r="J186" s="15">
        <f t="shared" si="51"/>
        <v>597.64022795730796</v>
      </c>
      <c r="K186" s="15">
        <f t="shared" si="51"/>
        <v>233.74778205076288</v>
      </c>
      <c r="L186" s="15">
        <f t="shared" si="51"/>
        <v>509.30515480178985</v>
      </c>
      <c r="M186" s="15">
        <f t="shared" si="51"/>
        <v>309.89234421359731</v>
      </c>
      <c r="N186" s="15">
        <f t="shared" si="51"/>
        <v>164.50440377565707</v>
      </c>
      <c r="O186" s="15">
        <f t="shared" si="51"/>
        <v>765.04484663897927</v>
      </c>
      <c r="P186" s="15">
        <f t="shared" si="38"/>
        <v>3619.4838091073993</v>
      </c>
    </row>
    <row r="187" spans="1:16" x14ac:dyDescent="0.2">
      <c r="A187" s="2" t="s">
        <v>61</v>
      </c>
      <c r="B187" s="78" t="s">
        <v>80</v>
      </c>
      <c r="C187" s="76" t="s">
        <v>84</v>
      </c>
      <c r="E187" s="15">
        <f t="shared" si="50"/>
        <v>582.86318440000014</v>
      </c>
      <c r="G187" s="15">
        <f t="shared" ref="G187:O188" si="52">$E187*B215</f>
        <v>0</v>
      </c>
      <c r="H187" s="15">
        <f t="shared" si="52"/>
        <v>50.750000000000014</v>
      </c>
      <c r="I187" s="15">
        <f t="shared" si="52"/>
        <v>50.750000000000014</v>
      </c>
      <c r="J187" s="15">
        <f t="shared" si="52"/>
        <v>50.750000000000014</v>
      </c>
      <c r="K187" s="15">
        <f t="shared" si="52"/>
        <v>86.921632700000032</v>
      </c>
      <c r="L187" s="15">
        <f t="shared" si="52"/>
        <v>50.750000000000014</v>
      </c>
      <c r="M187" s="15">
        <f t="shared" si="52"/>
        <v>152.25000000000003</v>
      </c>
      <c r="N187" s="15">
        <f t="shared" si="52"/>
        <v>89.941551700000019</v>
      </c>
      <c r="O187" s="15">
        <f t="shared" si="52"/>
        <v>50.750000000000014</v>
      </c>
      <c r="P187" s="15">
        <f t="shared" si="38"/>
        <v>582.86318440000014</v>
      </c>
    </row>
    <row r="188" spans="1:16" x14ac:dyDescent="0.2">
      <c r="A188" s="2" t="s">
        <v>62</v>
      </c>
      <c r="B188" s="78" t="s">
        <v>80</v>
      </c>
      <c r="C188" s="76" t="s">
        <v>85</v>
      </c>
      <c r="E188" s="15">
        <f t="shared" si="50"/>
        <v>10508.168568000001</v>
      </c>
      <c r="G188" s="15">
        <f t="shared" si="52"/>
        <v>0</v>
      </c>
      <c r="H188" s="15">
        <f t="shared" si="52"/>
        <v>600.64110000000005</v>
      </c>
      <c r="I188" s="15">
        <f t="shared" si="52"/>
        <v>747.52586800000006</v>
      </c>
      <c r="J188" s="15">
        <f t="shared" si="52"/>
        <v>447.09617800000001</v>
      </c>
      <c r="K188" s="15">
        <f t="shared" si="52"/>
        <v>696.93972400000018</v>
      </c>
      <c r="L188" s="15">
        <f t="shared" si="52"/>
        <v>176.33304800000005</v>
      </c>
      <c r="M188" s="15">
        <f t="shared" si="52"/>
        <v>1345.1000540000002</v>
      </c>
      <c r="N188" s="15">
        <f t="shared" si="52"/>
        <v>2840.0595000000003</v>
      </c>
      <c r="O188" s="15">
        <f t="shared" si="52"/>
        <v>3654.4730960000015</v>
      </c>
      <c r="P188" s="15">
        <f t="shared" si="38"/>
        <v>10508.168568000001</v>
      </c>
    </row>
    <row r="189" spans="1:16" x14ac:dyDescent="0.2">
      <c r="E189" s="15"/>
    </row>
    <row r="190" spans="1:16" x14ac:dyDescent="0.2">
      <c r="A190" s="2" t="s">
        <v>48</v>
      </c>
      <c r="E190" s="15">
        <f>SUM(E156:E188)</f>
        <v>16003179.443030061</v>
      </c>
      <c r="G190" s="45">
        <f t="shared" ref="G190:O190" si="53">SUM(G156:G188)</f>
        <v>529753.57960545085</v>
      </c>
      <c r="H190" s="45">
        <f t="shared" si="53"/>
        <v>1061172.5385337973</v>
      </c>
      <c r="I190" s="45">
        <f t="shared" si="53"/>
        <v>2983144.786470098</v>
      </c>
      <c r="J190" s="45">
        <f t="shared" si="53"/>
        <v>2620847.423442415</v>
      </c>
      <c r="K190" s="45">
        <f t="shared" si="53"/>
        <v>1044826.4345109964</v>
      </c>
      <c r="L190" s="45">
        <f t="shared" si="53"/>
        <v>2240843.0399240861</v>
      </c>
      <c r="M190" s="45">
        <f t="shared" si="53"/>
        <v>1373732.488400951</v>
      </c>
      <c r="N190" s="45">
        <f t="shared" si="53"/>
        <v>735657.41831046343</v>
      </c>
      <c r="O190" s="45">
        <f t="shared" si="53"/>
        <v>3413201.7338318015</v>
      </c>
      <c r="P190" s="45">
        <f>SUM(G190:O190)</f>
        <v>16003179.443030059</v>
      </c>
    </row>
    <row r="191" spans="1:16" x14ac:dyDescent="0.2">
      <c r="E191" s="15"/>
      <c r="F191" s="87"/>
      <c r="M191" s="15"/>
      <c r="N191" s="15"/>
      <c r="O191" s="15"/>
      <c r="P191" s="15"/>
    </row>
    <row r="192" spans="1:16" x14ac:dyDescent="0.2">
      <c r="A192" s="88"/>
      <c r="M192" s="45"/>
      <c r="N192" s="45"/>
      <c r="O192" s="45"/>
      <c r="P192" s="45"/>
    </row>
    <row r="193" spans="1:16" x14ac:dyDescent="0.2">
      <c r="A193" s="88"/>
      <c r="M193" s="21"/>
      <c r="N193" s="21"/>
      <c r="O193" s="21"/>
      <c r="P193" s="21"/>
    </row>
    <row r="194" spans="1:16" x14ac:dyDescent="0.2">
      <c r="A194" s="88"/>
      <c r="M194" s="15"/>
      <c r="N194" s="15"/>
      <c r="O194" s="15"/>
      <c r="P194" s="15"/>
    </row>
    <row r="195" spans="1:16" x14ac:dyDescent="0.2">
      <c r="A195" s="1" t="s">
        <v>98</v>
      </c>
      <c r="B195" s="21" t="s">
        <v>65</v>
      </c>
      <c r="C195" s="21" t="s">
        <v>66</v>
      </c>
      <c r="D195" s="21" t="s">
        <v>67</v>
      </c>
      <c r="E195" s="21" t="s">
        <v>68</v>
      </c>
      <c r="F195" s="21" t="s">
        <v>69</v>
      </c>
      <c r="G195" s="21" t="s">
        <v>70</v>
      </c>
      <c r="H195" s="21" t="s">
        <v>71</v>
      </c>
      <c r="I195" s="21" t="s">
        <v>72</v>
      </c>
      <c r="J195" s="21" t="s">
        <v>73</v>
      </c>
      <c r="K195" s="74" t="s">
        <v>48</v>
      </c>
      <c r="M195" s="15"/>
      <c r="N195" s="15"/>
      <c r="O195" s="15"/>
      <c r="P195" s="15"/>
    </row>
    <row r="196" spans="1:16" x14ac:dyDescent="0.2">
      <c r="A196" s="2" t="s">
        <v>99</v>
      </c>
      <c r="K196" s="15"/>
      <c r="M196" s="15"/>
      <c r="N196" s="15"/>
      <c r="O196" s="15"/>
      <c r="P196" s="15"/>
    </row>
    <row r="197" spans="1:16" x14ac:dyDescent="0.2">
      <c r="A197" s="2" t="s">
        <v>100</v>
      </c>
      <c r="B197" s="15">
        <v>290299</v>
      </c>
      <c r="C197" s="15">
        <v>559491</v>
      </c>
      <c r="D197" s="15">
        <v>1650367</v>
      </c>
      <c r="E197" s="15">
        <v>1450151</v>
      </c>
      <c r="F197" s="15">
        <v>543838</v>
      </c>
      <c r="G197" s="15">
        <v>1229443</v>
      </c>
      <c r="H197" s="15">
        <v>736176</v>
      </c>
      <c r="I197" s="15">
        <v>382798</v>
      </c>
      <c r="J197" s="15">
        <v>1828127</v>
      </c>
      <c r="K197" s="15">
        <f t="shared" ref="K197:K206" si="54">SUM(B197:J197)</f>
        <v>8670690</v>
      </c>
      <c r="M197" s="72"/>
      <c r="N197" s="72"/>
      <c r="O197" s="72"/>
      <c r="P197" s="72"/>
    </row>
    <row r="198" spans="1:16" x14ac:dyDescent="0.2">
      <c r="A198" s="2" t="s">
        <v>77</v>
      </c>
      <c r="B198" s="89">
        <v>474143.52238805953</v>
      </c>
      <c r="C198" s="89">
        <v>1030202.0099502488</v>
      </c>
      <c r="D198" s="89">
        <v>2785061.980099503</v>
      </c>
      <c r="E198" s="89">
        <v>2567212.1940298518</v>
      </c>
      <c r="F198" s="89">
        <v>996891.31840796</v>
      </c>
      <c r="G198" s="89">
        <v>2209687.9850746263</v>
      </c>
      <c r="H198" s="89">
        <v>1287827.8606965179</v>
      </c>
      <c r="I198" s="89">
        <v>682108.0696517413</v>
      </c>
      <c r="J198" s="89">
        <v>4265629.666666667</v>
      </c>
      <c r="K198" s="90">
        <f t="shared" si="54"/>
        <v>16298764.606965177</v>
      </c>
      <c r="M198" s="15"/>
      <c r="N198" s="15"/>
      <c r="O198" s="15"/>
      <c r="P198" s="15"/>
    </row>
    <row r="199" spans="1:16" x14ac:dyDescent="0.2">
      <c r="A199" s="2" t="s">
        <v>101</v>
      </c>
      <c r="B199" s="15">
        <v>22606.961300000003</v>
      </c>
      <c r="C199" s="15">
        <v>53167.591940000006</v>
      </c>
      <c r="D199" s="15">
        <v>167135.63786000002</v>
      </c>
      <c r="E199" s="15">
        <v>122731.99820000002</v>
      </c>
      <c r="F199" s="15">
        <v>85975.972909999997</v>
      </c>
      <c r="G199" s="15">
        <v>125652.50651999998</v>
      </c>
      <c r="H199" s="15">
        <v>121177.70568000001</v>
      </c>
      <c r="I199" s="15">
        <v>63271.962049999995</v>
      </c>
      <c r="J199" s="15">
        <v>343016.33777999994</v>
      </c>
      <c r="K199" s="15">
        <f t="shared" si="54"/>
        <v>1104736.6742400001</v>
      </c>
    </row>
    <row r="200" spans="1:16" x14ac:dyDescent="0.2">
      <c r="A200" s="2" t="s">
        <v>102</v>
      </c>
      <c r="B200" s="15">
        <v>149.86534000000003</v>
      </c>
      <c r="C200" s="15">
        <v>575.89137000000005</v>
      </c>
      <c r="D200" s="15">
        <v>900.90723000000014</v>
      </c>
      <c r="E200" s="15">
        <v>1142.4703900000002</v>
      </c>
      <c r="F200" s="15">
        <v>424.41453000000001</v>
      </c>
      <c r="G200" s="15">
        <v>857.38370999999995</v>
      </c>
      <c r="H200" s="15">
        <v>381.44213000000002</v>
      </c>
      <c r="I200" s="15">
        <v>148.22531999999998</v>
      </c>
      <c r="J200" s="15">
        <v>1100.1101099999998</v>
      </c>
      <c r="K200" s="15">
        <f t="shared" si="54"/>
        <v>5680.7101300000004</v>
      </c>
    </row>
    <row r="201" spans="1:16" x14ac:dyDescent="0.2">
      <c r="A201" s="2" t="s">
        <v>103</v>
      </c>
      <c r="B201" s="15">
        <v>0.53169000000000011</v>
      </c>
      <c r="C201" s="15">
        <v>-22.270110000000003</v>
      </c>
      <c r="D201" s="15">
        <v>20.02393</v>
      </c>
      <c r="E201" s="15">
        <v>115.18283000000001</v>
      </c>
      <c r="F201" s="15">
        <v>44.961649999999999</v>
      </c>
      <c r="G201" s="15">
        <v>43.759390000000003</v>
      </c>
      <c r="H201" s="15">
        <v>31.273030000000002</v>
      </c>
      <c r="I201" s="15">
        <v>13.072520000000001</v>
      </c>
      <c r="J201" s="15">
        <v>267.69938000000008</v>
      </c>
      <c r="K201" s="15">
        <f t="shared" si="54"/>
        <v>514.23431000000005</v>
      </c>
    </row>
    <row r="202" spans="1:16" x14ac:dyDescent="0.2">
      <c r="A202" s="44" t="s">
        <v>104</v>
      </c>
      <c r="B202" s="15">
        <v>0</v>
      </c>
      <c r="C202" s="15">
        <v>725</v>
      </c>
      <c r="D202" s="15">
        <v>725</v>
      </c>
      <c r="E202" s="15">
        <v>725</v>
      </c>
      <c r="F202" s="15">
        <v>1241.7376100000001</v>
      </c>
      <c r="G202" s="15">
        <v>725</v>
      </c>
      <c r="H202" s="15">
        <v>2175</v>
      </c>
      <c r="I202" s="15">
        <v>1284.87931</v>
      </c>
      <c r="J202" s="15">
        <v>725</v>
      </c>
      <c r="K202" s="15">
        <f t="shared" si="54"/>
        <v>8326.6169200000004</v>
      </c>
    </row>
    <row r="203" spans="1:16" x14ac:dyDescent="0.2">
      <c r="A203" s="44" t="s">
        <v>105</v>
      </c>
      <c r="B203" s="15">
        <v>0</v>
      </c>
      <c r="C203" s="15">
        <v>3003.2054999999996</v>
      </c>
      <c r="D203" s="15">
        <v>3737.6293399999995</v>
      </c>
      <c r="E203" s="15">
        <v>2235.4808899999998</v>
      </c>
      <c r="F203" s="15">
        <v>3484.6986200000001</v>
      </c>
      <c r="G203" s="15">
        <v>881.66524000000004</v>
      </c>
      <c r="H203" s="15">
        <v>6725.5002700000005</v>
      </c>
      <c r="I203" s="15">
        <v>14200.297500000001</v>
      </c>
      <c r="J203" s="15">
        <v>18272.365480000004</v>
      </c>
      <c r="K203" s="15">
        <f t="shared" si="54"/>
        <v>52540.842839999998</v>
      </c>
    </row>
    <row r="204" spans="1:16" x14ac:dyDescent="0.2">
      <c r="A204" s="2" t="s">
        <v>106</v>
      </c>
      <c r="B204" s="2">
        <v>2.5720000000000001</v>
      </c>
      <c r="C204" s="2">
        <v>6.8970000000000002</v>
      </c>
      <c r="D204" s="2">
        <v>14.451000000000001</v>
      </c>
      <c r="E204" s="2">
        <v>13.692</v>
      </c>
      <c r="F204" s="2">
        <v>6.4290000000000003</v>
      </c>
      <c r="G204" s="2">
        <v>12.884</v>
      </c>
      <c r="H204" s="2">
        <v>7.9820000000000002</v>
      </c>
      <c r="I204" s="2">
        <v>3.7170000000000001</v>
      </c>
      <c r="J204" s="2">
        <v>31.376000000000001</v>
      </c>
      <c r="K204" s="91">
        <f t="shared" si="54"/>
        <v>100.00000000000001</v>
      </c>
    </row>
    <row r="205" spans="1:16" x14ac:dyDescent="0.2">
      <c r="A205" s="2" t="s">
        <v>107</v>
      </c>
      <c r="B205" s="92">
        <v>1.3360000000000001</v>
      </c>
      <c r="C205" s="92">
        <v>5.718</v>
      </c>
      <c r="D205" s="92">
        <v>13.255000000000001</v>
      </c>
      <c r="E205" s="92">
        <v>15.959000000000001</v>
      </c>
      <c r="F205" s="92">
        <v>8.479000000000001</v>
      </c>
      <c r="G205" s="92">
        <v>9.4369999999999994</v>
      </c>
      <c r="H205" s="92">
        <v>10.029999999999999</v>
      </c>
      <c r="I205" s="92">
        <v>5.6429999999999998</v>
      </c>
      <c r="J205" s="92">
        <v>30.142999999999997</v>
      </c>
      <c r="K205" s="91">
        <f t="shared" si="54"/>
        <v>100</v>
      </c>
    </row>
    <row r="206" spans="1:16" x14ac:dyDescent="0.2">
      <c r="A206" s="2" t="s">
        <v>108</v>
      </c>
      <c r="B206" s="92">
        <v>3.2750000000000004</v>
      </c>
      <c r="C206" s="92">
        <v>7.0040000000000004</v>
      </c>
      <c r="D206" s="92">
        <v>18.036999999999999</v>
      </c>
      <c r="E206" s="92">
        <v>15.798000000000002</v>
      </c>
      <c r="F206" s="92">
        <v>7.0809999999999995</v>
      </c>
      <c r="G206" s="92">
        <v>13.709</v>
      </c>
      <c r="H206" s="92">
        <v>8.8010000000000002</v>
      </c>
      <c r="I206" s="92">
        <v>4.9809999999999999</v>
      </c>
      <c r="J206" s="92">
        <v>21.314</v>
      </c>
      <c r="K206" s="91">
        <f t="shared" si="54"/>
        <v>100</v>
      </c>
    </row>
    <row r="208" spans="1:16" x14ac:dyDescent="0.2">
      <c r="A208" s="1" t="s">
        <v>98</v>
      </c>
      <c r="B208" s="21" t="s">
        <v>65</v>
      </c>
      <c r="C208" s="21" t="s">
        <v>66</v>
      </c>
      <c r="D208" s="21" t="s">
        <v>67</v>
      </c>
      <c r="E208" s="21" t="s">
        <v>68</v>
      </c>
      <c r="F208" s="21" t="s">
        <v>69</v>
      </c>
      <c r="G208" s="21" t="s">
        <v>70</v>
      </c>
      <c r="H208" s="21" t="s">
        <v>71</v>
      </c>
      <c r="I208" s="21" t="s">
        <v>72</v>
      </c>
      <c r="J208" s="21" t="s">
        <v>73</v>
      </c>
      <c r="K208" s="74" t="s">
        <v>48</v>
      </c>
    </row>
    <row r="209" spans="1:11" x14ac:dyDescent="0.2">
      <c r="A209" s="2" t="s">
        <v>9</v>
      </c>
      <c r="K209" s="15"/>
    </row>
    <row r="210" spans="1:11" x14ac:dyDescent="0.2">
      <c r="A210" s="2" t="s">
        <v>76</v>
      </c>
      <c r="B210" s="75">
        <f t="shared" ref="B210:J211" si="55">B197/$K197</f>
        <v>3.3480495785225856E-2</v>
      </c>
      <c r="C210" s="75">
        <f t="shared" si="55"/>
        <v>6.4526698567242052E-2</v>
      </c>
      <c r="D210" s="75">
        <f t="shared" si="55"/>
        <v>0.19033860050353549</v>
      </c>
      <c r="E210" s="75">
        <f t="shared" si="55"/>
        <v>0.16724747396112652</v>
      </c>
      <c r="F210" s="75">
        <f t="shared" si="55"/>
        <v>6.2721421247905293E-2</v>
      </c>
      <c r="G210" s="75">
        <f t="shared" si="55"/>
        <v>0.14179298302672566</v>
      </c>
      <c r="H210" s="75">
        <f t="shared" si="55"/>
        <v>8.4903969580275615E-2</v>
      </c>
      <c r="I210" s="75">
        <f t="shared" si="55"/>
        <v>4.4148504905607282E-2</v>
      </c>
      <c r="J210" s="75">
        <f t="shared" si="55"/>
        <v>0.21083985242235623</v>
      </c>
      <c r="K210" s="75">
        <f>SUM(B210:J210)</f>
        <v>0.99999999999999989</v>
      </c>
    </row>
    <row r="211" spans="1:11" x14ac:dyDescent="0.2">
      <c r="A211" s="2" t="s">
        <v>77</v>
      </c>
      <c r="B211" s="75">
        <f t="shared" si="55"/>
        <v>2.9090764473366112E-2</v>
      </c>
      <c r="C211" s="75">
        <f t="shared" si="55"/>
        <v>6.3207367846149415E-2</v>
      </c>
      <c r="D211" s="75">
        <f t="shared" si="55"/>
        <v>0.17087564899914709</v>
      </c>
      <c r="E211" s="75">
        <f t="shared" si="55"/>
        <v>0.15750961842425587</v>
      </c>
      <c r="F211" s="75">
        <f t="shared" si="55"/>
        <v>6.1163612239785621E-2</v>
      </c>
      <c r="G211" s="75">
        <f t="shared" si="55"/>
        <v>0.13557395534937228</v>
      </c>
      <c r="H211" s="75">
        <f t="shared" si="55"/>
        <v>7.9013832750622862E-2</v>
      </c>
      <c r="I211" s="75">
        <f t="shared" si="55"/>
        <v>4.1850292712384267E-2</v>
      </c>
      <c r="J211" s="75">
        <f t="shared" si="55"/>
        <v>0.26171490720491641</v>
      </c>
      <c r="K211" s="75">
        <f>SUM(B211:J211)</f>
        <v>1</v>
      </c>
    </row>
    <row r="212" spans="1:11" x14ac:dyDescent="0.2">
      <c r="A212" s="2" t="s">
        <v>101</v>
      </c>
      <c r="B212" s="75">
        <f t="shared" ref="B212:J216" si="56">IF($K199=0,0,B199/$K199)</f>
        <v>2.0463665077066793E-2</v>
      </c>
      <c r="C212" s="75">
        <f t="shared" si="56"/>
        <v>4.8126936653548211E-2</v>
      </c>
      <c r="D212" s="75">
        <f t="shared" si="56"/>
        <v>0.15129002390997875</v>
      </c>
      <c r="E212" s="75">
        <f t="shared" si="56"/>
        <v>0.11109615627129704</v>
      </c>
      <c r="F212" s="75">
        <f t="shared" si="56"/>
        <v>7.7824856289076205E-2</v>
      </c>
      <c r="G212" s="75">
        <f t="shared" si="56"/>
        <v>0.11373978021182488</v>
      </c>
      <c r="H212" s="75">
        <f t="shared" si="56"/>
        <v>0.10968922142768893</v>
      </c>
      <c r="I212" s="75">
        <f t="shared" si="56"/>
        <v>5.7273342621242958E-2</v>
      </c>
      <c r="J212" s="75">
        <f t="shared" si="56"/>
        <v>0.31049601753827616</v>
      </c>
      <c r="K212" s="75">
        <f t="shared" ref="K212:K217" si="57">SUM(B212:J212)</f>
        <v>0.99999999999999989</v>
      </c>
    </row>
    <row r="213" spans="1:11" x14ac:dyDescent="0.2">
      <c r="A213" s="2" t="s">
        <v>102</v>
      </c>
      <c r="B213" s="75">
        <f t="shared" si="56"/>
        <v>2.6381444673361641E-2</v>
      </c>
      <c r="C213" s="75">
        <f t="shared" si="56"/>
        <v>0.10137665130257227</v>
      </c>
      <c r="D213" s="75">
        <f t="shared" si="56"/>
        <v>0.1585906003621417</v>
      </c>
      <c r="E213" s="75">
        <f t="shared" si="56"/>
        <v>0.20111400931488826</v>
      </c>
      <c r="F213" s="75">
        <f t="shared" si="56"/>
        <v>7.4711527306886183E-2</v>
      </c>
      <c r="G213" s="75">
        <f t="shared" si="56"/>
        <v>0.15092896669240891</v>
      </c>
      <c r="H213" s="75">
        <f t="shared" si="56"/>
        <v>6.714690967694209E-2</v>
      </c>
      <c r="I213" s="75">
        <f t="shared" si="56"/>
        <v>2.6092744851953918E-2</v>
      </c>
      <c r="J213" s="75">
        <f t="shared" si="56"/>
        <v>0.19365714581884497</v>
      </c>
      <c r="K213" s="75">
        <f t="shared" si="57"/>
        <v>1</v>
      </c>
    </row>
    <row r="214" spans="1:11" x14ac:dyDescent="0.2">
      <c r="A214" s="2" t="s">
        <v>103</v>
      </c>
      <c r="B214" s="93">
        <f t="shared" si="56"/>
        <v>1.0339450123427198E-3</v>
      </c>
      <c r="C214" s="93">
        <f t="shared" si="56"/>
        <v>-4.3307320353634125E-2</v>
      </c>
      <c r="D214" s="93">
        <f t="shared" si="56"/>
        <v>3.8939311536797298E-2</v>
      </c>
      <c r="E214" s="93">
        <f t="shared" si="56"/>
        <v>0.22398900221185164</v>
      </c>
      <c r="F214" s="93">
        <f t="shared" si="56"/>
        <v>8.7434169843704113E-2</v>
      </c>
      <c r="G214" s="93">
        <f t="shared" si="56"/>
        <v>8.5096208380183738E-2</v>
      </c>
      <c r="H214" s="93">
        <f t="shared" si="56"/>
        <v>6.0814748047441643E-2</v>
      </c>
      <c r="I214" s="93">
        <f t="shared" si="56"/>
        <v>2.5421329821419345E-2</v>
      </c>
      <c r="J214" s="93">
        <f t="shared" si="56"/>
        <v>0.52057860549989377</v>
      </c>
      <c r="K214" s="75">
        <f t="shared" si="57"/>
        <v>1</v>
      </c>
    </row>
    <row r="215" spans="1:11" x14ac:dyDescent="0.2">
      <c r="A215" s="44" t="s">
        <v>104</v>
      </c>
      <c r="B215" s="75">
        <f t="shared" si="56"/>
        <v>0</v>
      </c>
      <c r="C215" s="75">
        <f t="shared" si="56"/>
        <v>8.7070175914854026E-2</v>
      </c>
      <c r="D215" s="75">
        <f t="shared" si="56"/>
        <v>8.7070175914854026E-2</v>
      </c>
      <c r="E215" s="75">
        <f t="shared" si="56"/>
        <v>8.7070175914854026E-2</v>
      </c>
      <c r="F215" s="75">
        <f t="shared" si="56"/>
        <v>0.14912870640384884</v>
      </c>
      <c r="G215" s="75">
        <f t="shared" si="56"/>
        <v>8.7070175914854026E-2</v>
      </c>
      <c r="H215" s="75">
        <f t="shared" si="56"/>
        <v>0.26121052774456205</v>
      </c>
      <c r="I215" s="75">
        <f t="shared" si="56"/>
        <v>0.15430988627731898</v>
      </c>
      <c r="J215" s="75">
        <f t="shared" si="56"/>
        <v>8.7070175914854026E-2</v>
      </c>
      <c r="K215" s="75">
        <f t="shared" si="57"/>
        <v>1.0000000000000002</v>
      </c>
    </row>
    <row r="216" spans="1:11" x14ac:dyDescent="0.2">
      <c r="A216" s="44" t="s">
        <v>105</v>
      </c>
      <c r="B216" s="75">
        <f t="shared" si="56"/>
        <v>0</v>
      </c>
      <c r="C216" s="75">
        <f t="shared" si="56"/>
        <v>5.7159446587971785E-2</v>
      </c>
      <c r="D216" s="75">
        <f t="shared" si="56"/>
        <v>7.1137597685328638E-2</v>
      </c>
      <c r="E216" s="75">
        <f t="shared" si="56"/>
        <v>4.2547488185669155E-2</v>
      </c>
      <c r="F216" s="75">
        <f t="shared" si="56"/>
        <v>6.6323614765978894E-2</v>
      </c>
      <c r="G216" s="75">
        <f t="shared" si="56"/>
        <v>1.6780569026745368E-2</v>
      </c>
      <c r="H216" s="75">
        <f t="shared" si="56"/>
        <v>0.12800518428074764</v>
      </c>
      <c r="I216" s="75">
        <f t="shared" si="56"/>
        <v>0.27027159696016784</v>
      </c>
      <c r="J216" s="75">
        <f t="shared" si="56"/>
        <v>0.34777450250739078</v>
      </c>
      <c r="K216" s="75">
        <f t="shared" si="57"/>
        <v>1.0000000000000002</v>
      </c>
    </row>
    <row r="217" spans="1:11" x14ac:dyDescent="0.2">
      <c r="A217" s="2" t="s">
        <v>106</v>
      </c>
      <c r="B217" s="75">
        <f t="shared" ref="B217:J219" si="58">B204/$K204</f>
        <v>2.5719999999999996E-2</v>
      </c>
      <c r="C217" s="75">
        <f t="shared" si="58"/>
        <v>6.896999999999999E-2</v>
      </c>
      <c r="D217" s="75">
        <f t="shared" si="58"/>
        <v>0.14450999999999997</v>
      </c>
      <c r="E217" s="75">
        <f t="shared" si="58"/>
        <v>0.13691999999999999</v>
      </c>
      <c r="F217" s="75">
        <f t="shared" si="58"/>
        <v>6.429E-2</v>
      </c>
      <c r="G217" s="75">
        <f t="shared" si="58"/>
        <v>0.12883999999999998</v>
      </c>
      <c r="H217" s="75">
        <f t="shared" si="58"/>
        <v>7.9819999999999988E-2</v>
      </c>
      <c r="I217" s="75">
        <f t="shared" si="58"/>
        <v>3.7169999999999995E-2</v>
      </c>
      <c r="J217" s="75">
        <f t="shared" si="58"/>
        <v>0.31375999999999998</v>
      </c>
      <c r="K217" s="75">
        <f t="shared" si="57"/>
        <v>1</v>
      </c>
    </row>
    <row r="218" spans="1:11" x14ac:dyDescent="0.2">
      <c r="A218" s="2" t="s">
        <v>107</v>
      </c>
      <c r="B218" s="75">
        <f>B205/$K205</f>
        <v>1.336E-2</v>
      </c>
      <c r="C218" s="75">
        <f t="shared" si="58"/>
        <v>5.7180000000000002E-2</v>
      </c>
      <c r="D218" s="75">
        <f t="shared" si="58"/>
        <v>0.13255</v>
      </c>
      <c r="E218" s="75">
        <f t="shared" si="58"/>
        <v>0.15959000000000001</v>
      </c>
      <c r="F218" s="75">
        <f t="shared" si="58"/>
        <v>8.4790000000000004E-2</v>
      </c>
      <c r="G218" s="75">
        <f t="shared" si="58"/>
        <v>9.4369999999999996E-2</v>
      </c>
      <c r="H218" s="75">
        <f t="shared" si="58"/>
        <v>0.1003</v>
      </c>
      <c r="I218" s="75">
        <f t="shared" si="58"/>
        <v>5.6430000000000001E-2</v>
      </c>
      <c r="J218" s="75">
        <f t="shared" si="58"/>
        <v>0.30142999999999998</v>
      </c>
      <c r="K218" s="75">
        <f>SUM(B218:J218)</f>
        <v>0.99999999999999989</v>
      </c>
    </row>
    <row r="219" spans="1:11" x14ac:dyDescent="0.2">
      <c r="A219" s="2" t="s">
        <v>108</v>
      </c>
      <c r="B219" s="75">
        <f>B206/$K206</f>
        <v>3.2750000000000001E-2</v>
      </c>
      <c r="C219" s="75">
        <f t="shared" si="58"/>
        <v>7.0040000000000005E-2</v>
      </c>
      <c r="D219" s="75">
        <f t="shared" si="58"/>
        <v>0.18037</v>
      </c>
      <c r="E219" s="75">
        <f t="shared" si="58"/>
        <v>0.15798000000000001</v>
      </c>
      <c r="F219" s="75">
        <f t="shared" si="58"/>
        <v>7.0809999999999998E-2</v>
      </c>
      <c r="G219" s="75">
        <f t="shared" si="58"/>
        <v>0.13708999999999999</v>
      </c>
      <c r="H219" s="75">
        <f t="shared" si="58"/>
        <v>8.8010000000000005E-2</v>
      </c>
      <c r="I219" s="75">
        <f t="shared" si="58"/>
        <v>4.981E-2</v>
      </c>
      <c r="J219" s="75">
        <f t="shared" si="58"/>
        <v>0.21314</v>
      </c>
      <c r="K219" s="75">
        <f>SUM(B219:J219)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</cp:lastModifiedBy>
  <cp:lastPrinted>2018-02-15T10:58:58Z</cp:lastPrinted>
  <dcterms:created xsi:type="dcterms:W3CDTF">2018-02-15T10:53:32Z</dcterms:created>
  <dcterms:modified xsi:type="dcterms:W3CDTF">2018-02-15T10:59:15Z</dcterms:modified>
</cp:coreProperties>
</file>