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2585"/>
  </bookViews>
  <sheets>
    <sheet name="Tab.1" sheetId="1" r:id="rId1"/>
    <sheet name="Tab.2" sheetId="2" r:id="rId2"/>
    <sheet name="Tab.3" sheetId="3" r:id="rId3"/>
    <sheet name="Tab.4" sheetId="4" r:id="rId4"/>
    <sheet name="Tab.5" sheetId="5" r:id="rId5"/>
    <sheet name="Tabellenteil_Tab.1" sheetId="6" r:id="rId6"/>
    <sheet name="Tabellenteil_Tab.1a" sheetId="7" r:id="rId7"/>
    <sheet name="Tabellenteil_Tab.2" sheetId="8" r:id="rId8"/>
    <sheet name="Tabellenteil_Tab.3" sheetId="9" r:id="rId9"/>
    <sheet name="Tabellenteil_Tab.4" sheetId="10" r:id="rId10"/>
    <sheet name="Tabellenteil_Tab.5" sheetId="11" r:id="rId11"/>
    <sheet name="Tabellenteil_Tab.6" sheetId="13" r:id="rId12"/>
  </sheets>
  <calcPr calcId="145621"/>
</workbook>
</file>

<file path=xl/calcChain.xml><?xml version="1.0" encoding="utf-8"?>
<calcChain xmlns="http://schemas.openxmlformats.org/spreadsheetml/2006/main">
  <c r="F7" i="13" l="1"/>
  <c r="H7" i="13"/>
  <c r="H25" i="13" s="1"/>
  <c r="F8" i="13"/>
  <c r="H8" i="13"/>
  <c r="F9" i="13"/>
  <c r="H9" i="13"/>
  <c r="F10" i="13"/>
  <c r="H10" i="13"/>
  <c r="F12" i="13"/>
  <c r="H12" i="13"/>
  <c r="F13" i="13"/>
  <c r="H13" i="13"/>
  <c r="F14" i="13"/>
  <c r="H14" i="13"/>
  <c r="F15" i="13"/>
  <c r="H15" i="13"/>
  <c r="F16" i="13"/>
  <c r="H16" i="13"/>
  <c r="F17" i="13"/>
  <c r="H17" i="13"/>
  <c r="F18" i="13"/>
  <c r="H18" i="13"/>
  <c r="F19" i="13"/>
  <c r="H19" i="13"/>
  <c r="F20" i="13"/>
  <c r="H20" i="13"/>
  <c r="F21" i="13"/>
  <c r="H21" i="13"/>
  <c r="F22" i="13"/>
  <c r="H22" i="13"/>
  <c r="F23" i="13"/>
  <c r="H23" i="13"/>
  <c r="F24" i="13"/>
  <c r="H24" i="13"/>
  <c r="G19" i="10" l="1"/>
  <c r="F7" i="9"/>
  <c r="F30" i="7"/>
  <c r="F50" i="7"/>
  <c r="F74" i="7"/>
  <c r="F83" i="7"/>
  <c r="F92" i="7"/>
  <c r="H10" i="6"/>
  <c r="K10" i="6"/>
  <c r="H11" i="6"/>
  <c r="K11" i="6"/>
  <c r="H12" i="6"/>
  <c r="K12" i="6"/>
  <c r="H13" i="6"/>
  <c r="K13" i="6"/>
  <c r="H14" i="6"/>
  <c r="K14" i="6"/>
  <c r="H15" i="6"/>
  <c r="K15" i="6"/>
  <c r="H16" i="6"/>
  <c r="K16" i="6"/>
  <c r="H17" i="6"/>
  <c r="K17" i="6"/>
  <c r="H18" i="6"/>
  <c r="K18" i="6"/>
  <c r="H19" i="6"/>
  <c r="K19" i="6"/>
  <c r="H20" i="6"/>
  <c r="K20" i="6"/>
  <c r="H21" i="6"/>
  <c r="K21" i="6"/>
  <c r="H22" i="6"/>
  <c r="K22" i="6"/>
  <c r="H23" i="6"/>
  <c r="K23" i="6"/>
  <c r="H24" i="6"/>
  <c r="K24" i="6"/>
  <c r="H25" i="6"/>
  <c r="K25" i="6"/>
  <c r="H26" i="6"/>
  <c r="K26" i="6"/>
  <c r="H27" i="6"/>
  <c r="K27" i="6"/>
  <c r="H28" i="6"/>
  <c r="K28" i="6"/>
  <c r="H29" i="6"/>
  <c r="K29" i="6"/>
  <c r="H30" i="6"/>
  <c r="K30" i="6"/>
  <c r="H31" i="6"/>
  <c r="K31" i="6"/>
  <c r="H32" i="6"/>
  <c r="K32" i="6"/>
  <c r="H33" i="6"/>
  <c r="K33" i="6"/>
  <c r="H34" i="6"/>
  <c r="K34" i="6"/>
  <c r="H35" i="6"/>
  <c r="K35" i="6"/>
  <c r="H36" i="6"/>
  <c r="K36" i="6"/>
  <c r="H37" i="6"/>
  <c r="K37" i="6"/>
  <c r="H38" i="6"/>
  <c r="K38" i="6"/>
  <c r="H39" i="6"/>
  <c r="K39" i="6"/>
  <c r="H40" i="6"/>
  <c r="K40" i="6"/>
  <c r="H41" i="6"/>
  <c r="K41" i="6"/>
  <c r="H42" i="6"/>
  <c r="K42" i="6"/>
  <c r="H43" i="6"/>
  <c r="K43" i="6"/>
  <c r="H44" i="6"/>
  <c r="K44" i="6"/>
  <c r="H45" i="6"/>
  <c r="K45" i="6"/>
  <c r="H46" i="6"/>
  <c r="K46" i="6"/>
  <c r="H47" i="6"/>
  <c r="K47" i="6"/>
  <c r="H48" i="6"/>
  <c r="K48" i="6"/>
  <c r="H49" i="6"/>
  <c r="K49" i="6"/>
  <c r="H50" i="6"/>
  <c r="K50" i="6"/>
  <c r="H51" i="6"/>
  <c r="K51" i="6"/>
  <c r="H52" i="6"/>
  <c r="K52" i="6"/>
  <c r="H53" i="6"/>
  <c r="K53" i="6"/>
  <c r="H54" i="6"/>
  <c r="K54" i="6"/>
  <c r="H55" i="6"/>
  <c r="K55" i="6"/>
  <c r="H56" i="6"/>
  <c r="K56" i="6"/>
  <c r="H57" i="6"/>
  <c r="K57" i="6"/>
  <c r="H58" i="6"/>
  <c r="H59" i="6"/>
  <c r="H60" i="6"/>
  <c r="H61" i="6"/>
  <c r="H62" i="6"/>
  <c r="H63" i="6"/>
  <c r="H64" i="6"/>
  <c r="H65" i="6"/>
  <c r="H66" i="6"/>
  <c r="H67" i="6"/>
  <c r="H68" i="6"/>
  <c r="H69" i="6"/>
  <c r="H70" i="6"/>
  <c r="H71" i="6"/>
  <c r="H72" i="6"/>
  <c r="K72" i="6"/>
  <c r="H73" i="6"/>
  <c r="K73" i="6"/>
  <c r="H74" i="6"/>
  <c r="K74" i="6"/>
  <c r="H75" i="6"/>
  <c r="K75" i="6"/>
  <c r="H76" i="6"/>
  <c r="K76" i="6"/>
  <c r="F77" i="6"/>
  <c r="H77" i="6"/>
  <c r="I77" i="6"/>
  <c r="K77" i="6"/>
  <c r="H80" i="6"/>
  <c r="K80" i="6"/>
  <c r="H81" i="6"/>
  <c r="K81" i="6"/>
  <c r="H82" i="6"/>
  <c r="K82" i="6"/>
  <c r="H83" i="6"/>
  <c r="K83" i="6"/>
  <c r="H84" i="6"/>
  <c r="K84" i="6"/>
  <c r="H85" i="6"/>
  <c r="K85" i="6"/>
  <c r="H86" i="6"/>
  <c r="K86" i="6"/>
  <c r="H87" i="6"/>
  <c r="K87" i="6"/>
  <c r="H88" i="6"/>
  <c r="K88" i="6"/>
  <c r="H89" i="6"/>
  <c r="K89" i="6"/>
  <c r="H90" i="6"/>
  <c r="K90" i="6"/>
  <c r="H91" i="6"/>
  <c r="K91" i="6"/>
  <c r="H92" i="6"/>
  <c r="K92" i="6"/>
  <c r="F93" i="6"/>
  <c r="H93" i="6"/>
  <c r="I93" i="6"/>
  <c r="K93" i="6"/>
  <c r="F94" i="6"/>
  <c r="H94" i="6"/>
  <c r="I94" i="6"/>
  <c r="K94" i="6"/>
  <c r="H97" i="6"/>
  <c r="K97" i="6"/>
  <c r="H98" i="6"/>
  <c r="K98" i="6"/>
  <c r="H99" i="6"/>
  <c r="K99" i="6"/>
  <c r="H100" i="6"/>
  <c r="K100" i="6"/>
  <c r="H101" i="6"/>
  <c r="K101" i="6"/>
  <c r="H103" i="6"/>
  <c r="K103" i="6"/>
  <c r="F104" i="6"/>
  <c r="H104" i="6"/>
  <c r="I104" i="6"/>
  <c r="K104" i="6"/>
  <c r="F107" i="6"/>
  <c r="H107" i="6"/>
  <c r="I107" i="6"/>
  <c r="K107" i="6"/>
  <c r="G11" i="5"/>
  <c r="B14" i="2"/>
  <c r="D14" i="2"/>
  <c r="F14" i="2"/>
  <c r="B20" i="2"/>
  <c r="D20" i="2"/>
  <c r="E20" i="2" s="1"/>
  <c r="F20" i="2"/>
  <c r="D22" i="2"/>
  <c r="B28" i="2"/>
  <c r="D28" i="2"/>
  <c r="E28" i="2" s="1"/>
  <c r="F28" i="2"/>
  <c r="B36" i="2"/>
  <c r="D36" i="2"/>
  <c r="D38" i="2" s="1"/>
  <c r="F36" i="2"/>
  <c r="E10" i="2" l="1"/>
  <c r="E16" i="2"/>
  <c r="E34" i="2"/>
  <c r="E8" i="2"/>
  <c r="E32" i="2"/>
  <c r="E24" i="2"/>
  <c r="E30" i="2"/>
  <c r="E12" i="2"/>
  <c r="E18" i="2"/>
  <c r="E38" i="2"/>
  <c r="E26" i="2"/>
  <c r="E36" i="2"/>
  <c r="E22" i="2"/>
  <c r="E14" i="2"/>
  <c r="F22" i="2"/>
  <c r="F38" i="2" s="1"/>
  <c r="B22" i="2"/>
  <c r="B38" i="2"/>
  <c r="G12" i="2" l="1"/>
  <c r="G18" i="2"/>
  <c r="G10" i="2"/>
  <c r="G16" i="2"/>
  <c r="G34" i="2"/>
  <c r="G8" i="2"/>
  <c r="G26" i="2"/>
  <c r="G32" i="2"/>
  <c r="G24" i="2"/>
  <c r="G30" i="2"/>
  <c r="G36" i="2"/>
  <c r="G38" i="2"/>
  <c r="G28" i="2"/>
  <c r="G20" i="2"/>
  <c r="G14" i="2"/>
  <c r="C8" i="2"/>
  <c r="C26" i="2"/>
  <c r="C32" i="2"/>
  <c r="C24" i="2"/>
  <c r="C30" i="2"/>
  <c r="C38" i="2"/>
  <c r="C12" i="2"/>
  <c r="C18" i="2"/>
  <c r="C10" i="2"/>
  <c r="C16" i="2"/>
  <c r="C34" i="2"/>
  <c r="C36" i="2"/>
  <c r="C14" i="2"/>
  <c r="C22" i="2"/>
  <c r="C20" i="2"/>
  <c r="G22" i="2"/>
  <c r="C28" i="2"/>
</calcChain>
</file>

<file path=xl/sharedStrings.xml><?xml version="1.0" encoding="utf-8"?>
<sst xmlns="http://schemas.openxmlformats.org/spreadsheetml/2006/main" count="565" uniqueCount="445">
  <si>
    <t>Quelle: BMEIA</t>
  </si>
  <si>
    <t xml:space="preserve">Palästinensische Gebiete </t>
  </si>
  <si>
    <t>Karibik</t>
  </si>
  <si>
    <t>Bhutan</t>
  </si>
  <si>
    <t>Himalaya - Hindukusch</t>
  </si>
  <si>
    <t>Asien</t>
  </si>
  <si>
    <t>Moldau, Kosovo, Albanien, Georgien, Armenien</t>
  </si>
  <si>
    <t>Schwarzmeerregion/Südkaukasus, Donauraum/Westbalkan</t>
  </si>
  <si>
    <t>Burkina Faso, Äthiopien, Uganda, Mosambik</t>
  </si>
  <si>
    <t>Westafrika und Sahel, Ostafrika und Horn von Afrika, Südliches Afrika</t>
  </si>
  <si>
    <t>Afrika</t>
  </si>
  <si>
    <t>Schwerpunktländer</t>
  </si>
  <si>
    <t>Schwerpunktregionen</t>
  </si>
  <si>
    <t>Tabelle 1: Übersicht über die geografische Ausrichtung der OEZA (2016 - 2018)</t>
  </si>
  <si>
    <r>
      <t>*)</t>
    </r>
    <r>
      <rPr>
        <sz val="10"/>
        <rFont val="Arial"/>
        <family val="2"/>
      </rPr>
      <t xml:space="preserve"> Private Public Partnerships (PPPs) bezeichnen im DAC-Sinn Organisationen auf internationaler Ebene, in deren 
Entscheidungsgremien sowohl Repräsentanten von Staaten als auch solche der Zivilgesellschaft vertreten sind. Geringfügige 
rechnerische Divergenzen ergeben sich durch Rundungen.</t>
    </r>
  </si>
  <si>
    <t>Gesamt</t>
  </si>
  <si>
    <t>Internationale und andere Träger gesamt (8-10)</t>
  </si>
  <si>
    <t>10. Sonstige</t>
  </si>
  <si>
    <t>9. Internationale NRO</t>
  </si>
  <si>
    <r>
      <t xml:space="preserve">8. Internationale Organisationen &amp; PPPs </t>
    </r>
    <r>
      <rPr>
        <vertAlign val="superscript"/>
        <sz val="10"/>
        <rFont val="Arial"/>
        <family val="2"/>
      </rPr>
      <t>*)</t>
    </r>
  </si>
  <si>
    <t>Institutionen des Empfängerlandes gesamt (6-7)</t>
  </si>
  <si>
    <t>7. NRO und sonstige Institutionen des Empfängerlandes</t>
  </si>
  <si>
    <t>6. Öffentliche Stellen/Ministerien des Empfängerlandes</t>
  </si>
  <si>
    <t>Österreichische Institutionen gesamt (1-5)</t>
  </si>
  <si>
    <t>Firmen &amp; Sonstige in Österreich gesamt (4-5)</t>
  </si>
  <si>
    <t>5. Öffentliche Stellen, Universitäten &amp; Sonstige in Österreich</t>
  </si>
  <si>
    <t>4. Firmen in Österreich</t>
  </si>
  <si>
    <t>Österreichische NRO gesamt (1-3)</t>
  </si>
  <si>
    <t>3. Österreichische NRO, die vorwiegend Studienförderprogramme abwickeln</t>
  </si>
  <si>
    <t>2. Österreichische NRO, die vorwiegend Projekte in Österreich abwickeln</t>
  </si>
  <si>
    <t>1. Österreichische NRO, die vorwiegend Auslandsprojekte abwickeln</t>
  </si>
  <si>
    <t>%</t>
  </si>
  <si>
    <t>Mio. €</t>
  </si>
  <si>
    <t>2014 (vorl.)</t>
  </si>
  <si>
    <t>Netto-Auszahlungen in Mio. € und in %</t>
  </si>
  <si>
    <t>Tabelle 2: Durchführungsstruktur der OEZA (ADA)</t>
  </si>
  <si>
    <t>Quelle: BMEIA/ADA</t>
  </si>
  <si>
    <t>Multilaterale EZA</t>
  </si>
  <si>
    <t>Bilaterale EZA</t>
  </si>
  <si>
    <t>davon</t>
  </si>
  <si>
    <t>ODA (in % des BNE)</t>
  </si>
  <si>
    <t>ODA-Gesamtauszahlungen</t>
  </si>
  <si>
    <t>Prognose</t>
  </si>
  <si>
    <t>vorläu-figer 
Erfolg</t>
  </si>
  <si>
    <t>Erfolg</t>
  </si>
  <si>
    <t>Netto-Auszahlungen in Mio. €</t>
  </si>
  <si>
    <t>Tabelle 3: ODA-Entwicklung 2010 - 2016</t>
  </si>
  <si>
    <r>
      <t>*)</t>
    </r>
    <r>
      <rPr>
        <sz val="10"/>
        <rFont val="Arial"/>
        <family val="2"/>
      </rPr>
      <t xml:space="preserve"> BNE: 329.520.000.000
Geringfügige rechnerische Divergenzen ergeben sich durch Rundungen</t>
    </r>
  </si>
  <si>
    <r>
      <t xml:space="preserve">ODA in % des BNE </t>
    </r>
    <r>
      <rPr>
        <vertAlign val="superscript"/>
        <sz val="10"/>
        <rFont val="Arial"/>
        <family val="2"/>
      </rPr>
      <t>*)</t>
    </r>
  </si>
  <si>
    <t>-</t>
  </si>
  <si>
    <t xml:space="preserve">Bilaterale Kredite &amp;  Equity Investment </t>
  </si>
  <si>
    <t>Bilaterale Zuschüsse</t>
  </si>
  <si>
    <t>GESAMT-ODA</t>
  </si>
  <si>
    <t>Summe andere
öffentliche
Körperschaften</t>
  </si>
  <si>
    <t>Summe
bundesfinanzierte
Leistungen</t>
  </si>
  <si>
    <t>Gesamtsumme</t>
  </si>
  <si>
    <t>in €</t>
  </si>
  <si>
    <t>Tabelle 4: Finanzierung der österreichischen ODA-Leistungen 2014</t>
  </si>
  <si>
    <r>
      <t>*)</t>
    </r>
    <r>
      <rPr>
        <sz val="10"/>
        <rFont val="Arial"/>
        <family val="2"/>
      </rPr>
      <t xml:space="preserve"> nicht zweckgebundene Beiträge
</t>
    </r>
    <r>
      <rPr>
        <vertAlign val="superscript"/>
        <sz val="10"/>
        <rFont val="Arial"/>
        <family val="2"/>
      </rPr>
      <t>**)</t>
    </r>
    <r>
      <rPr>
        <sz val="10"/>
        <rFont val="Arial"/>
        <family val="2"/>
      </rPr>
      <t xml:space="preserve">Pooled Fund (Korbfinanzierung): Bündelung der Finanzmittel mehrerer Geber, um die Vorteile der gemeinsamen Finanzierung eines Programms zu nutzen. 
</t>
    </r>
    <r>
      <rPr>
        <vertAlign val="superscript"/>
        <sz val="10"/>
        <rFont val="Arial"/>
        <family val="2"/>
      </rPr>
      <t>***)</t>
    </r>
    <r>
      <rPr>
        <sz val="10"/>
        <rFont val="Arial"/>
        <family val="2"/>
      </rPr>
      <t>In der ODA-Gesamtrechnung ergeben sich die OEZA/ADA-Verwaltungskosten aus der Basisabgeltung plus Verwaltungskosten aus Projektverträgen.</t>
    </r>
  </si>
  <si>
    <t>Andere  Organisationen</t>
  </si>
  <si>
    <t>Regionale Entwicklungsbanken</t>
  </si>
  <si>
    <t>IBRD/IDA</t>
  </si>
  <si>
    <t>EU</t>
  </si>
  <si>
    <t>Vereinte Nationen</t>
  </si>
  <si>
    <t xml:space="preserve">Multilaterale EZA </t>
  </si>
  <si>
    <t xml:space="preserve">Equity Investment </t>
  </si>
  <si>
    <t>Kredite</t>
  </si>
  <si>
    <t>Bilaterale Kredite &amp; Equity Investment</t>
  </si>
  <si>
    <t>davon: Humanitäre Hilfsmaßnahmen</t>
  </si>
  <si>
    <t>Asylwerber</t>
  </si>
  <si>
    <t>Öffentlichkeitsarbeit</t>
  </si>
  <si>
    <t>andere Auszahlungen im Geberland</t>
  </si>
  <si>
    <r>
      <t xml:space="preserve">Administrativkosten </t>
    </r>
    <r>
      <rPr>
        <vertAlign val="superscript"/>
        <sz val="10"/>
        <color theme="1"/>
        <rFont val="Arial"/>
        <family val="2"/>
      </rPr>
      <t>***)</t>
    </r>
  </si>
  <si>
    <t>Schuldenreduktionen</t>
  </si>
  <si>
    <t>davon: indirekte Studienplatzkosten</t>
  </si>
  <si>
    <t>Stipendien &amp; Trainings im Geberland</t>
  </si>
  <si>
    <t>Personalentsendungen &amp; andere techn. Hilfsleistungen</t>
  </si>
  <si>
    <t>davon: Zuschüsse zu Kreditfinanzierungen</t>
  </si>
  <si>
    <t>Projekte und projektähnliche Leistungen</t>
  </si>
  <si>
    <r>
      <t xml:space="preserve">Kernbeiträge </t>
    </r>
    <r>
      <rPr>
        <vertAlign val="superscript"/>
        <sz val="10"/>
        <color theme="1"/>
        <rFont val="Arial"/>
        <family val="2"/>
      </rPr>
      <t>*)</t>
    </r>
    <r>
      <rPr>
        <sz val="10"/>
        <color theme="1"/>
        <rFont val="Arial"/>
        <family val="2"/>
      </rPr>
      <t xml:space="preserve"> , Finanzierungsbeiträge, Pooled Funds</t>
    </r>
    <r>
      <rPr>
        <vertAlign val="superscript"/>
        <sz val="10"/>
        <color theme="1"/>
        <rFont val="Arial"/>
        <family val="2"/>
      </rPr>
      <t>**)</t>
    </r>
  </si>
  <si>
    <t>Budgethilfen</t>
  </si>
  <si>
    <t>ODA in % des BNE</t>
  </si>
  <si>
    <t>davon 
ERP-Fonds</t>
  </si>
  <si>
    <t xml:space="preserve">gesamt
</t>
  </si>
  <si>
    <t>Art der Umsetzung/Verwendungszweck</t>
  </si>
  <si>
    <t>davon OeEB</t>
  </si>
  <si>
    <t>(inkl. OeEB)</t>
  </si>
  <si>
    <t>(inkl. Katastrophen-fonds)</t>
  </si>
  <si>
    <t xml:space="preserve">Umsetzung Drittmittel durch ADA
</t>
  </si>
  <si>
    <t>OEZA/ADA</t>
  </si>
  <si>
    <t>Summe bundes-budgetfinanzierte Leistungen</t>
  </si>
  <si>
    <t>sonst. Bund (RH, BKA)</t>
  </si>
  <si>
    <t>BMASK</t>
  </si>
  <si>
    <t>BMG</t>
  </si>
  <si>
    <t>BMLVS</t>
  </si>
  <si>
    <t>BMLFUW</t>
  </si>
  <si>
    <t>BMBF</t>
  </si>
  <si>
    <t>BMI</t>
  </si>
  <si>
    <t>BMWFW</t>
  </si>
  <si>
    <t>BMF</t>
  </si>
  <si>
    <t>BMEIA</t>
  </si>
  <si>
    <t>ADA</t>
  </si>
  <si>
    <t>GESAMT-ODA
2014</t>
  </si>
  <si>
    <t>Finanzierungsquelle</t>
  </si>
  <si>
    <t>Netto-Auszahlungen in €</t>
  </si>
  <si>
    <t>2.8 Bundesfinanzierte ODA-Leistungen 2014</t>
  </si>
  <si>
    <r>
      <t>*)</t>
    </r>
    <r>
      <rPr>
        <sz val="10"/>
        <rFont val="Palatino Linotype"/>
        <family val="1"/>
      </rPr>
      <t xml:space="preserve"> Anmerkungen siehe Folgetabelle</t>
    </r>
  </si>
  <si>
    <t>Quelle: BMF</t>
  </si>
  <si>
    <r>
      <t xml:space="preserve">Finanzieller Aufwand für Studierende aus Entwicklungsländern
 </t>
    </r>
    <r>
      <rPr>
        <vertAlign val="superscript"/>
        <sz val="10"/>
        <rFont val="Palatino Linotype"/>
        <family val="1"/>
      </rPr>
      <t>*)</t>
    </r>
  </si>
  <si>
    <t>UG 31</t>
  </si>
  <si>
    <t>3. Mittelbare technische Hilfe</t>
  </si>
  <si>
    <t xml:space="preserve">Summe sonstige bilaterale Leistungen </t>
  </si>
  <si>
    <r>
      <t xml:space="preserve">Auslandseinsätze </t>
    </r>
    <r>
      <rPr>
        <vertAlign val="superscript"/>
        <sz val="10"/>
        <rFont val="Palatino Linotype"/>
        <family val="1"/>
      </rPr>
      <t>*)</t>
    </r>
  </si>
  <si>
    <r>
      <t xml:space="preserve">Aufwendungen für Personaleinsätze: Subventionslehrkräfte, Beauftragte für Bildungskooperation und Vorstudienlehrgänge
 </t>
    </r>
    <r>
      <rPr>
        <vertAlign val="superscript"/>
        <sz val="10"/>
        <rFont val="Palatino Linotype"/>
        <family val="1"/>
      </rPr>
      <t>*)</t>
    </r>
  </si>
  <si>
    <r>
      <t xml:space="preserve">Bilaterale Entwicklungsprojekte / Know-how-Transfer im
Sozialbereich </t>
    </r>
    <r>
      <rPr>
        <vertAlign val="superscript"/>
        <sz val="10"/>
        <rFont val="Palatino Linotype"/>
        <family val="1"/>
      </rPr>
      <t>*)</t>
    </r>
  </si>
  <si>
    <t>09</t>
  </si>
  <si>
    <t>Betreuung / Grundversorgung (abzügl. Beiträge an intern. Organ.)</t>
  </si>
  <si>
    <r>
      <t xml:space="preserve">Auslandseinsätze gemäß BGBl. I Nr.38/1997 </t>
    </r>
    <r>
      <rPr>
        <vertAlign val="superscript"/>
        <sz val="10"/>
        <rFont val="Palatino Linotype"/>
        <family val="1"/>
      </rPr>
      <t>*)</t>
    </r>
  </si>
  <si>
    <r>
      <t xml:space="preserve">Ausbildung und Schulung von Polizeibediensteten </t>
    </r>
    <r>
      <rPr>
        <vertAlign val="superscript"/>
        <sz val="10"/>
        <rFont val="Palatino Linotype"/>
        <family val="1"/>
      </rPr>
      <t>*)</t>
    </r>
  </si>
  <si>
    <t>UG 11</t>
  </si>
  <si>
    <t>2. Sonstige bilaterale Leistungen des Bundes für Entwicklungsländer</t>
  </si>
  <si>
    <t>Summe Finanzhilfe</t>
  </si>
  <si>
    <t>Summe bilateral</t>
  </si>
  <si>
    <t>Schuldenerleichterung infolge int. Aktionen</t>
  </si>
  <si>
    <t>013</t>
  </si>
  <si>
    <t xml:space="preserve">Schuldenerleichterung infolge int. Aktionen </t>
  </si>
  <si>
    <t>035</t>
  </si>
  <si>
    <t>Werkleistungen durch Dritte</t>
  </si>
  <si>
    <t>000</t>
  </si>
  <si>
    <t>Grants-Projektvorbereitungsprogramm</t>
  </si>
  <si>
    <t>001</t>
  </si>
  <si>
    <r>
      <t xml:space="preserve">OeKB: Zuschuss (sonstige grants) </t>
    </r>
    <r>
      <rPr>
        <vertAlign val="superscript"/>
        <sz val="10"/>
        <rFont val="Palatino Linotype"/>
        <family val="1"/>
      </rPr>
      <t>*)</t>
    </r>
  </si>
  <si>
    <t>004</t>
  </si>
  <si>
    <r>
      <t xml:space="preserve">OeKB: Zuschuss (cash-grants) </t>
    </r>
    <r>
      <rPr>
        <vertAlign val="superscript"/>
        <sz val="10"/>
        <rFont val="Palatino Linotype"/>
        <family val="1"/>
      </rPr>
      <t>*)</t>
    </r>
  </si>
  <si>
    <t>003</t>
  </si>
  <si>
    <r>
      <t xml:space="preserve">OeKB: Zuschuss (Kofinanzierung) </t>
    </r>
    <r>
      <rPr>
        <vertAlign val="superscript"/>
        <sz val="10"/>
        <rFont val="Palatino Linotype"/>
        <family val="1"/>
      </rPr>
      <t>*)</t>
    </r>
  </si>
  <si>
    <t>002</t>
  </si>
  <si>
    <r>
      <t xml:space="preserve">OeKB: Zuschuss allgemein </t>
    </r>
    <r>
      <rPr>
        <vertAlign val="superscript"/>
        <sz val="10"/>
        <rFont val="Palatino Linotype"/>
        <family val="1"/>
      </rPr>
      <t>*)</t>
    </r>
  </si>
  <si>
    <t>Transferzahlungen an das Ausland (Auslandskatastrophenfonds)</t>
  </si>
  <si>
    <t xml:space="preserve">ADA Zuwendungen für operationelle Maßnahmen gem. § 10 Z 2
EZA-Gesetz </t>
  </si>
  <si>
    <t>ADA Basisabgeltung gem. § 10 Z 1 EZA-Gesetz</t>
  </si>
  <si>
    <t>Intern. Komitee vom Roten Kreuz (IKRK)</t>
  </si>
  <si>
    <r>
      <t xml:space="preserve">HOPE 87 Förderung von Jugendbeschäftigungs- und 
Jugendausbildungsproj. </t>
    </r>
    <r>
      <rPr>
        <vertAlign val="superscript"/>
        <sz val="10"/>
        <rFont val="Palatino Linotype"/>
        <family val="1"/>
      </rPr>
      <t>*)</t>
    </r>
  </si>
  <si>
    <t>b) bilateral</t>
  </si>
  <si>
    <t>Summe multilateral</t>
  </si>
  <si>
    <r>
      <t xml:space="preserve">Laufende Transfers an Drittländer </t>
    </r>
    <r>
      <rPr>
        <vertAlign val="superscript"/>
        <sz val="10"/>
        <rFont val="Palatino Linotype"/>
        <family val="1"/>
      </rPr>
      <t>*)</t>
    </r>
  </si>
  <si>
    <r>
      <t xml:space="preserve">Kapitaltransfers an Drittländer  (IFIs) </t>
    </r>
    <r>
      <rPr>
        <vertAlign val="superscript"/>
        <sz val="10"/>
        <rFont val="Palatino Linotype"/>
        <family val="1"/>
      </rPr>
      <t>*)</t>
    </r>
  </si>
  <si>
    <t>900</t>
  </si>
  <si>
    <t>Verwaltungskosten (sonstige)</t>
  </si>
  <si>
    <t>062</t>
  </si>
  <si>
    <t>Verwaltungskosten (technische Abwicklung)</t>
  </si>
  <si>
    <t>061</t>
  </si>
  <si>
    <r>
      <t xml:space="preserve">Technische Kooperationsleistungen </t>
    </r>
    <r>
      <rPr>
        <vertAlign val="superscript"/>
        <sz val="10"/>
        <rFont val="Palatino Linotype"/>
        <family val="1"/>
      </rPr>
      <t>*)</t>
    </r>
  </si>
  <si>
    <t>060</t>
  </si>
  <si>
    <r>
      <t xml:space="preserve">Multilaterale Investitions-Garantie Agentur (MIGA) </t>
    </r>
    <r>
      <rPr>
        <vertAlign val="superscript"/>
        <sz val="10"/>
        <rFont val="Palatino Linotype"/>
        <family val="1"/>
      </rPr>
      <t>*)</t>
    </r>
  </si>
  <si>
    <t>0825</t>
  </si>
  <si>
    <r>
      <t xml:space="preserve">Europäische Investitionsbank (EIB) </t>
    </r>
    <r>
      <rPr>
        <vertAlign val="superscript"/>
        <sz val="10"/>
        <rFont val="Palatino Linotype"/>
        <family val="1"/>
      </rPr>
      <t>*)</t>
    </r>
  </si>
  <si>
    <t>16</t>
  </si>
  <si>
    <t>852</t>
  </si>
  <si>
    <r>
      <t xml:space="preserve">Europäische Bank für Wiederaufbau und Entwicklung (EBRD) </t>
    </r>
    <r>
      <rPr>
        <vertAlign val="superscript"/>
        <sz val="10"/>
        <rFont val="Palatino Linotype"/>
        <family val="1"/>
      </rPr>
      <t>*)</t>
    </r>
  </si>
  <si>
    <t>850</t>
  </si>
  <si>
    <r>
      <t xml:space="preserve">Gemeinsamer Rohstofffonds (CFC) </t>
    </r>
    <r>
      <rPr>
        <vertAlign val="superscript"/>
        <sz val="10"/>
        <rFont val="Palatino Linotype"/>
        <family val="1"/>
      </rPr>
      <t>*)</t>
    </r>
  </si>
  <si>
    <t>800</t>
  </si>
  <si>
    <r>
      <t xml:space="preserve">Internationale Finanzkorporation (IFC) </t>
    </r>
    <r>
      <rPr>
        <vertAlign val="superscript"/>
        <sz val="10"/>
        <rFont val="Palatino Linotype"/>
        <family val="1"/>
      </rPr>
      <t>*)</t>
    </r>
  </si>
  <si>
    <t>600</t>
  </si>
  <si>
    <r>
      <t xml:space="preserve">Inter - Amerikanische Investitionsgesellschaft (IIC) </t>
    </r>
    <r>
      <rPr>
        <vertAlign val="superscript"/>
        <sz val="10"/>
        <rFont val="Palatino Linotype"/>
        <family val="1"/>
      </rPr>
      <t>*)</t>
    </r>
  </si>
  <si>
    <t>550</t>
  </si>
  <si>
    <r>
      <t xml:space="preserve">Inter - Amerikanische Entwicklungsbank (IAEB) </t>
    </r>
    <r>
      <rPr>
        <vertAlign val="superscript"/>
        <sz val="10"/>
        <rFont val="Palatino Linotype"/>
        <family val="1"/>
      </rPr>
      <t>*)</t>
    </r>
  </si>
  <si>
    <t>500</t>
  </si>
  <si>
    <t>Asiatische Infrastruktur Investitionsbank (AIIB)</t>
  </si>
  <si>
    <t>450</t>
  </si>
  <si>
    <r>
      <t xml:space="preserve">Asiatische Entwicklungsbank (AEB) BSS </t>
    </r>
    <r>
      <rPr>
        <vertAlign val="superscript"/>
        <sz val="10"/>
        <rFont val="Palatino Linotype"/>
        <family val="1"/>
      </rPr>
      <t>*)</t>
    </r>
  </si>
  <si>
    <t>401</t>
  </si>
  <si>
    <r>
      <t xml:space="preserve">Asiatische Entwicklungsbank (AEB) </t>
    </r>
    <r>
      <rPr>
        <vertAlign val="superscript"/>
        <sz val="10"/>
        <rFont val="Palatino Linotype"/>
        <family val="1"/>
      </rPr>
      <t>*)</t>
    </r>
  </si>
  <si>
    <t>400</t>
  </si>
  <si>
    <r>
      <t xml:space="preserve">Internat. Bank für Wiederaufbau und Entwicklung (IBRD) </t>
    </r>
    <r>
      <rPr>
        <vertAlign val="superscript"/>
        <sz val="10"/>
        <rFont val="Palatino Linotype"/>
        <family val="1"/>
      </rPr>
      <t>*)</t>
    </r>
  </si>
  <si>
    <t>201</t>
  </si>
  <si>
    <t>Internat. Bank für Wiederaufbau u. Entwicklung (IBRD)</t>
  </si>
  <si>
    <t>200</t>
  </si>
  <si>
    <r>
      <t xml:space="preserve">Afrikanische Entwicklungsbank (AFEB) </t>
    </r>
    <r>
      <rPr>
        <vertAlign val="superscript"/>
        <sz val="10"/>
        <rFont val="Palatino Linotype"/>
        <family val="1"/>
      </rPr>
      <t>*)</t>
    </r>
  </si>
  <si>
    <t>150</t>
  </si>
  <si>
    <r>
      <t xml:space="preserve">Sonst. Beteiligung an ausländischen Unternehmen </t>
    </r>
    <r>
      <rPr>
        <vertAlign val="superscript"/>
        <sz val="10"/>
        <rFont val="Palatino Linotype"/>
        <family val="1"/>
      </rPr>
      <t>*)</t>
    </r>
  </si>
  <si>
    <t>Fonds der UNFCCC (Klimawandel)</t>
  </si>
  <si>
    <t>World Conservation Union (IUCN)</t>
  </si>
  <si>
    <t>Umweltfonds der Vereinten Nationen (UNEP)</t>
  </si>
  <si>
    <t xml:space="preserve">Übereinkommen über den internationalen Handel mit
gefährdeten Arten frei lebender Tiere und Pflanzen (CITES) </t>
  </si>
  <si>
    <t>Multilat. Fonds des Montrealer Protokolls über Stoffe, die zum
Abbau der Ozonschicht führen</t>
  </si>
  <si>
    <t>Treuhandfonds des Wiener Übereinkommens zum Schutz der
Ozonschicht</t>
  </si>
  <si>
    <t>UG 43</t>
  </si>
  <si>
    <r>
      <t xml:space="preserve">FAO Welternährungsprogramm, Beiträge </t>
    </r>
    <r>
      <rPr>
        <vertAlign val="superscript"/>
        <sz val="10"/>
        <rFont val="Palatino Linotype"/>
        <family val="1"/>
      </rPr>
      <t>*)</t>
    </r>
  </si>
  <si>
    <t>FAO (Mitgliedsbeitrag)</t>
  </si>
  <si>
    <t>Europäisches Kooperationsprogramm für
pflanzengenetische Ressourcen  (ECPGR/IPGRI)</t>
  </si>
  <si>
    <r>
      <t xml:space="preserve">Europäische Pflanzenschutzorganisation 
(EPPO) </t>
    </r>
    <r>
      <rPr>
        <vertAlign val="superscript"/>
        <sz val="10"/>
        <rFont val="Palatino Linotype"/>
        <family val="1"/>
      </rPr>
      <t>*)</t>
    </r>
  </si>
  <si>
    <t>Universal Postal Union (UPU)</t>
  </si>
  <si>
    <t>Internationale Fernmeldeunion UIT/ITU</t>
  </si>
  <si>
    <r>
      <t xml:space="preserve">WTO-Doha Development Agenda Global Trust Fund 
(Mitgliedsbeitrag) </t>
    </r>
    <r>
      <rPr>
        <vertAlign val="superscript"/>
        <sz val="10"/>
        <rFont val="Palatino Linotype"/>
        <family val="1"/>
      </rPr>
      <t>*)</t>
    </r>
  </si>
  <si>
    <t>World Meteorological Organisation</t>
  </si>
  <si>
    <t>065</t>
  </si>
  <si>
    <t>Weltgesundheitsorganisation (Mitgliedsbeitrag)</t>
  </si>
  <si>
    <r>
      <t xml:space="preserve">WHO-Kooperationszentrum für Arzneimittelpreisbildung und -erstattung (WHO CC) </t>
    </r>
    <r>
      <rPr>
        <vertAlign val="superscript"/>
        <sz val="10"/>
        <rFont val="Palatino Linotype"/>
        <family val="1"/>
      </rPr>
      <t>*)</t>
    </r>
  </si>
  <si>
    <t>UG 24</t>
  </si>
  <si>
    <t>Beitrag zur Internationalen Arbeitsorganisation</t>
  </si>
  <si>
    <r>
      <t xml:space="preserve">Beitrag zur Europäischen Union - Bund </t>
    </r>
    <r>
      <rPr>
        <vertAlign val="superscript"/>
        <sz val="10"/>
        <rFont val="Palatino Linotype"/>
        <family val="1"/>
      </rPr>
      <t>*)</t>
    </r>
  </si>
  <si>
    <t>Transferzahlungen an sonst. Finanzunternehmungen</t>
  </si>
  <si>
    <t>United Nations Interim Security Force for Abyei (UNISFA)</t>
  </si>
  <si>
    <t>United Nations Mission in South Sudan (UNMISS)</t>
  </si>
  <si>
    <t>Flüchtlingshochkommissariat der VN (UNHCR)</t>
  </si>
  <si>
    <t>Drogenkontrollprogramm der VN (UNDCP)</t>
  </si>
  <si>
    <t>Kapitalentwicklungsfonds der VN (UNCDF)</t>
  </si>
  <si>
    <t>Fonds zur Stärkung von OCHA</t>
  </si>
  <si>
    <t>Freiw. Fonds der VN für beratende Dienste a.d. Gebiet der
Menschenrechte</t>
  </si>
  <si>
    <t>Junior Professional Officer Programm</t>
  </si>
  <si>
    <t>Freiwilliger Fonds der VN für Opfer von Folterungen (UNVFVT)</t>
  </si>
  <si>
    <t>Entwicklungsfonds für Frauen (UNIFEM)</t>
  </si>
  <si>
    <t>Hilfswerk der VN für Palästinaflüchtlinge (UNRWA)</t>
  </si>
  <si>
    <t>Kinderhilfswerk der VN (UNICEF)</t>
  </si>
  <si>
    <t>Fonds der VN für industrielle Entwicklung (UNIDF)</t>
  </si>
  <si>
    <r>
      <t xml:space="preserve">Entwicklungsprogramm der VN (UNDP) </t>
    </r>
    <r>
      <rPr>
        <vertAlign val="superscript"/>
        <sz val="10"/>
        <rFont val="Palatino Linotype"/>
        <family val="1"/>
      </rPr>
      <t>*)</t>
    </r>
  </si>
  <si>
    <t xml:space="preserve">Unterst.VN  Mission d.Afr.Union i.Somalia (UNSOA) </t>
  </si>
  <si>
    <t>Hybridmission in Darfur (UNAMID)</t>
  </si>
  <si>
    <t>Mission der VN in  der Demokratischen Republik Kongo
(MONUSCO)</t>
  </si>
  <si>
    <t>Interimsverwaltung der Vereinten Nationen im Kosovo (UNMIK)</t>
  </si>
  <si>
    <t>Beobachtermission der VN in Liberia (UNOMIL)</t>
  </si>
  <si>
    <t>VN-Stabilization Mission in Haiti (MINUSTAH)</t>
  </si>
  <si>
    <t>VN-Operation in Cote d'Ivoire (UNOCI)</t>
  </si>
  <si>
    <t>Mission der VN f.d. Durchf. einer Volksabstimmung i.d. Westsahara</t>
  </si>
  <si>
    <t xml:space="preserve">UN-Nahostkontingent (UNIFIL) </t>
  </si>
  <si>
    <t>Organisation der VN für Erziehung, Wissenschaft und Kultur
(UNESCO)</t>
  </si>
  <si>
    <t>Organisation der VN für industrielle Entwicklung (UNIDO)</t>
  </si>
  <si>
    <t>Beitrag zum Budget der VN</t>
  </si>
  <si>
    <t>Internationale Atomenergie-Organisation (IAEO)</t>
  </si>
  <si>
    <t>Beitrag zur Wüstenkonvention (CCD)</t>
  </si>
  <si>
    <t>Beiträge an das IOM</t>
  </si>
  <si>
    <t>a) multilateral</t>
  </si>
  <si>
    <t>1. Finanzhilfe</t>
  </si>
  <si>
    <t>Leistung</t>
  </si>
  <si>
    <t>Insges.</t>
  </si>
  <si>
    <t>VA-Stelle</t>
  </si>
  <si>
    <t>hievon</t>
  </si>
  <si>
    <t>Bezeichnung</t>
  </si>
  <si>
    <t>AB</t>
  </si>
  <si>
    <t>Ugl.</t>
  </si>
  <si>
    <t>Nr.</t>
  </si>
  <si>
    <t>bzw.</t>
  </si>
  <si>
    <t>EVA 2016</t>
  </si>
  <si>
    <t>FVA 2016</t>
  </si>
  <si>
    <t>Konto</t>
  </si>
  <si>
    <t>UG</t>
  </si>
  <si>
    <t>in Mio. €</t>
  </si>
  <si>
    <t xml:space="preserve">Tabelle 1: Auszahlungen/Aufwendungen für Entwicklungszusammenarbeit des Bundes </t>
  </si>
  <si>
    <t xml:space="preserve">Die Erläuterungen sowie die darin enthaltenen Koeffizienten sind auf Grundlage von Annex 2 der DAC-Richtlinien in der 
Fassung von 2015 (wirksam für Finanzflüsse 2014) erstellt. Entsprechend dem im DAC vorgesehenen Procedere wird 
Annex 2 jährlich rückwirkend für das vorangegangene Berichtsjahr revidiert. Durch diesen routinemäßigen Vorgang
kann es zu Änderungen bei  vorausschauenden Beurteilungen der ODA-Anrechenbarkeit kommen. Somit können die
tatsächlich für 2016 zu meldenden ODA-Werte von dieser Vorschau abweichen. </t>
  </si>
  <si>
    <t>Summe</t>
  </si>
  <si>
    <t>Globale Umweltfazilität der Weltbank (GEF)</t>
  </si>
  <si>
    <t>Internationaler Fonds für landwirtschaftliche Entwicklung (IFAD)</t>
  </si>
  <si>
    <t>Fonds für Sondergeschäfte (FSO)</t>
  </si>
  <si>
    <t>Asiatischer Entwicklungsfonds (AsEF)</t>
  </si>
  <si>
    <t>Internationale Entwicklungsorganisation (IDA)</t>
  </si>
  <si>
    <t>Afrikanischer Entwicklungsfonds (AfEF)</t>
  </si>
  <si>
    <t>Schatzscheinerläge (im EVA):</t>
  </si>
  <si>
    <t>Schatzscheineinlösungen (im FVA):</t>
  </si>
  <si>
    <t>Europäischer Entwicklungsfonds (EEF)</t>
  </si>
  <si>
    <t>Barzahlungen (im EVA und im FVA):</t>
  </si>
  <si>
    <t>Auf Grund der Richtlinien des Entwicklungshilfe-Komitees der OECD (DAC) werden in der 
Entwicklungshilfe-Statistik die Barzahlungen und die BSS-Erläge als ODA-Fluss ausgewiesen.</t>
  </si>
  <si>
    <t>Bei den ausgewiesenen Beträgen handelt es sich um Zahlungen an die konzessionellen Fonds der 
Internationale Finanzinstitutionen (IFIs) im Rahmen von Wiederauffüllungen. Die Differenz 
zwischen Ergebnishaushalt und Finanzierungshaushalt ist in der Darstellung der Bundesschatz-
scheine (BSS) begründet, da im Ergebnishaushalt die BSS-Erläge und im Finanzierungshaushalt 
die BSS-Einlösungen veranschlagt sind. Die veranschlagten Beträge gliedern sich in Barzahlungen, 
Schatzscheinerläge und -einlösungen.</t>
  </si>
  <si>
    <t>Asiatische Entwicklungsbank (AsEB)</t>
  </si>
  <si>
    <t>Schatzscheinerläge:</t>
  </si>
  <si>
    <t xml:space="preserve">Auf diesen Konten werden die Zahlungen im Rahmen des österr. Beitritts zur Asiatischen Infrastruktur Investitionsbank (AIIB) sowie die Zahlungen zu den laufenden Kapitalerhöhungen bei internationalen Finanzinstitutionen (IFIs) an denen Österreich Mitglied ist verrechnet. Diese Mittel schlagen sich allerdings nur im FVA nieder, da es sich um einen Erwerb bzw. um eine Aufstockung von Beteiligungen handelt. Diese Zahlungen sind grundsätzlich ODA-anrechenbar (Ausnahme EIB: hier sind nur Leistungen im Rahmen von Zinsenstützungen ODA-fähig). </t>
  </si>
  <si>
    <t>150-855</t>
  </si>
  <si>
    <t>Auf diesem Konto werden Kooperationsabkommen mit internationalen Finanzinstitutionen (IFIs) 
im Rahmen des Außenwirtschaftsprogramms, der IFI-Programmierung und der IFI-Ansiedlungspolitik sowie der  österr. Beitrags zur Konsultativgruppe für internationale landwirtschaftliche Forschung (CGIAR) verrechnet. Nachdem die ODA-Anrechenbarkeit der einzelnen Kooperationsabkommen erst rückwirkend festgestellt werden kann, können die tatsächlich zu meldenden ODA-Werte von den veranschlagten Beträgen abweichen.</t>
  </si>
  <si>
    <t xml:space="preserve">Auf diesem Konto werden die "Advisory Programmes" der Oesterreichischen Entwicklungsbank
(OeEB) verrechnet. Nachdem die ODA-Anrechenbarkeit der einzelnen "Advisory Programmes" 
erst rückwirkend festgestellt werden kann, können die tatsächlich zu meldenden ODA-Werte von
den veranschlagten Beträgen abweichen. </t>
  </si>
  <si>
    <t>Auf diesem Konto werden Überweisungen an die OeEB für Beteiligungen an Fonds und
Gesellschaften in Form von Eigenkapitalbeteiligungen und beteiligungsähnlichen Rechtsge-
schäften verrechnet. Nachdem die ODA-Anrechenbarkeit der einzelnen "Beteiligungen" 
erst rückwirkend festgestellt werden kann, können die tatsächlich zu meldenden ODA-Werte von
den veranschlagten Beträgen abweichen. Diese Mittel schlagen sich allerdings nur im FVA nieder,
da es sich um einen Erwerb bzw. um eine Aufstockung von Beteiligungen handelt.</t>
  </si>
  <si>
    <t>Teilbetrag des Kontos.</t>
  </si>
  <si>
    <t xml:space="preserve">Summe
</t>
  </si>
  <si>
    <t>International Telecommunication Union  (ITU)</t>
  </si>
  <si>
    <t>Universal Postal Union; Weltpostverein (UPU)</t>
  </si>
  <si>
    <t>Verrechnungen (im EVA und im FVA):</t>
  </si>
  <si>
    <t>Auf diesem Konto werden die Beiträge an Finanzhilfe im Rahmen des Entwicklungssektors (Telecommunication Development Sektor) zur Unterstützung und Förderung von Entwicklungsländer verrechnet</t>
  </si>
  <si>
    <t>Teilbetrag des Kontos</t>
  </si>
  <si>
    <t>Subventionslehrkräfte an österr. Schulen in Entwicklungsländern, Vorstudienlehrgang der 
Wiener und der Grazer Universitäten</t>
  </si>
  <si>
    <t>30020800</t>
  </si>
  <si>
    <t>WHO-Kooperationszentrum für Arzneimittelpreisbildung und -erstattung (WHO CC): Finanzierungsbeitrag für das an der Gesundheit Österreich GmbH angesiedelte WHO-Kooperationszentrum bei deren Erbringung von technischen Unterstützungleistungen (Beratung, Trainings) von Behörden weltweit bei deren Weiterentwicklung ihres  Arzneimittelsystems und des Aufbaus von Netzwerken zur Gewährleistung eines fairen Zugangs zu essentiellen Arzneimitteln</t>
  </si>
  <si>
    <t>Auf diesen Konten wurden bis 2015 Kooperationsabkommen mit internationalen Finanzinstitutionen (IFIs) im Rahmen der IFI-Programmierung verrechnet. Ab 2016 werden derartige Kooperationen in Folge thematischen Zusammenhangs nur mehr in der UG 45 verrechnet.</t>
  </si>
  <si>
    <t>010-
018</t>
  </si>
  <si>
    <t>Die ausgewiesenen Beträge stehen für Stützungsleistungen für konzessionelle Finanzierungen
(Soft Loans) zur Verfügung. Diese Finanzierungen werden im Rahmen des österreichischen Ausfuhrförderungsverfahrens über die OeKB-AG abgewickelt.</t>
  </si>
  <si>
    <t>001-005
001
000</t>
  </si>
  <si>
    <t>7521
 7522
7270</t>
  </si>
  <si>
    <t>Teilbetrag des Detailbudgets. Es wird die Gesamtsumme abzüglich Refundierungen ausgewiesen.</t>
  </si>
  <si>
    <t>14020201</t>
  </si>
  <si>
    <t>Mission der VN in der Demokratischen Republik Kongo (MONUSCO)</t>
  </si>
  <si>
    <t>Mission der VN für die Durchführung einer Volksabstimmung in der Westsahara</t>
  </si>
  <si>
    <t>UN-Nahostkontingent (UNIFIL)</t>
  </si>
  <si>
    <t>Folgende Friedenseinsätze sind zu 7 % ODA-anrechenbar 
 (Beträge in Mio. €):</t>
  </si>
  <si>
    <t>Für die ODA-Anrechenbarkeit von Beiträgen zum allgemeinen UNO-Budget für Friedenseinsätze
("multilaterale Beiträge") wurde vom DAC mit Wirksamkeit ab dem Berichtsjahr 2010 ein ODA-
Koeffizient von 7% für Beiträge ins allgemeine Budget für bestimmte UN-Friedensmissionen festgelegt (Missionen, die auf Annex 2 nicht angeführt sind zu 0% ODA anrechenbar).  Von
der ODA-Anrechnung zur Gänze ausgeschlossen sind somit UNFICYP und UNDOF.</t>
  </si>
  <si>
    <r>
      <t xml:space="preserve">Für die ODA-Anrechenbarkeit von Beiträgen zu internationalen Organisationen (überwiegend 
der VN) ist zu berücksichtigen:
1. Kernbudgetbeiträge sind nur für jene Organisationen ODA-anrechenbar, die in Annex 2 der
    DAC-Melderichtlinien genannt sind.
2. Zweckgebundene Beiträge (zweckgebunden für Verwendung in bestimmtem Land/Region oder
    in bestimmtem Sektor/Themenbereich) können als ODA gemeldet werden, wenn das Land (die
    Region) als Entwicklungsland (-region) definiert ist und der Sektor (das Thema) ODA-fähig ist,
    selbst wenn die durch führende Organisation nicht in Annex 2 gelistet ist. Die Beiträge gem. 2
    sind als </t>
    </r>
    <r>
      <rPr>
        <b/>
        <sz val="10"/>
        <rFont val="Palatino Linotype"/>
        <family val="1"/>
      </rPr>
      <t>bilaterale ODA</t>
    </r>
    <r>
      <rPr>
        <sz val="10"/>
        <rFont val="Palatino Linotype"/>
        <family val="1"/>
      </rPr>
      <t xml:space="preserve"> zu melden. Da die Voranschlagsstellen nicht nach den Prinzipien der
    ODA-Anrechenbarkeit gegliedert sind, können keine exakten ODA-Werte abgeleitet werden. 
    Die Aufstellung dient als indikative Angabe bzw. für eine näherungsweise ODA-Vorschau. Die 
    tatsächlichen ODA-Ergebnisse werden nicht auf Basis der Erfolgszahlen des BFG ermittelt, 
    sondern in Bewertung (nach ODA-Kriterien) der von den zuständigen Stellen gemeldeten 
    Einzelleistungen. Abweichungen vom Budgeterfolg in einzelnen Voranschlagsstellen sind daher
    möglich</t>
    </r>
  </si>
  <si>
    <t>Für diese Positionen kann der zu erwartende Leistungsanteil nicht als Prozentsatz angegeben 
werden, da die DAC-Richtlinien für die ODA-Anrechenbarkeit entweder so differenziert sind, 
dass die ODA nur nach Beurteilung der Einzelfälle oder auf Ebene einer Kostenrechnung im
Nachhinein ermittelt werden kann (z.B. Flüchtlings- oder Studienplatzkosten) oder die ODA-
Ermittlung bei Schuldenstreichungen auf Basis spezieller Bewertungsmethoden (lumpsum-
reporting) und nicht auf Basis der tatsächlichen Budgetmittel erfolgt.</t>
  </si>
  <si>
    <t xml:space="preserve">30020800
UG 31
14020101
16010400  </t>
  </si>
  <si>
    <t>Aufwand des Innenressorts im Zusammenhang mit der Entsendung von Kontingenten: 
Polizeimission der Europäischen Union in Afghanistan (EUPOL Afghanistan),  EU-Polizeimission für die Palästinensischen Gebiete (EUPOL COPPS), EU-Beobachtermission in Georgien (EUMM Georgia), EU-Beobachtermission im Kosovo (EULEX-Kosovo) und eine UNO Mission (UNMIK-United Nation Mission im Kosovo).</t>
  </si>
  <si>
    <t>Aufwand des Innenressorts im Zusammenhang mit der Ausbildung und Schulung von Polizeibediensteten aus Entwicklungsländern</t>
  </si>
  <si>
    <t>HOPE 87 Förderung von Jugendbeschäftigungs- und Jugendausbildungsprojekten
(Teilbetrag des Kontos)</t>
  </si>
  <si>
    <t>Anmerkung</t>
  </si>
  <si>
    <t>UG bzw.</t>
  </si>
  <si>
    <t>Auszahlungen/Aufwendungen für Entwicklungszusammenarbeit des Bundes - Erläuterungen</t>
  </si>
  <si>
    <r>
      <t>1)</t>
    </r>
    <r>
      <rPr>
        <sz val="10"/>
        <rFont val="Arial"/>
        <family val="2"/>
      </rPr>
      <t xml:space="preserve"> Die hier angeführten Daten haben keine präjudizielle Bedeutung für die in den betreffenden Jahren dem Nationalrat vorbehaltenen finanzgesetzlichen Vorsorgen
</t>
    </r>
    <r>
      <rPr>
        <vertAlign val="superscript"/>
        <sz val="10"/>
        <rFont val="Arial"/>
        <family val="2"/>
      </rPr>
      <t>2)</t>
    </r>
    <r>
      <rPr>
        <sz val="10"/>
        <rFont val="Arial"/>
        <family val="2"/>
      </rPr>
      <t xml:space="preserve">Die hier angeführten Daten beruhen auf Prognosen
</t>
    </r>
    <r>
      <rPr>
        <vertAlign val="superscript"/>
        <sz val="10"/>
        <rFont val="Arial"/>
        <family val="2"/>
      </rPr>
      <t>3)</t>
    </r>
    <r>
      <rPr>
        <sz val="10"/>
        <rFont val="Arial"/>
        <family val="2"/>
      </rPr>
      <t xml:space="preserve">Aufgrund der aktuellen Entwicklungen sind deutliche Veränderungen dieser Prognosewerte nach unten oder oben möglich
</t>
    </r>
  </si>
  <si>
    <t>BNE in Mio. EUR</t>
  </si>
  <si>
    <t>in % des BNE</t>
  </si>
  <si>
    <t xml:space="preserve">Gesamt-ODA </t>
  </si>
  <si>
    <t>EEF</t>
  </si>
  <si>
    <t>davon:</t>
  </si>
  <si>
    <t>2.4.2</t>
  </si>
  <si>
    <t>Budget</t>
  </si>
  <si>
    <t>2.4.1</t>
  </si>
  <si>
    <t>2.4</t>
  </si>
  <si>
    <t>Sonstige Organisationen</t>
  </si>
  <si>
    <t>2.3</t>
  </si>
  <si>
    <t>Internationale Finanzinstitutionen</t>
  </si>
  <si>
    <t>2.2</t>
  </si>
  <si>
    <t xml:space="preserve">BMEIA freiwillige Beiträge zu Org. der VN </t>
  </si>
  <si>
    <t>Beiträge zu Organisationen der VN</t>
  </si>
  <si>
    <t>2.1</t>
  </si>
  <si>
    <t>ODA multilateral</t>
  </si>
  <si>
    <t>Bilaterale Kredite und Equity Investment</t>
  </si>
  <si>
    <t>1.2.3</t>
  </si>
  <si>
    <r>
      <t xml:space="preserve">41 </t>
    </r>
    <r>
      <rPr>
        <vertAlign val="superscript"/>
        <sz val="10"/>
        <rFont val="Arial"/>
        <family val="2"/>
      </rPr>
      <t>2)</t>
    </r>
  </si>
  <si>
    <r>
      <t xml:space="preserve">Länder &amp; Gemeinden </t>
    </r>
    <r>
      <rPr>
        <vertAlign val="superscript"/>
        <sz val="10"/>
        <rFont val="Arial"/>
        <family val="2"/>
      </rPr>
      <t>3)</t>
    </r>
  </si>
  <si>
    <t>1.2.2</t>
  </si>
  <si>
    <r>
      <t xml:space="preserve">25 </t>
    </r>
    <r>
      <rPr>
        <vertAlign val="superscript"/>
        <sz val="10"/>
        <rFont val="Arial"/>
        <family val="2"/>
      </rPr>
      <t>2)</t>
    </r>
  </si>
  <si>
    <t>Sonstige Zuschüsse</t>
  </si>
  <si>
    <r>
      <t xml:space="preserve">49 </t>
    </r>
    <r>
      <rPr>
        <vertAlign val="superscript"/>
        <sz val="10"/>
        <rFont val="Arial"/>
        <family val="2"/>
      </rPr>
      <t>2)</t>
    </r>
  </si>
  <si>
    <r>
      <t xml:space="preserve">Asylwerber </t>
    </r>
    <r>
      <rPr>
        <vertAlign val="superscript"/>
        <sz val="10"/>
        <rFont val="Arial"/>
        <family val="2"/>
      </rPr>
      <t>3)</t>
    </r>
  </si>
  <si>
    <t>Verwaltungsausgaben (BMeiA, BMF)</t>
  </si>
  <si>
    <t>Verwaltung (BMEIA, BMF)</t>
  </si>
  <si>
    <t>AKF</t>
  </si>
  <si>
    <t>Humanitäre Hilfe</t>
  </si>
  <si>
    <t>Zuschüsse für Kreditfinanzierungen</t>
  </si>
  <si>
    <t>sonstige Schuldenreduktionen</t>
  </si>
  <si>
    <t>Zinssatzreduktionen</t>
  </si>
  <si>
    <t>Indirekte Studienplatzkosten</t>
  </si>
  <si>
    <t>Gebergebundene technische Hilfe</t>
  </si>
  <si>
    <t>bilaterale Programme und Projekte (BMeiA, BMF, OeEB)</t>
  </si>
  <si>
    <t>bilaterale Programme und Projekte (BMEIA, BMF, OeEB)</t>
  </si>
  <si>
    <t>Bund - Zuschüsse</t>
  </si>
  <si>
    <t>1.2.1</t>
  </si>
  <si>
    <t>andere öffentliche Geber</t>
  </si>
  <si>
    <t>1.2</t>
  </si>
  <si>
    <t>Verwaltung ADA</t>
  </si>
  <si>
    <t>ERP-Mittel</t>
  </si>
  <si>
    <t>Budget für operationelle Maßnahmen</t>
  </si>
  <si>
    <t>OEZA /ADA gesamt</t>
  </si>
  <si>
    <t>1.1</t>
  </si>
  <si>
    <t>ODA bilateral</t>
  </si>
  <si>
    <t>vorläufiges
 Ergebnis</t>
  </si>
  <si>
    <t xml:space="preserve">Ergebnis </t>
  </si>
  <si>
    <t xml:space="preserve">in Mio. € </t>
  </si>
  <si>
    <r>
      <t xml:space="preserve">Tabelle 2: ODA-Gesamtrechnung Prognoseszenario 2015 - 2018 </t>
    </r>
    <r>
      <rPr>
        <b/>
        <vertAlign val="superscript"/>
        <sz val="10"/>
        <rFont val="Arial"/>
        <family val="2"/>
      </rPr>
      <t>1)</t>
    </r>
  </si>
  <si>
    <r>
      <t>*)</t>
    </r>
    <r>
      <rPr>
        <sz val="10"/>
        <rFont val="Arial"/>
        <family val="2"/>
      </rPr>
      <t xml:space="preserve"> ODA-Anteil der bilateralen OEZA der ADA in Prozent der gesamten ODA Österreichs</t>
    </r>
  </si>
  <si>
    <r>
      <t xml:space="preserve">OEZA/ADA (ODA-relevant)  in % der Gesamt-ODA </t>
    </r>
    <r>
      <rPr>
        <vertAlign val="superscript"/>
        <sz val="10"/>
        <rFont val="Arial"/>
        <family val="2"/>
      </rPr>
      <t>*)</t>
    </r>
  </si>
  <si>
    <t xml:space="preserve">davon ERP </t>
  </si>
  <si>
    <t xml:space="preserve">davon Budget </t>
  </si>
  <si>
    <t>OEZA/ADA (ODA-relevant)</t>
  </si>
  <si>
    <t>UG 12  "Äußeres" - operative Maßnahmen</t>
  </si>
  <si>
    <t>Auszahlungen in Mio. €</t>
  </si>
  <si>
    <t>Tabelle 3: Bilaterale OEZA (ADA) und ODA im Vergleich 2009 - 2014</t>
  </si>
  <si>
    <t>Gesamt-ODA (Mio. Euro)</t>
  </si>
  <si>
    <t>in % der Gesamt-ODA</t>
  </si>
  <si>
    <t xml:space="preserve">GESAMT </t>
  </si>
  <si>
    <t>davon: Budget</t>
  </si>
  <si>
    <t>Europäische Union</t>
  </si>
  <si>
    <t>andere Finanzinstitutionen</t>
  </si>
  <si>
    <t>Regionalbanken</t>
  </si>
  <si>
    <t>davon: Weltbankgruppe</t>
  </si>
  <si>
    <t>andere Ressorts</t>
  </si>
  <si>
    <t>BMEIA - Pflichtbeiträge</t>
  </si>
  <si>
    <t>davon: BMEIA - freiwillige Beiträge</t>
  </si>
  <si>
    <t>Organisationen der Vereinten Nationen</t>
  </si>
  <si>
    <t>Tabelle 4: Multilaterale Entwicklungszusammenarbeit gesamt (ODA) - Überblick 2010 - 2014</t>
  </si>
  <si>
    <t>Quelle: OECD</t>
  </si>
  <si>
    <t>of which: DAC-EU countries</t>
  </si>
  <si>
    <t>TOTAL DAC</t>
  </si>
  <si>
    <t>United States</t>
  </si>
  <si>
    <t>United Kingdom</t>
  </si>
  <si>
    <t>Switzerland</t>
  </si>
  <si>
    <t>Sweden</t>
  </si>
  <si>
    <t>Spain</t>
  </si>
  <si>
    <t>Slovenia</t>
  </si>
  <si>
    <t>Slovac Republic</t>
  </si>
  <si>
    <t>Portugal</t>
  </si>
  <si>
    <t>Poland</t>
  </si>
  <si>
    <t>Norway</t>
  </si>
  <si>
    <t>New Zealand</t>
  </si>
  <si>
    <t>Netherlands</t>
  </si>
  <si>
    <t>Luxembourg</t>
  </si>
  <si>
    <t>Korea</t>
  </si>
  <si>
    <t>Japan</t>
  </si>
  <si>
    <t>Italy</t>
  </si>
  <si>
    <t>Ireland</t>
  </si>
  <si>
    <t>Iceland</t>
  </si>
  <si>
    <t>Greece</t>
  </si>
  <si>
    <t>Germany</t>
  </si>
  <si>
    <t>France</t>
  </si>
  <si>
    <t>Finland</t>
  </si>
  <si>
    <t>Denmark</t>
  </si>
  <si>
    <t>Czech Republic</t>
  </si>
  <si>
    <t>Canada</t>
  </si>
  <si>
    <t>Belgium</t>
  </si>
  <si>
    <t>Austria</t>
  </si>
  <si>
    <t>Australia</t>
  </si>
  <si>
    <t>in Mio. USD bzw. % des BNE</t>
  </si>
  <si>
    <t>Tabelle 5: Internationaler Vergleich Zahlenreihe DAC-Länder</t>
  </si>
  <si>
    <r>
      <t>*)</t>
    </r>
    <r>
      <rPr>
        <sz val="10"/>
        <rFont val="Arial"/>
        <family val="2"/>
      </rPr>
      <t xml:space="preserve"> Daten zum Stichtag der jeweils letztbeschlossenen Bilanz
</t>
    </r>
    <r>
      <rPr>
        <vertAlign val="superscript"/>
        <sz val="10"/>
        <rFont val="Arial"/>
        <family val="2"/>
      </rPr>
      <t>**)</t>
    </r>
    <r>
      <rPr>
        <sz val="10"/>
        <rFont val="Arial"/>
        <family val="2"/>
      </rPr>
      <t xml:space="preserve">FW = Fremdwährung
</t>
    </r>
    <r>
      <rPr>
        <vertAlign val="superscript"/>
        <sz val="10"/>
        <rFont val="Arial"/>
        <family val="2"/>
      </rPr>
      <t>***)</t>
    </r>
    <r>
      <rPr>
        <sz val="10"/>
        <rFont val="Arial"/>
        <family val="2"/>
      </rPr>
      <t xml:space="preserve">EUR-Umrechnung erfolgte z. Stichtag 31.12.2014: 1 EUR = 1,2141 USD, 1 EUR = 0,8386 SZR (Sonderziehungsrecht = künstliche Währungseinheit des IWF auf Basis
 eines Währungskorbes wichtiger Weltwährungen) bzw. z. Stichtag 30.6.2015: 1 EUR = 1,1189 USD, 1 EUR = 0,7954 SZR
</t>
    </r>
    <r>
      <rPr>
        <vertAlign val="superscript"/>
        <sz val="10"/>
        <rFont val="Arial"/>
        <family val="2"/>
      </rPr>
      <t>****)</t>
    </r>
    <r>
      <rPr>
        <sz val="10"/>
        <rFont val="Arial"/>
        <family val="2"/>
      </rPr>
      <t>Die AIIB wurde erst 2015 gegründet, es liegen daher noch keine Bilanzdaten vor</t>
    </r>
  </si>
  <si>
    <t>Summe in EUR</t>
  </si>
  <si>
    <t>USD</t>
  </si>
  <si>
    <t>Multilaterale Investitions-Garantie-Agentur (MIGA), Washington</t>
  </si>
  <si>
    <t>SZR</t>
  </si>
  <si>
    <t>Internationaler Währungsfonds (IWF), Washington</t>
  </si>
  <si>
    <t>Internationaler Fonds für landwirtschaftliche Entwicklung (IFAD), Rom</t>
  </si>
  <si>
    <t>Internationale Finanzkorporation (IFC), Washington</t>
  </si>
  <si>
    <t>Internationale Entwicklungsorganisation (IDA), Washington</t>
  </si>
  <si>
    <t>Internationale Bank für Wiederaufbau und Entwicklung (IBRD), Washington</t>
  </si>
  <si>
    <t xml:space="preserve">Inter-Amerikanische Investitionsgesellschaft (IIC), Washington </t>
  </si>
  <si>
    <t>Fonds für Sondergeschäfte (FSO), Washington</t>
  </si>
  <si>
    <t>Inter-Amerikanische Entwicklungsbank (IDB), Washington</t>
  </si>
  <si>
    <t>Globale Umweltfazilität (GEF), Washington</t>
  </si>
  <si>
    <t>EUR</t>
  </si>
  <si>
    <t>Europäischer Entwicklungsfonds (EEF), Brüssel</t>
  </si>
  <si>
    <t>Europäische Investitionsbank (EIB), Luxemburg</t>
  </si>
  <si>
    <t>Europäische Bank für Wiederaufbau und Entwicklung (EBRD), London</t>
  </si>
  <si>
    <r>
      <t>****)</t>
    </r>
    <r>
      <rPr>
        <sz val="10"/>
        <rFont val="Arial"/>
        <family val="2"/>
      </rPr>
      <t xml:space="preserve"> </t>
    </r>
  </si>
  <si>
    <t>Asiatische Infrastruktur Investitionsbank (AIIB), Peking</t>
  </si>
  <si>
    <t>Asiatischer Entwicklungsfonds (AsEF), Manila</t>
  </si>
  <si>
    <t>Asiatische Entwicklungsbank (AsEB), Manila</t>
  </si>
  <si>
    <t>Afrikanischer Entwicklungsfonds (AfEF), Abidjan</t>
  </si>
  <si>
    <t>Afrikanische Entwicklungsbank (AfEB), Abidjan</t>
  </si>
  <si>
    <r>
      <t xml:space="preserve">in Mio.€ </t>
    </r>
    <r>
      <rPr>
        <vertAlign val="superscript"/>
        <sz val="10"/>
        <rFont val="Helv"/>
      </rPr>
      <t>***)</t>
    </r>
  </si>
  <si>
    <t>in Mio. FW</t>
  </si>
  <si>
    <t>in %</t>
  </si>
  <si>
    <t>in  Mio. FW</t>
  </si>
  <si>
    <r>
      <t xml:space="preserve">(FW) </t>
    </r>
    <r>
      <rPr>
        <vertAlign val="superscript"/>
        <sz val="10"/>
        <rFont val="Helv"/>
      </rPr>
      <t>**)</t>
    </r>
  </si>
  <si>
    <t>Österreichs Anteil
am Gesamtkapital</t>
  </si>
  <si>
    <t>Gesamtkapital</t>
  </si>
  <si>
    <r>
      <t xml:space="preserve">Stichtag </t>
    </r>
    <r>
      <rPr>
        <vertAlign val="superscript"/>
        <sz val="10"/>
        <rFont val="Arial"/>
        <family val="2"/>
      </rPr>
      <t>*)</t>
    </r>
  </si>
  <si>
    <t xml:space="preserve">Institutions-
währung  </t>
  </si>
  <si>
    <t xml:space="preserve">ODA-
Anrechen-
barkeit </t>
  </si>
  <si>
    <t>Bezeichnung und Sitz der Gesellschaft</t>
  </si>
  <si>
    <t xml:space="preserve">in Mio. FW </t>
  </si>
  <si>
    <t>Tabelle 6: Anteile Österreichs an internationalen Finanzinstitutionen</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</si>
</sst>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_-;\-* #,##0.00_-;_-* &quot;-&quot;??_-;_-@_-"/>
    <numFmt numFmtId="164" formatCode="0.0"/>
    <numFmt numFmtId="165" formatCode="#,##0.000"/>
    <numFmt numFmtId="166" formatCode="000"/>
    <numFmt numFmtId="167" formatCode="00"/>
    <numFmt numFmtId="168" formatCode="0000"/>
    <numFmt numFmtId="169" formatCode="0.000"/>
    <numFmt numFmtId="170" formatCode="0.00,,"/>
    <numFmt numFmtId="171" formatCode="_(* #,##0.00_);_(* \(#,##0.00\);_(* &quot;-&quot;??_);_(@_)"/>
    <numFmt numFmtId="172" formatCode="_([$€]* #,##0.00_);_([$€]* \(#,##0.00\);_([$€]* &quot;-&quot;??_);_(@_)"/>
    <numFmt numFmtId="173" formatCode="#,##0.0"/>
    <numFmt numFmtId="174" formatCode="General_)"/>
    <numFmt numFmtId="175" formatCode="###,##0.000"/>
    <numFmt numFmtId="176" formatCode="dd/mm/yy;@"/>
  </numFmts>
  <fonts count="38" x14ac:knownFonts="1">
    <font>
      <sz val="10"/>
      <name val="Arial"/>
    </font>
    <font>
      <sz val="11"/>
      <color theme="1"/>
      <name val="Calibri"/>
      <family val="2"/>
      <scheme val="minor"/>
    </font>
    <font>
      <sz val="11"/>
      <color rgb="FFFF0000"/>
      <name val="Calibri"/>
      <family val="2"/>
      <scheme val="minor"/>
    </font>
    <font>
      <sz val="11"/>
      <name val="Arial"/>
      <family val="2"/>
    </font>
    <font>
      <sz val="10"/>
      <name val="Arial"/>
      <family val="2"/>
    </font>
    <font>
      <b/>
      <sz val="11"/>
      <name val="Arial"/>
      <family val="2"/>
    </font>
    <font>
      <i/>
      <sz val="9"/>
      <name val="Arial"/>
      <family val="2"/>
    </font>
    <font>
      <vertAlign val="superscript"/>
      <sz val="10"/>
      <name val="Arial"/>
      <family val="2"/>
    </font>
    <font>
      <sz val="10"/>
      <color indexed="10"/>
      <name val="Arial"/>
      <family val="2"/>
    </font>
    <font>
      <sz val="10"/>
      <color rgb="FFFF0000"/>
      <name val="Arial"/>
      <family val="2"/>
    </font>
    <font>
      <sz val="10"/>
      <color indexed="8"/>
      <name val="Arial"/>
      <family val="2"/>
    </font>
    <font>
      <b/>
      <sz val="10"/>
      <color indexed="10"/>
      <name val="Arial"/>
      <family val="2"/>
    </font>
    <font>
      <b/>
      <sz val="10"/>
      <name val="Arial"/>
      <family val="2"/>
    </font>
    <font>
      <sz val="10"/>
      <color theme="1"/>
      <name val="Arial"/>
      <family val="2"/>
    </font>
    <font>
      <vertAlign val="superscript"/>
      <sz val="10"/>
      <color theme="1"/>
      <name val="Arial"/>
      <family val="2"/>
    </font>
    <font>
      <sz val="11"/>
      <color theme="1"/>
      <name val="Arial"/>
      <family val="2"/>
    </font>
    <font>
      <b/>
      <sz val="13"/>
      <name val="Arial"/>
      <family val="2"/>
    </font>
    <font>
      <sz val="10"/>
      <name val="Palatino Linotype"/>
      <family val="1"/>
    </font>
    <font>
      <vertAlign val="superscript"/>
      <sz val="10"/>
      <name val="Palatino Linotype"/>
      <family val="1"/>
    </font>
    <font>
      <sz val="9"/>
      <name val="Palatino Linotype"/>
      <family val="1"/>
    </font>
    <font>
      <b/>
      <sz val="10"/>
      <color rgb="FFC00000"/>
      <name val="Palatino Linotype"/>
      <family val="1"/>
    </font>
    <font>
      <b/>
      <sz val="10"/>
      <name val="Palatino Linotype"/>
      <family val="1"/>
    </font>
    <font>
      <sz val="10"/>
      <color rgb="FFC00000"/>
      <name val="Palatino Linotype"/>
      <family val="1"/>
    </font>
    <font>
      <sz val="11"/>
      <name val="Palatino Linotype"/>
      <family val="1"/>
    </font>
    <font>
      <sz val="9"/>
      <name val="Arial"/>
      <family val="2"/>
    </font>
    <font>
      <sz val="8"/>
      <name val="Arial"/>
      <family val="2"/>
    </font>
    <font>
      <sz val="11"/>
      <color rgb="FFFF0000"/>
      <name val="Arial"/>
      <family val="2"/>
    </font>
    <font>
      <i/>
      <sz val="10"/>
      <name val="Arial"/>
      <family val="2"/>
    </font>
    <font>
      <i/>
      <sz val="8"/>
      <name val="Arial"/>
      <family val="2"/>
    </font>
    <font>
      <b/>
      <sz val="9"/>
      <name val="Arial"/>
      <family val="2"/>
    </font>
    <font>
      <b/>
      <vertAlign val="superscript"/>
      <sz val="10"/>
      <name val="Arial"/>
      <family val="2"/>
    </font>
    <font>
      <sz val="10"/>
      <name val="Courier"/>
      <family val="3"/>
    </font>
    <font>
      <sz val="10"/>
      <name val="Helvetica"/>
      <family val="2"/>
    </font>
    <font>
      <sz val="10"/>
      <color rgb="FFFF0000"/>
      <name val="Helvetica"/>
      <family val="2"/>
    </font>
    <font>
      <sz val="10"/>
      <name val="Helv"/>
    </font>
    <font>
      <sz val="8"/>
      <name val="Helv"/>
    </font>
    <font>
      <sz val="9"/>
      <name val="Helv"/>
    </font>
    <font>
      <vertAlign val="superscript"/>
      <sz val="10"/>
      <name val="Helv"/>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diagonal/>
    </border>
  </borders>
  <cellStyleXfs count="24">
    <xf numFmtId="0" fontId="0" fillId="0" borderId="0"/>
    <xf numFmtId="0" fontId="4" fillId="0" borderId="0"/>
    <xf numFmtId="43" fontId="1" fillId="0" borderId="0" applyFont="0" applyFill="0" applyBorder="0" applyAlignment="0" applyProtection="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43" fontId="4" fillId="0" borderId="0" applyFont="0" applyFill="0" applyBorder="0" applyAlignment="0" applyProtection="0"/>
    <xf numFmtId="43"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4" fillId="0" borderId="0"/>
    <xf numFmtId="0" fontId="4" fillId="0" borderId="0"/>
    <xf numFmtId="174" fontId="31" fillId="0" borderId="0"/>
    <xf numFmtId="0" fontId="34" fillId="0" borderId="0"/>
  </cellStyleXfs>
  <cellXfs count="406">
    <xf numFmtId="0" fontId="0" fillId="0" borderId="0" xfId="0"/>
    <xf numFmtId="0" fontId="4" fillId="0" borderId="0" xfId="0" applyFont="1"/>
    <xf numFmtId="0" fontId="3" fillId="0" borderId="0" xfId="0" applyFont="1"/>
    <xf numFmtId="0" fontId="3" fillId="0" borderId="0" xfId="0" applyFont="1" applyBorder="1" applyAlignment="1">
      <alignment vertical="top" wrapText="1"/>
    </xf>
    <xf numFmtId="0" fontId="4" fillId="0" borderId="0" xfId="1" applyBorder="1"/>
    <xf numFmtId="4" fontId="6" fillId="0" borderId="0" xfId="1" applyNumberFormat="1" applyFont="1" applyFill="1" applyBorder="1" applyAlignment="1">
      <alignment horizontal="center"/>
    </xf>
    <xf numFmtId="4" fontId="4" fillId="0" borderId="0" xfId="1" applyNumberFormat="1" applyFill="1" applyBorder="1" applyAlignment="1">
      <alignment horizontal="right"/>
    </xf>
    <xf numFmtId="4" fontId="6" fillId="0" borderId="0" xfId="1" applyNumberFormat="1" applyFont="1" applyBorder="1" applyAlignment="1">
      <alignment horizontal="center"/>
    </xf>
    <xf numFmtId="4" fontId="4" fillId="0" borderId="0" xfId="1" applyNumberFormat="1" applyBorder="1" applyAlignment="1">
      <alignment horizontal="right"/>
    </xf>
    <xf numFmtId="0" fontId="6" fillId="0" borderId="0" xfId="1" applyFont="1" applyBorder="1" applyAlignment="1">
      <alignment horizontal="center"/>
    </xf>
    <xf numFmtId="0" fontId="4" fillId="0" borderId="0" xfId="1" applyBorder="1" applyAlignment="1">
      <alignment horizontal="right"/>
    </xf>
    <xf numFmtId="0" fontId="8" fillId="0" borderId="0" xfId="1" applyFont="1" applyFill="1" applyBorder="1"/>
    <xf numFmtId="164" fontId="9" fillId="0" borderId="0" xfId="1" applyNumberFormat="1" applyFont="1" applyFill="1" applyBorder="1"/>
    <xf numFmtId="164" fontId="8" fillId="0" borderId="0" xfId="1" applyNumberFormat="1" applyFont="1" applyFill="1" applyBorder="1"/>
    <xf numFmtId="0" fontId="8" fillId="0" borderId="0" xfId="1" applyFont="1" applyFill="1" applyBorder="1" applyAlignment="1">
      <alignment wrapText="1"/>
    </xf>
    <xf numFmtId="0" fontId="4" fillId="0" borderId="0" xfId="1" applyFont="1" applyFill="1" applyBorder="1"/>
    <xf numFmtId="164" fontId="4" fillId="0" borderId="0" xfId="1" applyNumberFormat="1" applyFont="1" applyFill="1" applyBorder="1"/>
    <xf numFmtId="0" fontId="4" fillId="0" borderId="0" xfId="1" applyFont="1" applyFill="1" applyBorder="1" applyAlignment="1">
      <alignment horizontal="left"/>
    </xf>
    <xf numFmtId="0" fontId="11" fillId="0" borderId="0" xfId="1" applyFont="1" applyFill="1" applyBorder="1"/>
    <xf numFmtId="0" fontId="4" fillId="0" borderId="0" xfId="1" applyFont="1" applyFill="1" applyBorder="1" applyAlignment="1"/>
    <xf numFmtId="4" fontId="10" fillId="0" borderId="0" xfId="1" applyNumberFormat="1" applyFont="1" applyFill="1" applyBorder="1" applyAlignment="1">
      <alignment horizontal="center"/>
    </xf>
    <xf numFmtId="4" fontId="10" fillId="0" borderId="0" xfId="1" applyNumberFormat="1" applyFont="1" applyFill="1" applyBorder="1" applyAlignment="1">
      <alignment horizontal="right"/>
    </xf>
    <xf numFmtId="0" fontId="4" fillId="0" borderId="0" xfId="1" applyFont="1" applyFill="1" applyBorder="1" applyAlignment="1">
      <alignment horizontal="center"/>
    </xf>
    <xf numFmtId="0" fontId="4" fillId="0" borderId="0" xfId="1"/>
    <xf numFmtId="0" fontId="4" fillId="0" borderId="0" xfId="1" applyFill="1"/>
    <xf numFmtId="3" fontId="4" fillId="0" borderId="0" xfId="1" applyNumberFormat="1" applyFill="1" applyAlignment="1"/>
    <xf numFmtId="1" fontId="4" fillId="0" borderId="0" xfId="1" applyNumberFormat="1" applyFill="1"/>
    <xf numFmtId="0" fontId="4" fillId="0" borderId="0" xfId="1" applyFont="1" applyFill="1" applyBorder="1" applyAlignment="1">
      <alignment vertical="top" wrapText="1"/>
    </xf>
    <xf numFmtId="3" fontId="4" fillId="0" borderId="0" xfId="1" applyNumberFormat="1" applyFill="1"/>
    <xf numFmtId="2" fontId="4" fillId="0" borderId="0" xfId="1" applyNumberFormat="1" applyFill="1"/>
    <xf numFmtId="4" fontId="4" fillId="0" borderId="0" xfId="1" applyNumberFormat="1" applyFont="1" applyFill="1" applyBorder="1" applyAlignment="1">
      <alignment horizontal="right" vertical="top" wrapText="1"/>
    </xf>
    <xf numFmtId="3" fontId="4" fillId="0" borderId="0" xfId="1" applyNumberFormat="1" applyFill="1" applyAlignment="1">
      <alignment horizontal="right"/>
    </xf>
    <xf numFmtId="0" fontId="4" fillId="0" borderId="0" xfId="1" applyFont="1" applyFill="1" applyBorder="1" applyAlignment="1">
      <alignment horizontal="center" vertical="top" wrapText="1"/>
    </xf>
    <xf numFmtId="3" fontId="4" fillId="0" borderId="0" xfId="1" applyNumberFormat="1" applyFont="1" applyFill="1" applyBorder="1"/>
    <xf numFmtId="2" fontId="4" fillId="0" borderId="0" xfId="1" applyNumberFormat="1" applyBorder="1"/>
    <xf numFmtId="3" fontId="4" fillId="0" borderId="0" xfId="1" applyNumberFormat="1" applyFont="1" applyFill="1" applyBorder="1" applyAlignment="1">
      <alignment horizontal="right" vertical="center"/>
    </xf>
    <xf numFmtId="3" fontId="4" fillId="0" borderId="0" xfId="1" applyNumberFormat="1" applyFont="1" applyFill="1" applyBorder="1" applyAlignment="1">
      <alignment vertical="center"/>
    </xf>
    <xf numFmtId="0" fontId="4" fillId="0" borderId="0" xfId="1" applyFill="1" applyBorder="1"/>
    <xf numFmtId="3" fontId="4" fillId="0" borderId="0" xfId="1" applyNumberFormat="1" applyFont="1" applyFill="1" applyBorder="1" applyAlignment="1">
      <alignment horizontal="right" vertical="top" wrapText="1"/>
    </xf>
    <xf numFmtId="3" fontId="4" fillId="0" borderId="0" xfId="1" applyNumberFormat="1" applyFont="1" applyFill="1" applyBorder="1" applyAlignment="1">
      <alignment horizontal="right" vertical="center" wrapText="1"/>
    </xf>
    <xf numFmtId="0" fontId="4" fillId="0" borderId="0" xfId="1" applyFont="1" applyFill="1" applyBorder="1" applyAlignment="1">
      <alignment wrapText="1"/>
    </xf>
    <xf numFmtId="0" fontId="1" fillId="0" borderId="0" xfId="14"/>
    <xf numFmtId="3" fontId="13" fillId="0" borderId="0" xfId="14" applyNumberFormat="1" applyFont="1"/>
    <xf numFmtId="3" fontId="13" fillId="0" borderId="0" xfId="14" applyNumberFormat="1" applyFont="1" applyFill="1"/>
    <xf numFmtId="3" fontId="4" fillId="0" borderId="0" xfId="14" applyNumberFormat="1" applyFont="1" applyFill="1" applyBorder="1"/>
    <xf numFmtId="0" fontId="13" fillId="0" borderId="0" xfId="14" applyFont="1"/>
    <xf numFmtId="0" fontId="2" fillId="0" borderId="0" xfId="14" applyFont="1"/>
    <xf numFmtId="3" fontId="9" fillId="0" borderId="0" xfId="14" applyNumberFormat="1" applyFont="1"/>
    <xf numFmtId="3" fontId="9" fillId="0" borderId="0" xfId="14" applyNumberFormat="1" applyFont="1" applyFill="1" applyBorder="1"/>
    <xf numFmtId="0" fontId="9" fillId="0" borderId="0" xfId="14" applyFont="1"/>
    <xf numFmtId="0" fontId="13" fillId="0" borderId="0" xfId="14" applyFont="1" applyAlignment="1">
      <alignment horizontal="left"/>
    </xf>
    <xf numFmtId="0" fontId="1" fillId="0" borderId="0" xfId="14" applyFill="1"/>
    <xf numFmtId="0" fontId="13" fillId="0" borderId="0" xfId="14" applyFont="1" applyFill="1"/>
    <xf numFmtId="3" fontId="1" fillId="0" borderId="0" xfId="14" applyNumberFormat="1"/>
    <xf numFmtId="0" fontId="4" fillId="0" borderId="0" xfId="14" applyFont="1" applyFill="1" applyBorder="1"/>
    <xf numFmtId="3" fontId="4" fillId="0" borderId="0" xfId="14" applyNumberFormat="1" applyFont="1" applyFill="1" applyBorder="1" applyProtection="1">
      <protection locked="0"/>
    </xf>
    <xf numFmtId="0" fontId="4" fillId="0" borderId="0" xfId="14" applyFont="1" applyFill="1" applyBorder="1" applyAlignment="1"/>
    <xf numFmtId="4" fontId="9" fillId="0" borderId="0" xfId="14" applyNumberFormat="1" applyFont="1" applyFill="1" applyBorder="1"/>
    <xf numFmtId="4" fontId="9" fillId="0" borderId="0" xfId="14" applyNumberFormat="1" applyFont="1" applyFill="1" applyBorder="1" applyAlignment="1"/>
    <xf numFmtId="3" fontId="9" fillId="0" borderId="0" xfId="14" applyNumberFormat="1" applyFont="1" applyFill="1"/>
    <xf numFmtId="4" fontId="4" fillId="0" borderId="0" xfId="14" applyNumberFormat="1" applyFont="1"/>
    <xf numFmtId="0" fontId="8" fillId="0" borderId="0" xfId="14" applyFont="1" applyFill="1" applyBorder="1"/>
    <xf numFmtId="3" fontId="8" fillId="0" borderId="0" xfId="14" applyNumberFormat="1" applyFont="1" applyFill="1" applyBorder="1"/>
    <xf numFmtId="0" fontId="8" fillId="0" borderId="0" xfId="14" applyFont="1" applyFill="1" applyBorder="1" applyAlignment="1">
      <alignment vertical="center"/>
    </xf>
    <xf numFmtId="0" fontId="1" fillId="0" borderId="0" xfId="14" applyFill="1" applyBorder="1" applyAlignment="1">
      <alignment wrapText="1"/>
    </xf>
    <xf numFmtId="3" fontId="13" fillId="0" borderId="0" xfId="14" applyNumberFormat="1" applyFont="1" applyFill="1" applyBorder="1" applyAlignment="1">
      <alignment wrapText="1"/>
    </xf>
    <xf numFmtId="3" fontId="12" fillId="0" borderId="0" xfId="14" applyNumberFormat="1" applyFont="1" applyFill="1" applyBorder="1" applyAlignment="1">
      <alignment wrapText="1"/>
    </xf>
    <xf numFmtId="3" fontId="4" fillId="0" borderId="0" xfId="14" applyNumberFormat="1" applyFont="1" applyFill="1" applyBorder="1" applyAlignment="1">
      <alignment wrapText="1"/>
    </xf>
    <xf numFmtId="3" fontId="4" fillId="0" borderId="0" xfId="14" applyNumberFormat="1" applyFont="1" applyFill="1" applyBorder="1" applyAlignment="1">
      <alignment horizontal="center" wrapText="1"/>
    </xf>
    <xf numFmtId="3" fontId="4" fillId="0" borderId="0" xfId="14" applyNumberFormat="1" applyFont="1" applyFill="1" applyBorder="1" applyAlignment="1">
      <alignment vertical="center" wrapText="1"/>
    </xf>
    <xf numFmtId="3" fontId="4" fillId="0" borderId="0" xfId="14" applyNumberFormat="1" applyFont="1" applyFill="1" applyBorder="1" applyAlignment="1">
      <alignment horizontal="right" vertical="center" wrapText="1"/>
    </xf>
    <xf numFmtId="3" fontId="12" fillId="0" borderId="0" xfId="14" applyNumberFormat="1" applyFont="1" applyFill="1" applyBorder="1" applyAlignment="1">
      <alignment horizontal="center"/>
    </xf>
    <xf numFmtId="3" fontId="13" fillId="0" borderId="0" xfId="14" applyNumberFormat="1" applyFont="1" applyFill="1" applyBorder="1" applyAlignment="1">
      <alignment horizontal="center" vertical="top" wrapText="1"/>
    </xf>
    <xf numFmtId="3" fontId="4" fillId="0" borderId="0" xfId="14" applyNumberFormat="1" applyFont="1" applyFill="1" applyBorder="1" applyAlignment="1">
      <alignment horizontal="center" vertical="top" wrapText="1"/>
    </xf>
    <xf numFmtId="0" fontId="17" fillId="0" borderId="0" xfId="1" applyFont="1"/>
    <xf numFmtId="4" fontId="17" fillId="0" borderId="0" xfId="1" applyNumberFormat="1" applyFont="1"/>
    <xf numFmtId="0" fontId="17" fillId="0" borderId="0" xfId="1" applyFont="1" applyAlignment="1">
      <alignment horizontal="center"/>
    </xf>
    <xf numFmtId="0" fontId="17" fillId="0" borderId="0" xfId="1" applyFont="1" applyFill="1" applyAlignment="1"/>
    <xf numFmtId="165" fontId="20" fillId="0" borderId="1" xfId="1" applyNumberFormat="1" applyFont="1" applyFill="1" applyBorder="1" applyAlignment="1"/>
    <xf numFmtId="165" fontId="17" fillId="0" borderId="1" xfId="1" applyNumberFormat="1" applyFont="1" applyFill="1" applyBorder="1" applyAlignment="1"/>
    <xf numFmtId="0" fontId="20" fillId="0" borderId="1" xfId="1" applyFont="1" applyFill="1" applyBorder="1" applyAlignment="1"/>
    <xf numFmtId="0" fontId="17" fillId="0" borderId="1" xfId="1" applyFont="1" applyFill="1" applyBorder="1" applyAlignment="1">
      <alignment horizontal="center"/>
    </xf>
    <xf numFmtId="0" fontId="4" fillId="0" borderId="0" xfId="1" applyFill="1" applyAlignment="1">
      <alignment wrapText="1"/>
    </xf>
    <xf numFmtId="165" fontId="17" fillId="0" borderId="0" xfId="1" applyNumberFormat="1" applyFont="1" applyFill="1" applyAlignment="1">
      <alignment wrapText="1"/>
    </xf>
    <xf numFmtId="0" fontId="17" fillId="0" borderId="0" xfId="1" applyFont="1" applyFill="1" applyAlignment="1">
      <alignment wrapText="1"/>
    </xf>
    <xf numFmtId="0" fontId="17" fillId="0" borderId="0" xfId="1" applyFont="1" applyFill="1" applyBorder="1" applyAlignment="1">
      <alignment wrapText="1"/>
    </xf>
    <xf numFmtId="0" fontId="17" fillId="0" borderId="0" xfId="1" applyFont="1" applyFill="1" applyAlignment="1">
      <alignment horizontal="center" vertical="top" wrapText="1"/>
    </xf>
    <xf numFmtId="0" fontId="4" fillId="0" borderId="0" xfId="1" applyFont="1" applyFill="1" applyAlignment="1">
      <alignment horizontal="center" vertical="top" wrapText="1"/>
    </xf>
    <xf numFmtId="49" fontId="17" fillId="0" borderId="0" xfId="1" applyNumberFormat="1" applyFont="1" applyFill="1" applyBorder="1" applyAlignment="1">
      <alignment horizontal="center" vertical="top" wrapText="1"/>
    </xf>
    <xf numFmtId="166" fontId="17" fillId="0" borderId="0" xfId="1" applyNumberFormat="1" applyFont="1" applyFill="1" applyBorder="1" applyAlignment="1">
      <alignment horizontal="center" vertical="top"/>
    </xf>
    <xf numFmtId="0" fontId="17" fillId="0" borderId="0" xfId="1" applyFont="1" applyFill="1" applyBorder="1" applyAlignment="1">
      <alignment horizontal="center" vertical="top"/>
    </xf>
    <xf numFmtId="0" fontId="17" fillId="0" borderId="0" xfId="1" applyFont="1" applyFill="1" applyBorder="1" applyAlignment="1">
      <alignment horizontal="center"/>
    </xf>
    <xf numFmtId="165" fontId="22" fillId="0" borderId="1" xfId="1" applyNumberFormat="1" applyFont="1" applyFill="1" applyBorder="1" applyAlignment="1"/>
    <xf numFmtId="0" fontId="22" fillId="0" borderId="1" xfId="1" applyFont="1" applyFill="1" applyBorder="1" applyAlignment="1">
      <alignment horizontal="left"/>
    </xf>
    <xf numFmtId="167" fontId="17" fillId="0" borderId="1" xfId="1" applyNumberFormat="1" applyFont="1" applyFill="1" applyBorder="1" applyAlignment="1">
      <alignment horizontal="center" vertical="top"/>
    </xf>
    <xf numFmtId="0" fontId="17" fillId="0" borderId="1" xfId="1" applyFont="1" applyFill="1" applyBorder="1" applyAlignment="1">
      <alignment horizontal="center" vertical="top"/>
    </xf>
    <xf numFmtId="165" fontId="17" fillId="0" borderId="0" xfId="1" applyNumberFormat="1" applyFont="1" applyFill="1" applyBorder="1" applyAlignment="1">
      <alignment horizontal="right" wrapText="1"/>
    </xf>
    <xf numFmtId="4" fontId="17" fillId="0" borderId="0" xfId="1" applyNumberFormat="1" applyFont="1" applyFill="1" applyBorder="1" applyAlignment="1"/>
    <xf numFmtId="165" fontId="17" fillId="0" borderId="0" xfId="1" applyNumberFormat="1" applyFont="1" applyFill="1" applyBorder="1" applyAlignment="1">
      <alignment wrapText="1"/>
    </xf>
    <xf numFmtId="0" fontId="17" fillId="0" borderId="0" xfId="1" applyFont="1" applyFill="1" applyBorder="1" applyAlignment="1"/>
    <xf numFmtId="167" fontId="17" fillId="0" borderId="0" xfId="1" applyNumberFormat="1" applyFont="1" applyFill="1" applyBorder="1" applyAlignment="1">
      <alignment horizontal="center" vertical="top" wrapText="1"/>
    </xf>
    <xf numFmtId="0" fontId="17" fillId="0" borderId="0" xfId="1" applyFont="1" applyFill="1" applyBorder="1" applyAlignment="1">
      <alignment horizontal="center" vertical="top" wrapText="1"/>
    </xf>
    <xf numFmtId="4" fontId="17" fillId="0" borderId="0" xfId="1" applyNumberFormat="1" applyFont="1" applyFill="1" applyBorder="1" applyAlignment="1">
      <alignment wrapText="1"/>
    </xf>
    <xf numFmtId="166" fontId="17" fillId="0" borderId="0" xfId="1" applyNumberFormat="1" applyFont="1" applyFill="1" applyBorder="1" applyAlignment="1">
      <alignment vertical="top" wrapText="1"/>
    </xf>
    <xf numFmtId="0" fontId="17" fillId="0" borderId="0" xfId="1" applyFont="1" applyFill="1" applyBorder="1" applyAlignment="1">
      <alignment vertical="top" wrapText="1"/>
    </xf>
    <xf numFmtId="167" fontId="17" fillId="0" borderId="0" xfId="1" applyNumberFormat="1" applyFont="1" applyFill="1" applyBorder="1" applyAlignment="1">
      <alignment horizontal="center"/>
    </xf>
    <xf numFmtId="0" fontId="22" fillId="0" borderId="1" xfId="1" applyFont="1" applyFill="1" applyBorder="1" applyAlignment="1"/>
    <xf numFmtId="165" fontId="22" fillId="0" borderId="0" xfId="1" applyNumberFormat="1" applyFont="1" applyFill="1" applyBorder="1" applyAlignment="1"/>
    <xf numFmtId="165" fontId="17" fillId="0" borderId="0" xfId="1" applyNumberFormat="1" applyFont="1" applyFill="1" applyBorder="1" applyAlignment="1"/>
    <xf numFmtId="0" fontId="22" fillId="0" borderId="0" xfId="1" applyFont="1" applyFill="1" applyBorder="1" applyAlignment="1">
      <alignment horizontal="left"/>
    </xf>
    <xf numFmtId="167" fontId="17" fillId="0" borderId="0" xfId="1" applyNumberFormat="1" applyFont="1" applyFill="1" applyBorder="1" applyAlignment="1">
      <alignment horizontal="center" vertical="top"/>
    </xf>
    <xf numFmtId="1" fontId="17" fillId="0" borderId="0" xfId="1" applyNumberFormat="1" applyFont="1" applyFill="1" applyBorder="1" applyAlignment="1">
      <alignment horizontal="left" vertical="top" wrapText="1"/>
    </xf>
    <xf numFmtId="49" fontId="17" fillId="0" borderId="0" xfId="1" applyNumberFormat="1" applyFont="1" applyFill="1" applyBorder="1" applyAlignment="1">
      <alignment vertical="top" wrapText="1"/>
    </xf>
    <xf numFmtId="0" fontId="17" fillId="0" borderId="0" xfId="1" applyNumberFormat="1" applyFont="1" applyFill="1" applyBorder="1" applyAlignment="1">
      <alignment horizontal="center" vertical="top"/>
    </xf>
    <xf numFmtId="165" fontId="17" fillId="0" borderId="0" xfId="1" applyNumberFormat="1" applyFont="1" applyFill="1" applyBorder="1" applyAlignment="1">
      <alignment vertical="top" wrapText="1"/>
    </xf>
    <xf numFmtId="166" fontId="17" fillId="0" borderId="0" xfId="1" applyNumberFormat="1" applyFont="1" applyFill="1" applyBorder="1" applyAlignment="1">
      <alignment horizontal="center" vertical="top" wrapText="1"/>
    </xf>
    <xf numFmtId="166" fontId="17" fillId="0" borderId="1" xfId="1" applyNumberFormat="1" applyFont="1" applyFill="1" applyBorder="1" applyAlignment="1">
      <alignment horizontal="center"/>
    </xf>
    <xf numFmtId="168" fontId="17" fillId="0" borderId="1" xfId="1" applyNumberFormat="1" applyFont="1" applyFill="1" applyBorder="1" applyAlignment="1">
      <alignment horizontal="center"/>
    </xf>
    <xf numFmtId="0" fontId="17" fillId="0" borderId="0" xfId="1" applyFont="1" applyFill="1" applyBorder="1" applyAlignment="1">
      <alignment horizontal="left" vertical="top"/>
    </xf>
    <xf numFmtId="49" fontId="17" fillId="0" borderId="0" xfId="1" quotePrefix="1" applyNumberFormat="1" applyFont="1" applyFill="1" applyBorder="1" applyAlignment="1">
      <alignment vertical="top"/>
    </xf>
    <xf numFmtId="0" fontId="17" fillId="0" borderId="0" xfId="1" applyFont="1" applyFill="1" applyBorder="1" applyAlignment="1">
      <alignment vertical="top"/>
    </xf>
    <xf numFmtId="0" fontId="17" fillId="0" borderId="0" xfId="1" quotePrefix="1" applyFont="1" applyFill="1" applyBorder="1" applyAlignment="1">
      <alignment horizontal="center" vertical="top"/>
    </xf>
    <xf numFmtId="49" fontId="17" fillId="0" borderId="0" xfId="1" quotePrefix="1" applyNumberFormat="1" applyFont="1" applyFill="1" applyBorder="1" applyAlignment="1">
      <alignment horizontal="center" vertical="top"/>
    </xf>
    <xf numFmtId="165" fontId="17" fillId="0" borderId="0" xfId="1" applyNumberFormat="1" applyFont="1" applyFill="1" applyAlignment="1"/>
    <xf numFmtId="4" fontId="17" fillId="0" borderId="0" xfId="1" applyNumberFormat="1" applyFont="1" applyFill="1" applyAlignment="1"/>
    <xf numFmtId="0" fontId="17" fillId="0" borderId="0" xfId="1" applyFont="1" applyFill="1" applyAlignment="1">
      <alignment horizontal="center" vertical="top"/>
    </xf>
    <xf numFmtId="49" fontId="17" fillId="0" borderId="0" xfId="1" applyNumberFormat="1" applyFont="1" applyFill="1" applyAlignment="1">
      <alignment horizontal="center" vertical="top"/>
    </xf>
    <xf numFmtId="166" fontId="17" fillId="0" borderId="0" xfId="1" applyNumberFormat="1" applyFont="1" applyFill="1" applyAlignment="1">
      <alignment horizontal="center" vertical="top"/>
    </xf>
    <xf numFmtId="0" fontId="17" fillId="0" borderId="0" xfId="1" applyNumberFormat="1" applyFont="1" applyFill="1" applyAlignment="1">
      <alignment horizontal="center" vertical="top"/>
    </xf>
    <xf numFmtId="0" fontId="17" fillId="0" borderId="0" xfId="1" applyFont="1" applyFill="1"/>
    <xf numFmtId="166" fontId="17" fillId="0" borderId="0" xfId="1" applyNumberFormat="1" applyFont="1" applyFill="1" applyBorder="1" applyAlignment="1">
      <alignment horizontal="center"/>
    </xf>
    <xf numFmtId="4" fontId="17" fillId="0" borderId="1" xfId="1" applyNumberFormat="1" applyFont="1" applyFill="1" applyBorder="1" applyAlignment="1">
      <alignment horizontal="center"/>
    </xf>
    <xf numFmtId="0" fontId="17" fillId="0" borderId="1" xfId="1" applyFont="1" applyFill="1" applyBorder="1" applyAlignment="1">
      <alignment vertical="center"/>
    </xf>
    <xf numFmtId="0" fontId="17" fillId="0" borderId="1" xfId="1" applyFont="1" applyFill="1" applyBorder="1" applyAlignment="1">
      <alignment horizontal="center" vertical="center" wrapText="1"/>
    </xf>
    <xf numFmtId="0" fontId="17" fillId="0" borderId="1" xfId="1" applyFont="1" applyBorder="1" applyAlignment="1">
      <alignment horizontal="center"/>
    </xf>
    <xf numFmtId="0" fontId="17" fillId="0" borderId="1" xfId="1" applyFont="1" applyFill="1" applyBorder="1" applyAlignment="1">
      <alignment horizontal="center" vertical="center"/>
    </xf>
    <xf numFmtId="0" fontId="17" fillId="0" borderId="0" xfId="1" applyFont="1" applyFill="1" applyBorder="1" applyAlignment="1">
      <alignment vertical="center"/>
    </xf>
    <xf numFmtId="0" fontId="17" fillId="0" borderId="0" xfId="1" applyFont="1" applyFill="1" applyBorder="1" applyAlignment="1">
      <alignment horizontal="center" vertical="center" wrapText="1"/>
    </xf>
    <xf numFmtId="0" fontId="17" fillId="0" borderId="0" xfId="1" applyFont="1" applyFill="1" applyBorder="1" applyAlignment="1">
      <alignment horizontal="center" vertical="center"/>
    </xf>
    <xf numFmtId="0" fontId="17" fillId="0" borderId="2" xfId="1" applyFont="1" applyFill="1" applyBorder="1" applyAlignment="1">
      <alignment vertical="center"/>
    </xf>
    <xf numFmtId="0" fontId="17" fillId="0" borderId="2" xfId="1" applyFont="1" applyFill="1" applyBorder="1" applyAlignment="1">
      <alignment horizontal="center" vertical="center" wrapText="1"/>
    </xf>
    <xf numFmtId="0" fontId="17" fillId="0" borderId="2" xfId="1" applyFont="1" applyFill="1" applyBorder="1" applyAlignment="1">
      <alignment horizontal="center" vertical="center"/>
    </xf>
    <xf numFmtId="0" fontId="19" fillId="0" borderId="0" xfId="1" applyFont="1"/>
    <xf numFmtId="165" fontId="22" fillId="0" borderId="1" xfId="1" applyNumberFormat="1" applyFont="1" applyFill="1" applyBorder="1" applyAlignment="1">
      <alignment vertical="top"/>
    </xf>
    <xf numFmtId="0" fontId="22" fillId="0" borderId="1" xfId="1" applyFont="1" applyFill="1" applyBorder="1" applyAlignment="1">
      <alignment vertical="top"/>
    </xf>
    <xf numFmtId="0" fontId="17" fillId="0" borderId="1" xfId="1" applyFont="1" applyFill="1" applyBorder="1" applyAlignment="1">
      <alignment horizontal="center" vertical="top" wrapText="1"/>
    </xf>
    <xf numFmtId="165" fontId="17" fillId="0" borderId="0" xfId="1" applyNumberFormat="1" applyFont="1" applyFill="1" applyAlignment="1">
      <alignment vertical="top"/>
    </xf>
    <xf numFmtId="0" fontId="17" fillId="0" borderId="0" xfId="1" applyFont="1" applyFill="1" applyAlignment="1">
      <alignment vertical="top"/>
    </xf>
    <xf numFmtId="0" fontId="21" fillId="0" borderId="0" xfId="1" applyFont="1" applyFill="1" applyBorder="1" applyAlignment="1">
      <alignment horizontal="right" vertical="top"/>
    </xf>
    <xf numFmtId="0" fontId="21" fillId="0" borderId="0" xfId="1" applyFont="1" applyFill="1" applyAlignment="1">
      <alignment vertical="top"/>
    </xf>
    <xf numFmtId="165" fontId="22" fillId="0" borderId="0" xfId="1" applyNumberFormat="1" applyFont="1" applyFill="1" applyBorder="1" applyAlignment="1">
      <alignment vertical="top"/>
    </xf>
    <xf numFmtId="0" fontId="22" fillId="0" borderId="0" xfId="1" applyFont="1" applyFill="1" applyBorder="1" applyAlignment="1">
      <alignment vertical="top"/>
    </xf>
    <xf numFmtId="0" fontId="21" fillId="0" borderId="0" xfId="1" applyFont="1" applyFill="1" applyBorder="1" applyAlignment="1">
      <alignment vertical="top"/>
    </xf>
    <xf numFmtId="169" fontId="17" fillId="0" borderId="0" xfId="1" applyNumberFormat="1" applyFont="1" applyFill="1" applyBorder="1" applyAlignment="1">
      <alignment vertical="top" wrapText="1"/>
    </xf>
    <xf numFmtId="0" fontId="17" fillId="0" borderId="0" xfId="1" applyFont="1" applyFill="1" applyAlignment="1">
      <alignment vertical="top" wrapText="1"/>
    </xf>
    <xf numFmtId="167" fontId="17" fillId="0" borderId="0" xfId="1" quotePrefix="1" applyNumberFormat="1" applyFont="1" applyFill="1" applyBorder="1" applyAlignment="1">
      <alignment vertical="top" wrapText="1"/>
    </xf>
    <xf numFmtId="168" fontId="17" fillId="0" borderId="0" xfId="1" quotePrefix="1" applyNumberFormat="1" applyFont="1" applyFill="1" applyBorder="1" applyAlignment="1">
      <alignment horizontal="center" vertical="top" wrapText="1"/>
    </xf>
    <xf numFmtId="0" fontId="17" fillId="0" borderId="0" xfId="1" quotePrefix="1" applyFont="1" applyFill="1" applyBorder="1" applyAlignment="1">
      <alignment horizontal="center" vertical="top" wrapText="1"/>
    </xf>
    <xf numFmtId="0" fontId="4" fillId="0" borderId="0" xfId="1" applyFill="1" applyAlignment="1">
      <alignment horizontal="center" vertical="top" wrapText="1"/>
    </xf>
    <xf numFmtId="165" fontId="17" fillId="0" borderId="1" xfId="1" applyNumberFormat="1" applyFont="1" applyFill="1" applyBorder="1" applyAlignment="1">
      <alignment horizontal="right" vertical="top"/>
    </xf>
    <xf numFmtId="0" fontId="17" fillId="0" borderId="1" xfId="1" applyFont="1" applyFill="1" applyBorder="1" applyAlignment="1">
      <alignment vertical="top"/>
    </xf>
    <xf numFmtId="0" fontId="4" fillId="0" borderId="1" xfId="1" applyFill="1" applyBorder="1" applyAlignment="1">
      <alignment horizontal="center" vertical="top" wrapText="1"/>
    </xf>
    <xf numFmtId="169" fontId="17" fillId="0" borderId="0" xfId="1" applyNumberFormat="1" applyFont="1" applyFill="1" applyBorder="1" applyAlignment="1">
      <alignment horizontal="left" vertical="top" wrapText="1" indent="6"/>
    </xf>
    <xf numFmtId="0" fontId="17" fillId="0" borderId="1" xfId="1" applyFont="1" applyFill="1" applyBorder="1" applyAlignment="1">
      <alignment vertical="top" wrapText="1"/>
    </xf>
    <xf numFmtId="167" fontId="17" fillId="0" borderId="1" xfId="1" applyNumberFormat="1" applyFont="1" applyFill="1" applyBorder="1" applyAlignment="1">
      <alignment horizontal="center" vertical="top" wrapText="1"/>
    </xf>
    <xf numFmtId="166" fontId="17" fillId="0" borderId="1" xfId="1" applyNumberFormat="1" applyFont="1" applyFill="1" applyBorder="1" applyAlignment="1">
      <alignment horizontal="center" vertical="top" wrapText="1"/>
    </xf>
    <xf numFmtId="165" fontId="17" fillId="0" borderId="1" xfId="1" applyNumberFormat="1" applyFont="1" applyFill="1" applyBorder="1" applyAlignment="1">
      <alignment horizontal="right" vertical="top" wrapText="1"/>
    </xf>
    <xf numFmtId="168" fontId="17" fillId="0" borderId="1" xfId="1" applyNumberFormat="1" applyFont="1" applyFill="1" applyBorder="1" applyAlignment="1">
      <alignment horizontal="center" vertical="top" wrapText="1"/>
    </xf>
    <xf numFmtId="4" fontId="17" fillId="0" borderId="1" xfId="1" applyNumberFormat="1" applyFont="1" applyFill="1" applyBorder="1" applyAlignment="1">
      <alignment vertical="top" wrapText="1"/>
    </xf>
    <xf numFmtId="166" fontId="17" fillId="0" borderId="1" xfId="1" applyNumberFormat="1" applyFont="1" applyFill="1" applyBorder="1" applyAlignment="1">
      <alignment horizontal="center" vertical="top"/>
    </xf>
    <xf numFmtId="4" fontId="17" fillId="0" borderId="0" xfId="1" applyNumberFormat="1" applyFont="1" applyFill="1" applyBorder="1" applyAlignment="1">
      <alignment vertical="top" wrapText="1"/>
    </xf>
    <xf numFmtId="169" fontId="17" fillId="0" borderId="0" xfId="1" applyNumberFormat="1" applyFont="1" applyFill="1"/>
    <xf numFmtId="0" fontId="21" fillId="0" borderId="0" xfId="1" applyFont="1" applyFill="1"/>
    <xf numFmtId="167" fontId="17" fillId="0" borderId="1" xfId="1" applyNumberFormat="1" applyFont="1" applyFill="1" applyBorder="1" applyAlignment="1">
      <alignment vertical="top" wrapText="1"/>
    </xf>
    <xf numFmtId="49" fontId="17" fillId="0" borderId="1" xfId="1" applyNumberFormat="1" applyFont="1" applyFill="1" applyBorder="1" applyAlignment="1">
      <alignment horizontal="center" vertical="top" wrapText="1"/>
    </xf>
    <xf numFmtId="0" fontId="22" fillId="0" borderId="1" xfId="1" applyFont="1" applyFill="1" applyBorder="1" applyAlignment="1">
      <alignment horizontal="left" vertical="top"/>
    </xf>
    <xf numFmtId="167" fontId="19" fillId="0" borderId="1" xfId="1" applyNumberFormat="1" applyFont="1" applyFill="1" applyBorder="1" applyAlignment="1">
      <alignment vertical="top"/>
    </xf>
    <xf numFmtId="0" fontId="19" fillId="0" borderId="1" xfId="1" applyFont="1" applyFill="1" applyBorder="1" applyAlignment="1">
      <alignment vertical="top"/>
    </xf>
    <xf numFmtId="0" fontId="19" fillId="0" borderId="1" xfId="1" applyFont="1" applyFill="1" applyBorder="1"/>
    <xf numFmtId="165" fontId="17" fillId="0" borderId="0" xfId="1" applyNumberFormat="1" applyFont="1" applyFill="1" applyBorder="1" applyAlignment="1">
      <alignment vertical="top"/>
    </xf>
    <xf numFmtId="167" fontId="17" fillId="0" borderId="0" xfId="1" applyNumberFormat="1" applyFont="1" applyFill="1" applyAlignment="1">
      <alignment horizontal="center" vertical="top" wrapText="1"/>
    </xf>
    <xf numFmtId="165" fontId="17" fillId="0" borderId="0" xfId="1" applyNumberFormat="1" applyFont="1" applyFill="1" applyAlignment="1">
      <alignment horizontal="right" vertical="top"/>
    </xf>
    <xf numFmtId="167" fontId="17" fillId="0" borderId="0" xfId="1" applyNumberFormat="1" applyFont="1" applyFill="1" applyAlignment="1">
      <alignment horizontal="center" vertical="top"/>
    </xf>
    <xf numFmtId="0" fontId="17" fillId="0" borderId="0" xfId="1" applyFont="1" applyFill="1" applyAlignment="1">
      <alignment horizontal="left" vertical="top"/>
    </xf>
    <xf numFmtId="0" fontId="21" fillId="0" borderId="0" xfId="1" applyFont="1" applyFill="1" applyAlignment="1">
      <alignment horizontal="right"/>
    </xf>
    <xf numFmtId="0" fontId="21" fillId="0" borderId="0" xfId="1" applyFont="1" applyFill="1" applyAlignment="1"/>
    <xf numFmtId="167" fontId="17" fillId="0" borderId="0" xfId="1" applyNumberFormat="1" applyFont="1" applyFill="1" applyAlignment="1"/>
    <xf numFmtId="167" fontId="17" fillId="0" borderId="0" xfId="1" applyNumberFormat="1" applyFont="1" applyFill="1" applyBorder="1" applyAlignment="1">
      <alignment vertical="top" wrapText="1"/>
    </xf>
    <xf numFmtId="0" fontId="17" fillId="0" borderId="0" xfId="1" applyFont="1" applyFill="1" applyBorder="1" applyAlignment="1">
      <alignment horizontal="left" vertical="top" wrapText="1"/>
    </xf>
    <xf numFmtId="0" fontId="17" fillId="0" borderId="0" xfId="1" applyFont="1" applyFill="1" applyAlignment="1">
      <alignment horizontal="center"/>
    </xf>
    <xf numFmtId="167" fontId="17" fillId="0" borderId="1" xfId="1" applyNumberFormat="1" applyFont="1" applyFill="1" applyBorder="1"/>
    <xf numFmtId="0" fontId="17" fillId="0" borderId="1" xfId="1" applyFont="1" applyFill="1" applyBorder="1"/>
    <xf numFmtId="49" fontId="17" fillId="0" borderId="1" xfId="1" applyNumberFormat="1" applyFont="1" applyFill="1" applyBorder="1" applyAlignment="1">
      <alignment horizontal="center" vertical="top"/>
    </xf>
    <xf numFmtId="0" fontId="19" fillId="0" borderId="0" xfId="1" applyFont="1" applyFill="1"/>
    <xf numFmtId="0" fontId="17" fillId="0" borderId="1" xfId="1" applyFont="1" applyFill="1" applyBorder="1" applyAlignment="1"/>
    <xf numFmtId="0" fontId="17" fillId="0" borderId="1" xfId="1" applyFont="1" applyFill="1" applyBorder="1" applyAlignment="1">
      <alignment wrapText="1"/>
    </xf>
    <xf numFmtId="0" fontId="17" fillId="0" borderId="2" xfId="1" applyFont="1" applyFill="1" applyBorder="1" applyAlignment="1">
      <alignment horizontal="center"/>
    </xf>
    <xf numFmtId="0" fontId="4" fillId="0" borderId="0" xfId="1" applyFont="1"/>
    <xf numFmtId="0" fontId="4" fillId="0" borderId="0" xfId="1" applyFont="1" applyFill="1"/>
    <xf numFmtId="170" fontId="4" fillId="0" borderId="0" xfId="1" applyNumberFormat="1" applyFont="1"/>
    <xf numFmtId="4" fontId="4" fillId="0" borderId="0" xfId="1" applyNumberFormat="1" applyFill="1"/>
    <xf numFmtId="170" fontId="4" fillId="0" borderId="0" xfId="1" applyNumberFormat="1"/>
    <xf numFmtId="0" fontId="24" fillId="0" borderId="0" xfId="1" applyFont="1"/>
    <xf numFmtId="3" fontId="4" fillId="0" borderId="0" xfId="1" applyNumberFormat="1" applyFont="1"/>
    <xf numFmtId="4" fontId="9" fillId="0" borderId="0" xfId="1" applyNumberFormat="1" applyFont="1"/>
    <xf numFmtId="2" fontId="9" fillId="0" borderId="0" xfId="1" applyNumberFormat="1" applyFont="1" applyFill="1" applyBorder="1"/>
    <xf numFmtId="0" fontId="12" fillId="0" borderId="0" xfId="1" applyFont="1" applyFill="1" applyBorder="1"/>
    <xf numFmtId="3" fontId="9" fillId="0" borderId="0" xfId="17" applyNumberFormat="1" applyFont="1" applyAlignment="1">
      <alignment horizontal="right"/>
    </xf>
    <xf numFmtId="3" fontId="9" fillId="0" borderId="0" xfId="1" applyNumberFormat="1" applyFont="1" applyFill="1" applyBorder="1"/>
    <xf numFmtId="0" fontId="8" fillId="0" borderId="0" xfId="1" applyFont="1" applyFill="1"/>
    <xf numFmtId="0" fontId="25" fillId="0" borderId="0" xfId="1" applyFont="1"/>
    <xf numFmtId="1" fontId="4" fillId="0" borderId="0" xfId="1" applyNumberFormat="1" applyFont="1"/>
    <xf numFmtId="3" fontId="13" fillId="0" borderId="0" xfId="1" applyNumberFormat="1" applyFont="1" applyFill="1" applyBorder="1"/>
    <xf numFmtId="14" fontId="4" fillId="0" borderId="0" xfId="1" quotePrefix="1" applyNumberFormat="1" applyFont="1" applyFill="1"/>
    <xf numFmtId="1" fontId="4" fillId="0" borderId="0" xfId="1" applyNumberFormat="1" applyFont="1" applyFill="1" applyBorder="1"/>
    <xf numFmtId="16" fontId="4" fillId="0" borderId="0" xfId="1" quotePrefix="1" applyNumberFormat="1" applyFont="1" applyFill="1" applyProtection="1">
      <protection locked="0" hidden="1"/>
    </xf>
    <xf numFmtId="0" fontId="4" fillId="0" borderId="0" xfId="1" applyFont="1" applyFill="1" applyAlignment="1">
      <alignment horizontal="left"/>
    </xf>
    <xf numFmtId="0" fontId="4" fillId="0" borderId="0" xfId="1" quotePrefix="1" applyFont="1" applyFill="1"/>
    <xf numFmtId="0" fontId="5" fillId="0" borderId="0" xfId="1" applyFont="1"/>
    <xf numFmtId="1" fontId="26" fillId="0" borderId="0" xfId="1" applyNumberFormat="1" applyFont="1"/>
    <xf numFmtId="0" fontId="12" fillId="0" borderId="0" xfId="1" applyFont="1"/>
    <xf numFmtId="49" fontId="4" fillId="0" borderId="0" xfId="1" quotePrefix="1" applyNumberFormat="1" applyFont="1" applyFill="1"/>
    <xf numFmtId="0" fontId="12" fillId="0" borderId="0" xfId="1" applyFont="1" applyFill="1"/>
    <xf numFmtId="0" fontId="27" fillId="0" borderId="0" xfId="1" applyFont="1" applyFill="1"/>
    <xf numFmtId="1" fontId="4" fillId="0" borderId="0" xfId="1" applyNumberFormat="1" applyFont="1" applyFill="1"/>
    <xf numFmtId="0" fontId="24" fillId="0" borderId="0" xfId="1" applyFont="1" applyFill="1"/>
    <xf numFmtId="1" fontId="24" fillId="0" borderId="0" xfId="1" applyNumberFormat="1" applyFont="1" applyFill="1"/>
    <xf numFmtId="170" fontId="4" fillId="0" borderId="0" xfId="1" applyNumberFormat="1" applyFont="1" applyFill="1" applyBorder="1"/>
    <xf numFmtId="1" fontId="27" fillId="0" borderId="0" xfId="1" applyNumberFormat="1" applyFont="1" applyFill="1"/>
    <xf numFmtId="0" fontId="28" fillId="0" borderId="0" xfId="1" applyFont="1" applyFill="1"/>
    <xf numFmtId="0" fontId="29" fillId="0" borderId="0" xfId="1" applyFont="1" applyFill="1"/>
    <xf numFmtId="16" fontId="4" fillId="0" borderId="0" xfId="1" quotePrefix="1" applyNumberFormat="1" applyFont="1" applyFill="1"/>
    <xf numFmtId="0" fontId="4" fillId="0" borderId="0" xfId="1" applyNumberFormat="1" applyFont="1" applyFill="1" applyBorder="1" applyAlignment="1">
      <alignment horizontal="center" wrapText="1"/>
    </xf>
    <xf numFmtId="0" fontId="4" fillId="0" borderId="0" xfId="1" applyFont="1" applyBorder="1"/>
    <xf numFmtId="0" fontId="12" fillId="0" borderId="0" xfId="1" applyFont="1" applyBorder="1"/>
    <xf numFmtId="0" fontId="4" fillId="0" borderId="0" xfId="1" applyNumberFormat="1" applyFont="1" applyFill="1" applyBorder="1" applyAlignment="1">
      <alignment horizontal="right"/>
    </xf>
    <xf numFmtId="0" fontId="4" fillId="0" borderId="0" xfId="1" applyNumberFormat="1" applyFont="1" applyBorder="1" applyAlignment="1">
      <alignment horizontal="right"/>
    </xf>
    <xf numFmtId="173" fontId="4" fillId="0" borderId="0" xfId="1" applyNumberFormat="1" applyBorder="1"/>
    <xf numFmtId="173" fontId="4" fillId="0" borderId="0" xfId="1" applyNumberFormat="1" applyFill="1" applyBorder="1"/>
    <xf numFmtId="0" fontId="24" fillId="0" borderId="0" xfId="1" applyFont="1" applyBorder="1" applyAlignment="1">
      <alignment horizontal="right"/>
    </xf>
    <xf numFmtId="0" fontId="24" fillId="0" borderId="0" xfId="1" applyFont="1" applyBorder="1" applyAlignment="1"/>
    <xf numFmtId="0" fontId="9" fillId="0" borderId="0" xfId="1" applyFont="1" applyBorder="1"/>
    <xf numFmtId="173" fontId="8" fillId="0" borderId="0" xfId="1" applyNumberFormat="1" applyFont="1" applyBorder="1"/>
    <xf numFmtId="0" fontId="4" fillId="0" borderId="0" xfId="1" applyFont="1" applyFill="1" applyBorder="1" applyAlignment="1">
      <alignment horizontal="right" vertical="center"/>
    </xf>
    <xf numFmtId="1" fontId="4" fillId="0" borderId="0" xfId="1" applyNumberFormat="1" applyFont="1" applyFill="1" applyBorder="1" applyAlignment="1">
      <alignment horizontal="right" vertical="center"/>
    </xf>
    <xf numFmtId="4" fontId="4" fillId="0" borderId="0" xfId="1" applyNumberFormat="1"/>
    <xf numFmtId="3" fontId="9" fillId="0" borderId="0" xfId="1" applyNumberFormat="1" applyFont="1"/>
    <xf numFmtId="0" fontId="9" fillId="0" borderId="0" xfId="1" applyFont="1"/>
    <xf numFmtId="0" fontId="4" fillId="0" borderId="0" xfId="1" applyFont="1" applyFill="1" applyBorder="1" applyAlignment="1">
      <alignment horizontal="right"/>
    </xf>
    <xf numFmtId="0" fontId="4" fillId="0" borderId="0" xfId="1" applyAlignment="1">
      <alignment horizontal="left"/>
    </xf>
    <xf numFmtId="2" fontId="4" fillId="0" borderId="0" xfId="1" applyNumberFormat="1" applyAlignment="1"/>
    <xf numFmtId="2" fontId="4" fillId="0" borderId="0" xfId="1" applyNumberFormat="1" applyAlignment="1">
      <alignment horizontal="right"/>
    </xf>
    <xf numFmtId="3" fontId="4" fillId="0" borderId="0" xfId="1" applyNumberFormat="1" applyAlignment="1"/>
    <xf numFmtId="3" fontId="4" fillId="0" borderId="0" xfId="1" applyNumberFormat="1" applyAlignment="1">
      <alignment horizontal="right"/>
    </xf>
    <xf numFmtId="0" fontId="4" fillId="0" borderId="0" xfId="1" applyFont="1" applyBorder="1" applyAlignment="1">
      <alignment horizontal="left"/>
    </xf>
    <xf numFmtId="2" fontId="32" fillId="0" borderId="0" xfId="22" applyNumberFormat="1" applyFont="1" applyAlignment="1">
      <alignment horizontal="right"/>
    </xf>
    <xf numFmtId="3" fontId="32" fillId="0" borderId="0" xfId="22" applyNumberFormat="1" applyFont="1" applyBorder="1" applyAlignment="1">
      <alignment horizontal="right"/>
    </xf>
    <xf numFmtId="174" fontId="4" fillId="0" borderId="0" xfId="22" applyFont="1" applyBorder="1" applyAlignment="1" applyProtection="1">
      <alignment horizontal="left"/>
      <protection locked="0"/>
    </xf>
    <xf numFmtId="0" fontId="8" fillId="0" borderId="0" xfId="1" applyFont="1" applyFill="1" applyBorder="1" applyAlignment="1">
      <alignment horizontal="left"/>
    </xf>
    <xf numFmtId="2" fontId="33" fillId="0" borderId="0" xfId="22" applyNumberFormat="1" applyFont="1" applyAlignment="1">
      <alignment horizontal="right"/>
    </xf>
    <xf numFmtId="3" fontId="33" fillId="0" borderId="0" xfId="22" applyNumberFormat="1" applyFont="1" applyBorder="1" applyAlignment="1">
      <alignment horizontal="right"/>
    </xf>
    <xf numFmtId="174" fontId="8" fillId="0" borderId="0" xfId="22" applyFont="1" applyFill="1" applyBorder="1" applyAlignment="1" applyProtection="1">
      <alignment horizontal="left"/>
    </xf>
    <xf numFmtId="174" fontId="4" fillId="0" borderId="0" xfId="22" applyFont="1" applyBorder="1" applyAlignment="1" applyProtection="1">
      <alignment horizontal="left"/>
    </xf>
    <xf numFmtId="1" fontId="12" fillId="0" borderId="0" xfId="1" applyNumberFormat="1" applyFont="1" applyFill="1" applyBorder="1" applyAlignment="1" applyProtection="1">
      <alignment horizontal="right" vertical="top" wrapText="1"/>
    </xf>
    <xf numFmtId="0" fontId="4" fillId="0" borderId="0" xfId="1" applyFont="1" applyFill="1" applyBorder="1" applyAlignment="1">
      <alignment horizontal="left" vertical="top"/>
    </xf>
    <xf numFmtId="3" fontId="4" fillId="0" borderId="0" xfId="14" applyNumberFormat="1" applyFont="1" applyFill="1" applyBorder="1" applyAlignment="1">
      <alignment horizontal="center" vertical="top" wrapText="1"/>
    </xf>
    <xf numFmtId="3" fontId="4" fillId="0" borderId="0" xfId="1" applyNumberFormat="1" applyFont="1" applyFill="1" applyBorder="1" applyAlignment="1">
      <alignment horizontal="right"/>
    </xf>
    <xf numFmtId="0" fontId="5" fillId="0" borderId="0" xfId="0" applyFont="1" applyAlignment="1">
      <alignment horizontal="left"/>
    </xf>
    <xf numFmtId="0" fontId="0" fillId="0" borderId="0" xfId="0" applyAlignment="1">
      <alignment horizontal="center"/>
    </xf>
    <xf numFmtId="0" fontId="3" fillId="0" borderId="0" xfId="0" applyFont="1" applyAlignment="1">
      <alignment horizontal="left"/>
    </xf>
    <xf numFmtId="0" fontId="0" fillId="0" borderId="0" xfId="0" applyBorder="1" applyAlignment="1">
      <alignment horizontal="center"/>
    </xf>
    <xf numFmtId="0" fontId="3" fillId="0" borderId="0" xfId="0" applyFont="1" applyBorder="1" applyAlignment="1">
      <alignment vertical="top" wrapText="1"/>
    </xf>
    <xf numFmtId="0" fontId="3" fillId="0" borderId="0" xfId="0" applyFont="1" applyBorder="1" applyAlignment="1">
      <alignment horizontal="center" vertical="top" wrapText="1"/>
    </xf>
    <xf numFmtId="0" fontId="3" fillId="0" borderId="0" xfId="0" applyFont="1" applyBorder="1" applyAlignment="1">
      <alignment horizontal="left" vertical="top" wrapText="1"/>
    </xf>
    <xf numFmtId="0" fontId="3" fillId="0" borderId="0" xfId="0" applyFont="1" applyBorder="1" applyAlignment="1">
      <alignment horizontal="center"/>
    </xf>
    <xf numFmtId="0" fontId="4" fillId="0" borderId="0" xfId="1" applyFont="1" applyFill="1" applyBorder="1"/>
    <xf numFmtId="0" fontId="10" fillId="0" borderId="0" xfId="1" applyFont="1" applyFill="1" applyBorder="1" applyAlignment="1">
      <alignment horizontal="center" wrapText="1"/>
    </xf>
    <xf numFmtId="0" fontId="8" fillId="0" borderId="0" xfId="1" applyFont="1" applyFill="1" applyBorder="1" applyAlignment="1">
      <alignment horizontal="center" wrapText="1"/>
    </xf>
    <xf numFmtId="0" fontId="12" fillId="0" borderId="0" xfId="1" applyFont="1" applyBorder="1" applyAlignment="1"/>
    <xf numFmtId="0" fontId="4" fillId="0" borderId="0" xfId="1" applyFont="1" applyFill="1" applyBorder="1" applyAlignment="1">
      <alignment horizontal="left"/>
    </xf>
    <xf numFmtId="0" fontId="7" fillId="0" borderId="0" xfId="1" applyFont="1" applyBorder="1" applyAlignment="1">
      <alignment horizontal="left" wrapText="1"/>
    </xf>
    <xf numFmtId="0" fontId="4" fillId="0" borderId="0" xfId="1" applyAlignment="1">
      <alignment horizontal="left"/>
    </xf>
    <xf numFmtId="0" fontId="4" fillId="0" borderId="0" xfId="1" applyFont="1" applyFill="1" applyBorder="1" applyAlignment="1">
      <alignment wrapText="1"/>
    </xf>
    <xf numFmtId="0" fontId="4" fillId="0" borderId="0" xfId="1" applyFont="1" applyFill="1" applyBorder="1" applyAlignment="1">
      <alignment horizontal="center"/>
    </xf>
    <xf numFmtId="0" fontId="10" fillId="0" borderId="0" xfId="1" applyFont="1" applyFill="1" applyBorder="1" applyAlignment="1">
      <alignment horizontal="center"/>
    </xf>
    <xf numFmtId="0" fontId="4" fillId="0" borderId="0" xfId="1" applyFont="1" applyFill="1" applyBorder="1" applyAlignment="1"/>
    <xf numFmtId="0" fontId="12" fillId="0" borderId="0" xfId="1" applyFont="1" applyFill="1" applyAlignment="1">
      <alignment horizontal="left"/>
    </xf>
    <xf numFmtId="0" fontId="4" fillId="0" borderId="0" xfId="1" applyFont="1" applyFill="1" applyAlignment="1">
      <alignment horizontal="left"/>
    </xf>
    <xf numFmtId="0" fontId="4" fillId="0" borderId="0" xfId="1" applyFont="1" applyFill="1" applyAlignment="1">
      <alignment horizontal="left" wrapText="1"/>
    </xf>
    <xf numFmtId="0" fontId="4" fillId="0" borderId="0" xfId="1" applyFill="1" applyAlignment="1">
      <alignment horizontal="center"/>
    </xf>
    <xf numFmtId="0" fontId="4" fillId="0" borderId="0" xfId="1" applyFont="1" applyFill="1" applyBorder="1" applyAlignment="1">
      <alignment horizontal="center" vertical="top" wrapText="1"/>
    </xf>
    <xf numFmtId="0" fontId="4" fillId="0" borderId="0" xfId="1" applyFont="1" applyFill="1" applyBorder="1" applyAlignment="1">
      <alignment horizontal="left" vertical="top" wrapText="1"/>
    </xf>
    <xf numFmtId="0" fontId="4" fillId="0" borderId="0" xfId="1" applyFont="1" applyFill="1" applyBorder="1" applyAlignment="1">
      <alignment vertical="top"/>
    </xf>
    <xf numFmtId="0" fontId="12" fillId="0" borderId="0" xfId="1" applyFont="1" applyFill="1" applyBorder="1" applyAlignment="1">
      <alignment horizontal="left"/>
    </xf>
    <xf numFmtId="0" fontId="4" fillId="0" borderId="0" xfId="1" applyFill="1" applyBorder="1" applyAlignment="1">
      <alignment horizontal="left"/>
    </xf>
    <xf numFmtId="0" fontId="7" fillId="0" borderId="0" xfId="1" applyFont="1" applyFill="1" applyBorder="1" applyAlignment="1">
      <alignment horizontal="left" wrapText="1"/>
    </xf>
    <xf numFmtId="0" fontId="4" fillId="0" borderId="0" xfId="1" applyFill="1" applyBorder="1" applyAlignment="1">
      <alignment horizontal="center"/>
    </xf>
    <xf numFmtId="0" fontId="4" fillId="0" borderId="0" xfId="1" applyFont="1" applyFill="1" applyBorder="1" applyAlignment="1">
      <alignment horizontal="left" wrapText="1"/>
    </xf>
    <xf numFmtId="0" fontId="4" fillId="0" borderId="0" xfId="1" applyFont="1" applyFill="1" applyBorder="1" applyAlignment="1">
      <alignment horizontal="left" vertical="center"/>
    </xf>
    <xf numFmtId="4" fontId="4" fillId="0" borderId="0" xfId="1" applyNumberFormat="1" applyFont="1" applyFill="1" applyBorder="1"/>
    <xf numFmtId="0" fontId="13" fillId="0" borderId="0" xfId="14" applyFont="1" applyAlignment="1">
      <alignment horizontal="center"/>
    </xf>
    <xf numFmtId="0" fontId="1" fillId="0" borderId="0" xfId="14" applyAlignment="1">
      <alignment horizontal="center"/>
    </xf>
    <xf numFmtId="3" fontId="1" fillId="0" borderId="0" xfId="14" applyNumberFormat="1" applyAlignment="1">
      <alignment horizontal="center"/>
    </xf>
    <xf numFmtId="0" fontId="16" fillId="0" borderId="0" xfId="14" applyFont="1" applyFill="1" applyBorder="1" applyAlignment="1"/>
    <xf numFmtId="0" fontId="4" fillId="0" borderId="0" xfId="14" applyFont="1" applyFill="1" applyBorder="1"/>
    <xf numFmtId="3" fontId="7" fillId="0" borderId="0" xfId="14" applyNumberFormat="1" applyFont="1" applyFill="1" applyBorder="1" applyAlignment="1">
      <alignment wrapText="1"/>
    </xf>
    <xf numFmtId="3" fontId="4" fillId="0" borderId="0" xfId="14" applyNumberFormat="1" applyFont="1" applyFill="1" applyBorder="1" applyAlignment="1">
      <alignment wrapText="1"/>
    </xf>
    <xf numFmtId="0" fontId="4" fillId="0" borderId="0" xfId="14" applyFont="1" applyFill="1" applyBorder="1" applyAlignment="1">
      <alignment horizontal="left" wrapText="1"/>
    </xf>
    <xf numFmtId="0" fontId="1" fillId="0" borderId="0" xfId="14"/>
    <xf numFmtId="0" fontId="4" fillId="0" borderId="0" xfId="14" applyFont="1" applyFill="1" applyBorder="1" applyAlignment="1">
      <alignment horizontal="right" vertical="top" wrapText="1"/>
    </xf>
    <xf numFmtId="3" fontId="4" fillId="0" borderId="0" xfId="14" applyNumberFormat="1" applyFont="1" applyFill="1" applyBorder="1" applyAlignment="1">
      <alignment horizontal="center" vertical="top" wrapText="1"/>
    </xf>
    <xf numFmtId="3" fontId="4" fillId="0" borderId="0" xfId="14" applyNumberFormat="1" applyFont="1" applyFill="1" applyBorder="1" applyAlignment="1">
      <alignment horizontal="center" vertical="top"/>
    </xf>
    <xf numFmtId="0" fontId="4" fillId="0" borderId="0" xfId="14" applyFont="1" applyFill="1" applyBorder="1" applyAlignment="1">
      <alignment wrapText="1"/>
    </xf>
    <xf numFmtId="0" fontId="15" fillId="0" borderId="0" xfId="14" applyFont="1" applyFill="1" applyBorder="1" applyAlignment="1">
      <alignment wrapText="1"/>
    </xf>
    <xf numFmtId="0" fontId="15" fillId="0" borderId="0" xfId="14" applyFont="1" applyFill="1" applyBorder="1" applyAlignment="1">
      <alignment horizontal="left" wrapText="1"/>
    </xf>
    <xf numFmtId="0" fontId="4" fillId="0" borderId="0" xfId="14" applyFont="1" applyAlignment="1">
      <alignment horizontal="left"/>
    </xf>
    <xf numFmtId="0" fontId="21" fillId="0" borderId="0" xfId="1" applyFont="1" applyFill="1" applyBorder="1" applyAlignment="1">
      <alignment horizontal="left"/>
    </xf>
    <xf numFmtId="0" fontId="17" fillId="0" borderId="0" xfId="1" applyFont="1" applyFill="1" applyBorder="1" applyAlignment="1">
      <alignment horizontal="left"/>
    </xf>
    <xf numFmtId="0" fontId="18" fillId="0" borderId="0" xfId="1" applyFont="1" applyFill="1" applyBorder="1"/>
    <xf numFmtId="0" fontId="17" fillId="0" borderId="0" xfId="1" applyFont="1" applyFill="1" applyBorder="1"/>
    <xf numFmtId="0" fontId="19" fillId="0" borderId="0" xfId="1" applyFont="1" applyFill="1" applyBorder="1"/>
    <xf numFmtId="0" fontId="17" fillId="0" borderId="0" xfId="1" applyFont="1" applyFill="1" applyBorder="1" applyAlignment="1">
      <alignment horizontal="center"/>
    </xf>
    <xf numFmtId="0" fontId="17" fillId="0" borderId="2" xfId="1" applyFont="1" applyFill="1" applyBorder="1" applyAlignment="1">
      <alignment horizontal="center" wrapText="1"/>
    </xf>
    <xf numFmtId="0" fontId="17" fillId="0" borderId="2" xfId="1" applyFont="1" applyFill="1" applyBorder="1" applyAlignment="1">
      <alignment horizontal="center"/>
    </xf>
    <xf numFmtId="0" fontId="21" fillId="0" borderId="0" xfId="1" applyFont="1" applyFill="1" applyBorder="1" applyAlignment="1"/>
    <xf numFmtId="0" fontId="17" fillId="0" borderId="0" xfId="1" applyFont="1" applyFill="1" applyBorder="1" applyAlignment="1">
      <alignment wrapText="1"/>
    </xf>
    <xf numFmtId="0" fontId="17" fillId="0" borderId="0" xfId="1" applyFont="1" applyFill="1" applyBorder="1" applyAlignment="1"/>
    <xf numFmtId="0" fontId="17" fillId="0" borderId="0" xfId="1" applyFont="1" applyFill="1" applyAlignment="1">
      <alignment horizontal="center" vertical="top" wrapText="1"/>
    </xf>
    <xf numFmtId="0" fontId="17" fillId="0" borderId="0" xfId="1" applyFont="1" applyFill="1" applyBorder="1" applyAlignment="1">
      <alignment vertical="top" wrapText="1"/>
    </xf>
    <xf numFmtId="0" fontId="4" fillId="0" borderId="0" xfId="1" applyAlignment="1">
      <alignment vertical="top" wrapText="1"/>
    </xf>
    <xf numFmtId="0" fontId="4" fillId="0" borderId="0" xfId="1" applyFill="1" applyAlignment="1">
      <alignment horizontal="center" vertical="top" wrapText="1"/>
    </xf>
    <xf numFmtId="0" fontId="17" fillId="0" borderId="0" xfId="1" applyFont="1" applyFill="1" applyAlignment="1">
      <alignment vertical="top" wrapText="1"/>
    </xf>
    <xf numFmtId="0" fontId="17" fillId="0" borderId="0" xfId="1" applyFont="1" applyFill="1" applyBorder="1" applyAlignment="1">
      <alignment horizontal="center" vertical="top" wrapText="1"/>
    </xf>
    <xf numFmtId="0" fontId="4" fillId="0" borderId="0" xfId="1" applyAlignment="1">
      <alignment vertical="top"/>
    </xf>
    <xf numFmtId="0" fontId="21" fillId="0" borderId="0" xfId="1" applyFont="1" applyFill="1" applyAlignment="1"/>
    <xf numFmtId="0" fontId="23" fillId="0" borderId="0" xfId="1" applyFont="1" applyFill="1" applyBorder="1" applyAlignment="1"/>
    <xf numFmtId="0" fontId="19" fillId="0" borderId="0" xfId="1" applyFont="1" applyFill="1" applyBorder="1" applyAlignment="1">
      <alignment horizontal="left" vertical="top" wrapText="1"/>
    </xf>
    <xf numFmtId="0" fontId="19" fillId="0" borderId="0" xfId="1" applyFont="1" applyFill="1"/>
    <xf numFmtId="0" fontId="19" fillId="0" borderId="0" xfId="1" applyFont="1" applyFill="1" applyAlignment="1">
      <alignment horizontal="center"/>
    </xf>
    <xf numFmtId="49" fontId="17" fillId="0" borderId="0" xfId="1" applyNumberFormat="1" applyFont="1" applyFill="1" applyBorder="1" applyAlignment="1">
      <alignment horizontal="center" vertical="top"/>
    </xf>
    <xf numFmtId="0" fontId="4" fillId="0" borderId="0" xfId="1" applyFill="1" applyAlignment="1">
      <alignment vertical="top" wrapText="1"/>
    </xf>
    <xf numFmtId="49" fontId="17" fillId="0" borderId="0" xfId="1" applyNumberFormat="1" applyFont="1" applyFill="1" applyBorder="1" applyAlignment="1">
      <alignment horizontal="center" vertical="top" wrapText="1"/>
    </xf>
    <xf numFmtId="0" fontId="8" fillId="0" borderId="0" xfId="1" applyFont="1" applyFill="1"/>
    <xf numFmtId="0" fontId="4" fillId="0" borderId="0" xfId="1" applyFont="1" applyFill="1"/>
    <xf numFmtId="0" fontId="8" fillId="0" borderId="0" xfId="1" applyFont="1" applyFill="1" applyBorder="1"/>
    <xf numFmtId="0" fontId="12" fillId="0" borderId="0" xfId="1" applyFont="1" applyAlignment="1"/>
    <xf numFmtId="0" fontId="4" fillId="0" borderId="0" xfId="1" applyAlignment="1"/>
    <xf numFmtId="0" fontId="12" fillId="0" borderId="0" xfId="1" applyFont="1"/>
    <xf numFmtId="0" fontId="7" fillId="0" borderId="0" xfId="1" applyFont="1" applyFill="1" applyAlignment="1">
      <alignment horizontal="left" vertical="top" wrapText="1"/>
    </xf>
    <xf numFmtId="0" fontId="4" fillId="0" borderId="0" xfId="1" applyFont="1" applyFill="1" applyAlignment="1">
      <alignment horizontal="left" vertical="top" wrapText="1"/>
    </xf>
    <xf numFmtId="0" fontId="4" fillId="0" borderId="0" xfId="1" applyAlignment="1">
      <alignment horizontal="center"/>
    </xf>
    <xf numFmtId="0" fontId="4" fillId="0" borderId="0" xfId="1" applyNumberFormat="1" applyFont="1" applyFill="1" applyBorder="1" applyAlignment="1">
      <alignment horizontal="center"/>
    </xf>
    <xf numFmtId="0" fontId="4" fillId="0" borderId="0" xfId="1" applyNumberFormat="1" applyFont="1" applyBorder="1" applyAlignment="1">
      <alignment horizontal="center"/>
    </xf>
    <xf numFmtId="0" fontId="4" fillId="0" borderId="0" xfId="1" applyFont="1" applyBorder="1" applyAlignment="1">
      <alignment horizontal="left"/>
    </xf>
    <xf numFmtId="0" fontId="4" fillId="0" borderId="0" xfId="1" applyFont="1" applyAlignment="1">
      <alignment horizontal="left"/>
    </xf>
    <xf numFmtId="0" fontId="7" fillId="0" borderId="0" xfId="1" applyFont="1" applyFill="1" applyAlignment="1">
      <alignment horizontal="left" wrapText="1"/>
    </xf>
    <xf numFmtId="0" fontId="4" fillId="0" borderId="0" xfId="1"/>
    <xf numFmtId="0" fontId="4" fillId="0" borderId="0" xfId="1" applyFont="1" applyFill="1" applyBorder="1" applyAlignment="1">
      <alignment horizontal="left" vertical="center" wrapText="1"/>
    </xf>
    <xf numFmtId="0" fontId="9" fillId="0" borderId="0" xfId="1" applyFont="1" applyBorder="1"/>
    <xf numFmtId="0" fontId="4" fillId="0" borderId="0" xfId="1" applyFont="1" applyBorder="1" applyAlignment="1">
      <alignment wrapText="1"/>
    </xf>
    <xf numFmtId="0" fontId="12" fillId="0" borderId="0" xfId="1" applyFont="1" applyFill="1" applyAlignment="1"/>
    <xf numFmtId="0" fontId="8" fillId="0" borderId="0" xfId="1" applyFont="1" applyFill="1" applyBorder="1" applyAlignment="1">
      <alignment vertical="center"/>
    </xf>
    <xf numFmtId="174" fontId="4" fillId="0" borderId="0" xfId="22" applyFont="1" applyBorder="1" applyAlignment="1" applyProtection="1">
      <alignment horizontal="left"/>
    </xf>
    <xf numFmtId="174" fontId="4" fillId="0" borderId="0" xfId="22" applyFont="1" applyBorder="1" applyAlignment="1">
      <alignment horizontal="left"/>
    </xf>
    <xf numFmtId="174" fontId="4" fillId="0" borderId="0" xfId="22" applyFont="1" applyBorder="1" applyAlignment="1" applyProtection="1">
      <alignment horizontal="center"/>
    </xf>
    <xf numFmtId="174" fontId="12" fillId="0" borderId="0" xfId="22" applyFont="1" applyFill="1" applyAlignment="1" applyProtection="1">
      <alignment horizontal="left"/>
    </xf>
    <xf numFmtId="174" fontId="4" fillId="0" borderId="0" xfId="22" applyFont="1" applyAlignment="1" applyProtection="1">
      <alignment horizontal="left"/>
    </xf>
    <xf numFmtId="174" fontId="24" fillId="0" borderId="0" xfId="22" applyFont="1" applyAlignment="1">
      <alignment horizontal="left"/>
    </xf>
    <xf numFmtId="174" fontId="12" fillId="0" borderId="0" xfId="22" applyFont="1" applyAlignment="1" applyProtection="1">
      <alignment horizontal="left"/>
    </xf>
    <xf numFmtId="0" fontId="4" fillId="0" borderId="0" xfId="1" applyFont="1" applyFill="1" applyBorder="1" applyAlignment="1">
      <alignment horizontal="left" vertical="top"/>
    </xf>
    <xf numFmtId="0" fontId="34" fillId="0" borderId="0" xfId="23" applyFont="1" applyProtection="1">
      <protection locked="0"/>
    </xf>
    <xf numFmtId="165" fontId="34" fillId="0" borderId="0" xfId="23" applyNumberFormat="1" applyFont="1" applyAlignment="1" applyProtection="1">
      <alignment horizontal="right"/>
      <protection locked="0"/>
    </xf>
    <xf numFmtId="165" fontId="34" fillId="0" borderId="0" xfId="23" applyNumberFormat="1" applyFont="1" applyProtection="1">
      <protection locked="0"/>
    </xf>
    <xf numFmtId="4" fontId="34" fillId="0" borderId="0" xfId="23" applyNumberFormat="1" applyFont="1" applyProtection="1">
      <protection locked="0"/>
    </xf>
    <xf numFmtId="0" fontId="35" fillId="0" borderId="0" xfId="23" applyFont="1" applyAlignment="1" applyProtection="1">
      <alignment horizontal="center"/>
      <protection locked="0"/>
    </xf>
    <xf numFmtId="0" fontId="36" fillId="0" borderId="0" xfId="23" applyFont="1" applyAlignment="1" applyProtection="1">
      <alignment horizontal="center"/>
      <protection locked="0"/>
    </xf>
    <xf numFmtId="0" fontId="36" fillId="0" borderId="0" xfId="23" applyFont="1" applyProtection="1">
      <protection locked="0"/>
    </xf>
    <xf numFmtId="0" fontId="4" fillId="0" borderId="0" xfId="23" applyFont="1" applyFill="1" applyAlignment="1" applyProtection="1">
      <alignment vertical="top" wrapText="1"/>
      <protection locked="0"/>
    </xf>
    <xf numFmtId="0" fontId="7" fillId="0" borderId="0" xfId="23" applyFont="1" applyFill="1" applyAlignment="1" applyProtection="1">
      <alignment vertical="top" wrapText="1"/>
      <protection locked="0"/>
    </xf>
    <xf numFmtId="0" fontId="4" fillId="0" borderId="0" xfId="23" applyFont="1" applyProtection="1">
      <protection locked="0"/>
    </xf>
    <xf numFmtId="0" fontId="34" fillId="0" borderId="0" xfId="23" applyFont="1" applyBorder="1" applyAlignment="1" applyProtection="1">
      <alignment vertical="center"/>
      <protection locked="0"/>
    </xf>
    <xf numFmtId="165" fontId="8" fillId="0" borderId="0" xfId="23" applyNumberFormat="1" applyFont="1" applyFill="1" applyBorder="1" applyAlignment="1">
      <alignment horizontal="right" vertical="center"/>
    </xf>
    <xf numFmtId="165" fontId="8" fillId="0" borderId="0" xfId="23" applyNumberFormat="1" applyFont="1" applyFill="1" applyBorder="1" applyAlignment="1">
      <alignment vertical="center"/>
    </xf>
    <xf numFmtId="175" fontId="8" fillId="0" borderId="0" xfId="23" applyNumberFormat="1" applyFont="1" applyFill="1" applyBorder="1" applyAlignment="1">
      <alignment horizontal="center" vertical="center"/>
    </xf>
    <xf numFmtId="175" fontId="8" fillId="0" borderId="0" xfId="23" applyNumberFormat="1" applyFont="1" applyFill="1" applyBorder="1" applyAlignment="1">
      <alignment horizontal="left" vertical="center" wrapText="1"/>
    </xf>
    <xf numFmtId="165" fontId="4" fillId="0" borderId="0" xfId="23" applyNumberFormat="1" applyFont="1" applyFill="1" applyBorder="1" applyAlignment="1">
      <alignment horizontal="right" vertical="center"/>
    </xf>
    <xf numFmtId="165" fontId="4" fillId="0" borderId="0" xfId="23" applyNumberFormat="1" applyFont="1" applyFill="1" applyBorder="1" applyAlignment="1">
      <alignment vertical="center"/>
    </xf>
    <xf numFmtId="169" fontId="4" fillId="0" borderId="0" xfId="23" applyNumberFormat="1" applyFont="1" applyFill="1" applyBorder="1" applyAlignment="1">
      <alignment vertical="center"/>
    </xf>
    <xf numFmtId="176" fontId="4" fillId="0" borderId="0" xfId="23" applyNumberFormat="1" applyFont="1" applyFill="1" applyBorder="1" applyAlignment="1">
      <alignment horizontal="center" vertical="center"/>
    </xf>
    <xf numFmtId="175" fontId="4" fillId="0" borderId="0" xfId="23" applyNumberFormat="1" applyFont="1" applyFill="1" applyBorder="1" applyAlignment="1">
      <alignment horizontal="center" vertical="center"/>
    </xf>
    <xf numFmtId="3" fontId="4" fillId="0" borderId="0" xfId="23" applyNumberFormat="1" applyFont="1" applyFill="1" applyBorder="1" applyAlignment="1">
      <alignment horizontal="center" vertical="center" wrapText="1"/>
    </xf>
    <xf numFmtId="175" fontId="4" fillId="0" borderId="0" xfId="23" applyNumberFormat="1" applyFont="1" applyFill="1" applyBorder="1" applyAlignment="1">
      <alignment horizontal="left" vertical="center" wrapText="1"/>
    </xf>
    <xf numFmtId="176" fontId="7" fillId="0" borderId="0" xfId="23" applyNumberFormat="1" applyFont="1" applyFill="1" applyBorder="1" applyAlignment="1">
      <alignment horizontal="center" vertical="center"/>
    </xf>
    <xf numFmtId="0" fontId="4" fillId="0" borderId="0" xfId="1" applyAlignment="1">
      <alignment horizontal="left" vertical="center" wrapText="1"/>
    </xf>
    <xf numFmtId="0" fontId="4" fillId="0" borderId="0" xfId="23" applyFont="1" applyBorder="1" applyAlignment="1" applyProtection="1">
      <alignment horizontal="left" vertical="center" wrapText="1"/>
      <protection locked="0"/>
    </xf>
    <xf numFmtId="0" fontId="34" fillId="0" borderId="0" xfId="23" applyFont="1" applyBorder="1" applyAlignment="1" applyProtection="1">
      <alignment wrapText="1"/>
      <protection locked="0"/>
    </xf>
    <xf numFmtId="0" fontId="34" fillId="0" borderId="0" xfId="23" applyFont="1" applyBorder="1" applyAlignment="1" applyProtection="1">
      <alignment horizontal="right" vertical="center"/>
      <protection locked="0"/>
    </xf>
    <xf numFmtId="0" fontId="34" fillId="0" borderId="0" xfId="23" applyFont="1" applyBorder="1" applyAlignment="1" applyProtection="1">
      <alignment horizontal="center" vertical="center"/>
      <protection locked="0"/>
    </xf>
    <xf numFmtId="0" fontId="4" fillId="0" borderId="0" xfId="23" applyFont="1" applyBorder="1" applyAlignment="1" applyProtection="1">
      <alignment vertical="center" wrapText="1"/>
      <protection locked="0"/>
    </xf>
    <xf numFmtId="4" fontId="4" fillId="0" borderId="0" xfId="23" applyNumberFormat="1" applyFont="1" applyBorder="1" applyAlignment="1" applyProtection="1">
      <alignment horizontal="center" vertical="center" wrapText="1"/>
      <protection locked="0"/>
    </xf>
    <xf numFmtId="0" fontId="12" fillId="0" borderId="0" xfId="23" applyFont="1" applyBorder="1" applyAlignment="1" applyProtection="1">
      <alignment horizontal="center"/>
      <protection locked="0"/>
    </xf>
    <xf numFmtId="0" fontId="4" fillId="0" borderId="0" xfId="23" applyFont="1" applyBorder="1" applyAlignment="1" applyProtection="1">
      <alignment horizontal="left" vertical="top"/>
      <protection locked="0"/>
    </xf>
    <xf numFmtId="0" fontId="12" fillId="0" borderId="0" xfId="23" applyFont="1" applyBorder="1" applyAlignment="1" applyProtection="1">
      <alignment horizontal="left" vertical="top"/>
      <protection locked="0"/>
    </xf>
    <xf numFmtId="0" fontId="12" fillId="0" borderId="0" xfId="23" applyFont="1" applyBorder="1" applyAlignment="1" applyProtection="1">
      <alignment horizontal="left" vertical="top"/>
      <protection locked="0"/>
    </xf>
    <xf numFmtId="0" fontId="4" fillId="0" borderId="0" xfId="23" applyFont="1" applyBorder="1" applyAlignment="1" applyProtection="1">
      <alignment horizontal="center" vertical="center" wrapText="1"/>
      <protection locked="0"/>
    </xf>
    <xf numFmtId="165" fontId="4" fillId="0" borderId="0" xfId="23" applyNumberFormat="1" applyFont="1" applyFill="1" applyBorder="1" applyAlignment="1" applyProtection="1">
      <alignment horizontal="right" vertical="center" wrapText="1"/>
      <protection locked="0"/>
    </xf>
  </cellXfs>
  <cellStyles count="24">
    <cellStyle name="Comma 2" xfId="2"/>
    <cellStyle name="Euro" xfId="18"/>
    <cellStyle name="Euro 2" xfId="19"/>
    <cellStyle name="Komma 2" xfId="15"/>
    <cellStyle name="Komma 2 2" xfId="16"/>
    <cellStyle name="Komma 3" xfId="17"/>
    <cellStyle name="Normal 2" xfId="3"/>
    <cellStyle name="Normal 3" xfId="4"/>
    <cellStyle name="Normal 3 2" xfId="5"/>
    <cellStyle name="Normal 3 3" xfId="6"/>
    <cellStyle name="Normal 3 3 2" xfId="7"/>
    <cellStyle name="Normal 4" xfId="8"/>
    <cellStyle name="Normal 4 2" xfId="9"/>
    <cellStyle name="Normal 4 3" xfId="10"/>
    <cellStyle name="Normal 4 3 2" xfId="11"/>
    <cellStyle name="Normal 5" xfId="21"/>
    <cellStyle name="Normal_Tab04" xfId="22"/>
    <cellStyle name="Standard" xfId="0" builtinId="0"/>
    <cellStyle name="Standard 2" xfId="1"/>
    <cellStyle name="Standard 2 2" xfId="20"/>
    <cellStyle name="Standard 3" xfId="12"/>
    <cellStyle name="Standard 3 2" xfId="13"/>
    <cellStyle name="Standard 4" xfId="14"/>
    <cellStyle name="Standard_N-III-15-IFIs" xf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tabSelected="1" workbookViewId="0">
      <selection sqref="A1:XFD1"/>
    </sheetView>
  </sheetViews>
  <sheetFormatPr baseColWidth="10" defaultRowHeight="12.75" x14ac:dyDescent="0.2"/>
  <cols>
    <col min="1" max="1" width="72.42578125" customWidth="1"/>
    <col min="2" max="2" width="60.42578125" customWidth="1"/>
  </cols>
  <sheetData>
    <row r="1" spans="1:2" s="267" customFormat="1" ht="15" x14ac:dyDescent="0.25">
      <c r="A1" s="267" t="s">
        <v>13</v>
      </c>
    </row>
    <row r="2" spans="1:2" s="268" customFormat="1" ht="14.25" customHeight="1" x14ac:dyDescent="0.2"/>
    <row r="3" spans="1:2" s="270" customFormat="1" ht="14.25" customHeight="1" x14ac:dyDescent="0.2"/>
    <row r="4" spans="1:2" s="1" customFormat="1" ht="14.25" customHeight="1" x14ac:dyDescent="0.2">
      <c r="A4" s="3" t="s">
        <v>12</v>
      </c>
      <c r="B4" s="3" t="s">
        <v>11</v>
      </c>
    </row>
    <row r="5" spans="1:2" s="271" customFormat="1" ht="14.25" customHeight="1" x14ac:dyDescent="0.2"/>
    <row r="6" spans="1:2" s="271" customFormat="1" ht="14.25" customHeight="1" x14ac:dyDescent="0.2">
      <c r="A6" s="271" t="s">
        <v>10</v>
      </c>
    </row>
    <row r="7" spans="1:2" s="1" customFormat="1" ht="14.25" customHeight="1" x14ac:dyDescent="0.2">
      <c r="A7" s="3" t="s">
        <v>9</v>
      </c>
      <c r="B7" s="3" t="s">
        <v>8</v>
      </c>
    </row>
    <row r="8" spans="1:2" s="272" customFormat="1" ht="14.25" customHeight="1" x14ac:dyDescent="0.2"/>
    <row r="9" spans="1:2" s="3" customFormat="1" ht="14.25" customHeight="1" x14ac:dyDescent="0.2">
      <c r="A9" s="3" t="s">
        <v>7</v>
      </c>
      <c r="B9" s="3" t="s">
        <v>6</v>
      </c>
    </row>
    <row r="10" spans="1:2" s="272" customFormat="1" ht="14.25" customHeight="1" x14ac:dyDescent="0.2"/>
    <row r="11" spans="1:2" s="271" customFormat="1" ht="14.25" customHeight="1" x14ac:dyDescent="0.2">
      <c r="A11" s="271" t="s">
        <v>5</v>
      </c>
    </row>
    <row r="12" spans="1:2" s="3" customFormat="1" ht="14.25" customHeight="1" x14ac:dyDescent="0.2">
      <c r="A12" s="3" t="s">
        <v>4</v>
      </c>
      <c r="B12" s="3" t="s">
        <v>3</v>
      </c>
    </row>
    <row r="13" spans="1:2" s="273" customFormat="1" ht="14.25" customHeight="1" x14ac:dyDescent="0.2"/>
    <row r="14" spans="1:2" s="3" customFormat="1" ht="14.25" customHeight="1" x14ac:dyDescent="0.2">
      <c r="A14" s="3" t="s">
        <v>2</v>
      </c>
    </row>
    <row r="15" spans="1:2" s="274" customFormat="1" ht="14.25" customHeight="1" x14ac:dyDescent="0.2"/>
    <row r="16" spans="1:2" s="1" customFormat="1" ht="14.25" customHeight="1" x14ac:dyDescent="0.2">
      <c r="A16" s="2" t="s">
        <v>1</v>
      </c>
    </row>
    <row r="18" spans="1:1" s="269" customFormat="1" ht="14.25" customHeight="1" x14ac:dyDescent="0.2">
      <c r="A18" s="269" t="s">
        <v>0</v>
      </c>
    </row>
    <row r="19" spans="1:1" s="268" customFormat="1" ht="14.25" customHeight="1" x14ac:dyDescent="0.2"/>
  </sheetData>
  <mergeCells count="12">
    <mergeCell ref="A1:XFD1"/>
    <mergeCell ref="A2:XFD2"/>
    <mergeCell ref="A19:XFD19"/>
    <mergeCell ref="A18:XFD18"/>
    <mergeCell ref="A3:XFD3"/>
    <mergeCell ref="A5:XFD5"/>
    <mergeCell ref="A6:XFD6"/>
    <mergeCell ref="A8:XFD8"/>
    <mergeCell ref="A10:XFD10"/>
    <mergeCell ref="A11:XFD11"/>
    <mergeCell ref="A13:XFD13"/>
    <mergeCell ref="A15:XFD15"/>
  </mergeCells>
  <pageMargins left="0.7" right="0.7" top="0.78740157499999996" bottom="0.78740157499999996" header="0.3" footer="0.3"/>
  <pageSetup paperSize="9" scale="6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sqref="A1:XFD1"/>
    </sheetView>
  </sheetViews>
  <sheetFormatPr baseColWidth="10" defaultRowHeight="12.75" x14ac:dyDescent="0.2"/>
  <cols>
    <col min="1" max="1" width="11.42578125" style="23" customWidth="1"/>
    <col min="2" max="2" width="29.7109375" style="23" bestFit="1" customWidth="1"/>
    <col min="3" max="7" width="8.140625" style="23" customWidth="1"/>
    <col min="8" max="16384" width="11.42578125" style="23"/>
  </cols>
  <sheetData>
    <row r="1" spans="1:7" s="360" customFormat="1" x14ac:dyDescent="0.2">
      <c r="A1" s="360" t="s">
        <v>374</v>
      </c>
    </row>
    <row r="2" spans="1:7" s="285" customFormat="1" x14ac:dyDescent="0.2">
      <c r="A2" s="285" t="s">
        <v>360</v>
      </c>
    </row>
    <row r="3" spans="1:7" s="283" customFormat="1" x14ac:dyDescent="0.2"/>
    <row r="4" spans="1:7" x14ac:dyDescent="0.2">
      <c r="A4" s="15"/>
      <c r="B4" s="15"/>
      <c r="C4" s="248">
        <v>2010</v>
      </c>
      <c r="D4" s="248">
        <v>2011</v>
      </c>
      <c r="E4" s="248">
        <v>2012</v>
      </c>
      <c r="F4" s="248">
        <v>2013</v>
      </c>
      <c r="G4" s="248">
        <v>2014</v>
      </c>
    </row>
    <row r="5" spans="1:7" s="279" customFormat="1" x14ac:dyDescent="0.2"/>
    <row r="6" spans="1:7" x14ac:dyDescent="0.2">
      <c r="A6" s="279" t="s">
        <v>373</v>
      </c>
      <c r="B6" s="279"/>
      <c r="C6" s="23">
        <v>39.619999999999997</v>
      </c>
      <c r="D6" s="245">
        <v>23.910969269999999</v>
      </c>
      <c r="E6" s="245">
        <v>17.653326590700001</v>
      </c>
      <c r="F6" s="245">
        <v>37.787852843400003</v>
      </c>
      <c r="G6" s="245">
        <v>17.807129708400002</v>
      </c>
    </row>
    <row r="7" spans="1:7" x14ac:dyDescent="0.2">
      <c r="A7" s="17"/>
      <c r="B7" s="17" t="s">
        <v>372</v>
      </c>
      <c r="C7" s="23">
        <v>14.88</v>
      </c>
      <c r="D7" s="245">
        <v>10.225</v>
      </c>
      <c r="E7" s="245">
        <v>5.7770000000000001</v>
      </c>
      <c r="F7" s="245">
        <v>7.3869999999999996</v>
      </c>
      <c r="G7" s="245">
        <v>7.0482275199999993</v>
      </c>
    </row>
    <row r="8" spans="1:7" x14ac:dyDescent="0.2">
      <c r="A8" s="17"/>
      <c r="B8" s="17" t="s">
        <v>371</v>
      </c>
      <c r="C8" s="23">
        <v>7.51</v>
      </c>
      <c r="D8" s="245">
        <v>7.5161030000000002</v>
      </c>
      <c r="E8" s="245">
        <v>5.6797469499999993</v>
      </c>
      <c r="F8" s="245">
        <v>8.5354867433999999</v>
      </c>
      <c r="G8" s="245">
        <v>4.8879077889999998</v>
      </c>
    </row>
    <row r="9" spans="1:7" x14ac:dyDescent="0.2">
      <c r="A9" s="15"/>
      <c r="B9" s="17" t="s">
        <v>370</v>
      </c>
      <c r="C9" s="23">
        <v>17.239999999999998</v>
      </c>
      <c r="D9" s="245">
        <v>6.16986627</v>
      </c>
      <c r="E9" s="245">
        <v>6.1965796406999996</v>
      </c>
      <c r="F9" s="245">
        <v>21.865366100000003</v>
      </c>
      <c r="G9" s="245">
        <v>5.8709943994000007</v>
      </c>
    </row>
    <row r="10" spans="1:7" x14ac:dyDescent="0.2">
      <c r="A10" s="279" t="s">
        <v>314</v>
      </c>
      <c r="B10" s="279"/>
      <c r="C10" s="23">
        <v>161.1</v>
      </c>
      <c r="D10" s="245">
        <v>192.22201443</v>
      </c>
      <c r="E10" s="245">
        <v>207.43568285000001</v>
      </c>
      <c r="F10" s="245">
        <v>204.97155698000003</v>
      </c>
      <c r="G10" s="245">
        <v>190.78714957</v>
      </c>
    </row>
    <row r="11" spans="1:7" x14ac:dyDescent="0.2">
      <c r="A11" s="15"/>
      <c r="B11" s="17" t="s">
        <v>369</v>
      </c>
      <c r="C11" s="23">
        <v>113.9</v>
      </c>
      <c r="D11" s="245">
        <v>118.91250509000001</v>
      </c>
      <c r="E11" s="245">
        <v>140.90962496</v>
      </c>
      <c r="F11" s="245">
        <v>140.51455136000001</v>
      </c>
      <c r="G11" s="245">
        <v>141.01536637000001</v>
      </c>
    </row>
    <row r="12" spans="1:7" x14ac:dyDescent="0.2">
      <c r="A12" s="15"/>
      <c r="B12" s="17" t="s">
        <v>368</v>
      </c>
      <c r="C12" s="23">
        <v>42.62</v>
      </c>
      <c r="D12" s="245">
        <v>51.803392070000001</v>
      </c>
      <c r="E12" s="245">
        <v>55.876057890000006</v>
      </c>
      <c r="F12" s="245">
        <v>52.307005619999998</v>
      </c>
      <c r="G12" s="245">
        <v>49.759283200000006</v>
      </c>
    </row>
    <row r="13" spans="1:7" x14ac:dyDescent="0.2">
      <c r="A13" s="15"/>
      <c r="B13" s="17" t="s">
        <v>367</v>
      </c>
      <c r="C13" s="23">
        <v>4.58</v>
      </c>
      <c r="D13" s="245">
        <v>21.506117270000001</v>
      </c>
      <c r="E13" s="245">
        <v>10.65</v>
      </c>
      <c r="F13" s="245">
        <v>12.15</v>
      </c>
      <c r="G13" s="245">
        <v>1.2500000000000001E-2</v>
      </c>
    </row>
    <row r="14" spans="1:7" x14ac:dyDescent="0.2">
      <c r="A14" s="279" t="s">
        <v>366</v>
      </c>
      <c r="B14" s="279"/>
      <c r="C14" s="23">
        <v>245.06</v>
      </c>
      <c r="D14" s="245">
        <v>226.27157411490003</v>
      </c>
      <c r="E14" s="245">
        <v>214.0909732623</v>
      </c>
      <c r="F14" s="245">
        <v>224.97433100710001</v>
      </c>
      <c r="G14" s="245">
        <v>235.56602693089997</v>
      </c>
    </row>
    <row r="15" spans="1:7" x14ac:dyDescent="0.2">
      <c r="A15" s="15"/>
      <c r="B15" s="17" t="s">
        <v>365</v>
      </c>
      <c r="C15" s="23">
        <v>145.94999999999999</v>
      </c>
      <c r="D15" s="245">
        <v>144.67721411490004</v>
      </c>
      <c r="E15" s="245">
        <v>144.01097326230001</v>
      </c>
      <c r="F15" s="245">
        <v>147.25433100710001</v>
      </c>
      <c r="G15" s="245">
        <v>156.9873679909</v>
      </c>
    </row>
    <row r="16" spans="1:7" x14ac:dyDescent="0.2">
      <c r="A16" s="15"/>
      <c r="B16" s="17" t="s">
        <v>306</v>
      </c>
      <c r="C16" s="23">
        <v>99.11</v>
      </c>
      <c r="D16" s="245">
        <v>81.594359999999995</v>
      </c>
      <c r="E16" s="245">
        <v>70.08</v>
      </c>
      <c r="F16" s="245">
        <v>77.72</v>
      </c>
      <c r="G16" s="245">
        <v>78.578658939999997</v>
      </c>
    </row>
    <row r="17" spans="1:7" x14ac:dyDescent="0.2">
      <c r="A17" s="279" t="s">
        <v>312</v>
      </c>
      <c r="B17" s="279"/>
      <c r="C17" s="23">
        <v>4.18</v>
      </c>
      <c r="D17" s="245">
        <v>4.4197367000000005</v>
      </c>
      <c r="E17" s="245">
        <v>4.3929476799999998</v>
      </c>
      <c r="F17" s="245">
        <v>5.4350920479999996</v>
      </c>
      <c r="G17" s="245">
        <v>6.48552207</v>
      </c>
    </row>
    <row r="18" spans="1:7" x14ac:dyDescent="0.2">
      <c r="A18" s="361" t="s">
        <v>364</v>
      </c>
      <c r="B18" s="361"/>
      <c r="C18" s="247">
        <v>449.97</v>
      </c>
      <c r="D18" s="204">
        <v>446.82429451490003</v>
      </c>
      <c r="E18" s="204">
        <v>443.57293038299997</v>
      </c>
      <c r="F18" s="204">
        <v>473.16883287850004</v>
      </c>
      <c r="G18" s="204">
        <v>450.64582827930002</v>
      </c>
    </row>
    <row r="19" spans="1:7" x14ac:dyDescent="0.2">
      <c r="A19" s="361" t="s">
        <v>363</v>
      </c>
      <c r="B19" s="361"/>
      <c r="C19" s="247">
        <v>49</v>
      </c>
      <c r="D19" s="246">
        <v>55.901957612097398</v>
      </c>
      <c r="E19" s="246">
        <v>51.5318982088626</v>
      </c>
      <c r="F19" s="246">
        <v>53.6249596551705</v>
      </c>
      <c r="G19" s="246">
        <f>G18/G20*100</f>
        <v>48.432715315518337</v>
      </c>
    </row>
    <row r="20" spans="1:7" x14ac:dyDescent="0.2">
      <c r="A20" s="275" t="s">
        <v>362</v>
      </c>
      <c r="B20" s="275"/>
      <c r="C20" s="23">
        <v>912.35</v>
      </c>
      <c r="D20" s="245">
        <v>799.29990576609998</v>
      </c>
      <c r="E20" s="245">
        <v>860.77351271860005</v>
      </c>
      <c r="F20" s="245">
        <v>882.36678576760005</v>
      </c>
      <c r="G20" s="245">
        <v>930.45749209710004</v>
      </c>
    </row>
    <row r="22" spans="1:7" s="346" customFormat="1" x14ac:dyDescent="0.2">
      <c r="A22" s="346" t="s">
        <v>36</v>
      </c>
    </row>
    <row r="23" spans="1:7" s="283" customFormat="1" x14ac:dyDescent="0.2"/>
  </sheetData>
  <mergeCells count="13">
    <mergeCell ref="A1:XFD1"/>
    <mergeCell ref="A2:XFD2"/>
    <mergeCell ref="A23:XFD23"/>
    <mergeCell ref="A22:XFD22"/>
    <mergeCell ref="A3:XFD3"/>
    <mergeCell ref="A5:XFD5"/>
    <mergeCell ref="A20:B20"/>
    <mergeCell ref="A6:B6"/>
    <mergeCell ref="A10:B10"/>
    <mergeCell ref="A14:B14"/>
    <mergeCell ref="A17:B17"/>
    <mergeCell ref="A18:B18"/>
    <mergeCell ref="A19:B19"/>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7"/>
  <sheetViews>
    <sheetView zoomScaleNormal="100" workbookViewId="0">
      <selection sqref="A1:XFD1"/>
    </sheetView>
  </sheetViews>
  <sheetFormatPr baseColWidth="10" defaultRowHeight="12.75" x14ac:dyDescent="0.2"/>
  <cols>
    <col min="1" max="1" width="25.28515625" style="249" bestFit="1" customWidth="1"/>
    <col min="2" max="3" width="11.42578125" style="253"/>
    <col min="4" max="4" width="11.42578125" style="253" customWidth="1"/>
    <col min="5" max="5" width="11.42578125" style="249"/>
    <col min="6" max="6" width="11.42578125" style="252"/>
    <col min="7" max="9" width="11.42578125" style="251"/>
    <col min="10" max="10" width="11.42578125" style="249"/>
    <col min="11" max="11" width="11.42578125" style="250"/>
    <col min="12" max="16384" width="11.42578125" style="249"/>
  </cols>
  <sheetData>
    <row r="1" spans="1:11" s="365" customFormat="1" ht="13.5" customHeight="1" x14ac:dyDescent="0.2">
      <c r="A1" s="365" t="s">
        <v>407</v>
      </c>
    </row>
    <row r="2" spans="1:11" s="366" customFormat="1" ht="13.5" customHeight="1" x14ac:dyDescent="0.2">
      <c r="A2" s="366" t="s">
        <v>406</v>
      </c>
    </row>
    <row r="3" spans="1:11" s="368" customFormat="1" x14ac:dyDescent="0.2"/>
    <row r="4" spans="1:11" s="17" customFormat="1" x14ac:dyDescent="0.2">
      <c r="A4" s="264"/>
      <c r="B4" s="263">
        <v>2009</v>
      </c>
      <c r="C4" s="263">
        <v>2010</v>
      </c>
      <c r="D4" s="263">
        <v>2011</v>
      </c>
      <c r="E4" s="263">
        <v>2012</v>
      </c>
      <c r="F4" s="263">
        <v>2013</v>
      </c>
      <c r="G4" s="263">
        <v>2009</v>
      </c>
      <c r="H4" s="263">
        <v>2010</v>
      </c>
      <c r="I4" s="263">
        <v>2011</v>
      </c>
      <c r="J4" s="263">
        <v>2012</v>
      </c>
      <c r="K4" s="263">
        <v>2013</v>
      </c>
    </row>
    <row r="5" spans="1:11" s="369" customFormat="1" x14ac:dyDescent="0.2"/>
    <row r="6" spans="1:11" s="254" customFormat="1" x14ac:dyDescent="0.2">
      <c r="A6" s="262" t="s">
        <v>405</v>
      </c>
      <c r="B6" s="256">
        <v>2761.61</v>
      </c>
      <c r="C6" s="256">
        <v>3826.1</v>
      </c>
      <c r="D6" s="256">
        <v>4982.91</v>
      </c>
      <c r="E6" s="256">
        <v>5402.7</v>
      </c>
      <c r="F6" s="256">
        <v>4845.55</v>
      </c>
      <c r="G6" s="255">
        <v>0.29362308490868189</v>
      </c>
      <c r="H6" s="255">
        <v>0.322727251678393</v>
      </c>
      <c r="I6" s="255">
        <v>0.34356584627663872</v>
      </c>
      <c r="J6" s="255">
        <v>0.36092950862380491</v>
      </c>
      <c r="K6" s="255">
        <v>0.33089838883545947</v>
      </c>
    </row>
    <row r="7" spans="1:11" s="362" customFormat="1" x14ac:dyDescent="0.2"/>
    <row r="8" spans="1:11" s="254" customFormat="1" x14ac:dyDescent="0.2">
      <c r="A8" s="262" t="s">
        <v>404</v>
      </c>
      <c r="B8" s="256">
        <v>1141.78</v>
      </c>
      <c r="C8" s="256">
        <v>1208.42</v>
      </c>
      <c r="D8" s="256">
        <v>1111.3699999999999</v>
      </c>
      <c r="E8" s="256">
        <v>1105.75</v>
      </c>
      <c r="F8" s="256">
        <v>1171.46</v>
      </c>
      <c r="G8" s="255">
        <v>0.30203864046053314</v>
      </c>
      <c r="H8" s="255">
        <v>0.32</v>
      </c>
      <c r="I8" s="255">
        <v>0.26712696235395916</v>
      </c>
      <c r="J8" s="255">
        <v>0.28021593162199088</v>
      </c>
      <c r="K8" s="255">
        <v>0.2735143646991125</v>
      </c>
    </row>
    <row r="9" spans="1:11" s="362" customFormat="1" x14ac:dyDescent="0.2"/>
    <row r="10" spans="1:11" s="254" customFormat="1" x14ac:dyDescent="0.2">
      <c r="A10" s="262" t="s">
        <v>403</v>
      </c>
      <c r="B10" s="256">
        <v>2609.6</v>
      </c>
      <c r="C10" s="256">
        <v>3003.93</v>
      </c>
      <c r="D10" s="256">
        <v>2807.41</v>
      </c>
      <c r="E10" s="256">
        <v>2314.86</v>
      </c>
      <c r="F10" s="256">
        <v>2299.54</v>
      </c>
      <c r="G10" s="255">
        <v>0.54998040736949305</v>
      </c>
      <c r="H10" s="255">
        <v>0.63971092569946486</v>
      </c>
      <c r="I10" s="255">
        <v>0.53629193860994018</v>
      </c>
      <c r="J10" s="255">
        <v>0.47459906972136423</v>
      </c>
      <c r="K10" s="255">
        <v>0.45307279877439388</v>
      </c>
    </row>
    <row r="11" spans="1:11" s="362" customFormat="1" x14ac:dyDescent="0.2"/>
    <row r="12" spans="1:11" s="254" customFormat="1" x14ac:dyDescent="0.2">
      <c r="A12" s="262" t="s">
        <v>402</v>
      </c>
      <c r="B12" s="256">
        <v>4000.07</v>
      </c>
      <c r="C12" s="256">
        <v>5214.12</v>
      </c>
      <c r="D12" s="256">
        <v>5458.56</v>
      </c>
      <c r="E12" s="256">
        <v>5650.26</v>
      </c>
      <c r="F12" s="256">
        <v>4947.24</v>
      </c>
      <c r="G12" s="255">
        <v>0.3030965835823759</v>
      </c>
      <c r="H12" s="255">
        <v>0.33648249999891905</v>
      </c>
      <c r="I12" s="255">
        <v>0.31969280965682939</v>
      </c>
      <c r="J12" s="255">
        <v>0.31631541055498308</v>
      </c>
      <c r="K12" s="255">
        <v>0.27497760489150302</v>
      </c>
    </row>
    <row r="13" spans="1:11" s="346" customFormat="1" x14ac:dyDescent="0.2">
      <c r="A13" s="362"/>
    </row>
    <row r="14" spans="1:11" s="254" customFormat="1" x14ac:dyDescent="0.2">
      <c r="A14" s="262" t="s">
        <v>401</v>
      </c>
      <c r="B14" s="256">
        <v>214.7</v>
      </c>
      <c r="C14" s="256">
        <v>227.56</v>
      </c>
      <c r="D14" s="256">
        <v>250.46</v>
      </c>
      <c r="E14" s="256">
        <v>219.63</v>
      </c>
      <c r="F14" s="256">
        <v>210.88</v>
      </c>
      <c r="G14" s="255">
        <v>0.11952374436326133</v>
      </c>
      <c r="H14" s="255">
        <v>0.12661799474509725</v>
      </c>
      <c r="I14" s="255">
        <v>0.12464771443440541</v>
      </c>
      <c r="J14" s="255">
        <v>0.12050555380101391</v>
      </c>
      <c r="K14" s="255">
        <v>0.11376471603085005</v>
      </c>
    </row>
    <row r="15" spans="1:11" s="362" customFormat="1" x14ac:dyDescent="0.2"/>
    <row r="16" spans="1:11" s="254" customFormat="1" x14ac:dyDescent="0.2">
      <c r="A16" s="262" t="s">
        <v>400</v>
      </c>
      <c r="B16" s="256">
        <v>2809.88</v>
      </c>
      <c r="C16" s="256">
        <v>2871.24</v>
      </c>
      <c r="D16" s="256">
        <v>2931.13</v>
      </c>
      <c r="E16" s="256">
        <v>2692.59</v>
      </c>
      <c r="F16" s="256">
        <v>2927.46</v>
      </c>
      <c r="G16" s="255">
        <v>0.88039283615374464</v>
      </c>
      <c r="H16" s="255">
        <v>0.90921895658381635</v>
      </c>
      <c r="I16" s="255">
        <v>0.85211822806457582</v>
      </c>
      <c r="J16" s="255">
        <v>0.8299970672875937</v>
      </c>
      <c r="K16" s="255">
        <v>0.85183489197727602</v>
      </c>
    </row>
    <row r="17" spans="1:11" s="362" customFormat="1" x14ac:dyDescent="0.2"/>
    <row r="18" spans="1:11" s="254" customFormat="1" x14ac:dyDescent="0.2">
      <c r="A18" s="262" t="s">
        <v>399</v>
      </c>
      <c r="B18" s="256">
        <v>1290.18</v>
      </c>
      <c r="C18" s="256">
        <v>1332.95</v>
      </c>
      <c r="D18" s="256">
        <v>1406.04</v>
      </c>
      <c r="E18" s="256">
        <v>1319.71</v>
      </c>
      <c r="F18" s="256">
        <v>1435.36</v>
      </c>
      <c r="G18" s="255">
        <v>0.54227409879788724</v>
      </c>
      <c r="H18" s="255">
        <v>0.55042319551356478</v>
      </c>
      <c r="I18" s="255">
        <v>0.53112428181272164</v>
      </c>
      <c r="J18" s="255">
        <v>0.53391508342577421</v>
      </c>
      <c r="K18" s="255">
        <v>0.53534234407412018</v>
      </c>
    </row>
    <row r="19" spans="1:11" s="362" customFormat="1" x14ac:dyDescent="0.2"/>
    <row r="20" spans="1:11" s="254" customFormat="1" x14ac:dyDescent="0.2">
      <c r="A20" s="262" t="s">
        <v>398</v>
      </c>
      <c r="B20" s="256">
        <v>12601.55</v>
      </c>
      <c r="C20" s="256">
        <v>12915.1</v>
      </c>
      <c r="D20" s="256">
        <v>12997.24</v>
      </c>
      <c r="E20" s="256">
        <v>12028.27</v>
      </c>
      <c r="F20" s="256">
        <v>11341.94</v>
      </c>
      <c r="G20" s="255">
        <v>0.47060149047674821</v>
      </c>
      <c r="H20" s="255">
        <v>0.4954486498304046</v>
      </c>
      <c r="I20" s="255">
        <v>0.4595197466329079</v>
      </c>
      <c r="J20" s="255">
        <v>0.45268934092316387</v>
      </c>
      <c r="K20" s="255">
        <v>0.40595266190388357</v>
      </c>
    </row>
    <row r="21" spans="1:11" s="362" customFormat="1" x14ac:dyDescent="0.2"/>
    <row r="22" spans="1:11" s="254" customFormat="1" x14ac:dyDescent="0.2">
      <c r="A22" s="262" t="s">
        <v>397</v>
      </c>
      <c r="B22" s="256">
        <v>12079.15</v>
      </c>
      <c r="C22" s="256">
        <v>12985.36</v>
      </c>
      <c r="D22" s="256">
        <v>14092.94</v>
      </c>
      <c r="E22" s="256">
        <v>12939.49</v>
      </c>
      <c r="F22" s="256">
        <v>14228.26</v>
      </c>
      <c r="G22" s="255">
        <v>0.35491878357906059</v>
      </c>
      <c r="H22" s="255">
        <v>0.38670075157384109</v>
      </c>
      <c r="I22" s="255">
        <v>0.38679310096716857</v>
      </c>
      <c r="J22" s="255">
        <v>0.37175988969340151</v>
      </c>
      <c r="K22" s="255">
        <v>0.38086579046882252</v>
      </c>
    </row>
    <row r="23" spans="1:11" s="362" customFormat="1" x14ac:dyDescent="0.2"/>
    <row r="24" spans="1:11" s="254" customFormat="1" x14ac:dyDescent="0.2">
      <c r="A24" s="262" t="s">
        <v>396</v>
      </c>
      <c r="B24" s="256">
        <v>607.27</v>
      </c>
      <c r="C24" s="256">
        <v>507.72</v>
      </c>
      <c r="D24" s="256">
        <v>424.77</v>
      </c>
      <c r="E24" s="256">
        <v>327.41000000000003</v>
      </c>
      <c r="F24" s="256">
        <v>239.07</v>
      </c>
      <c r="G24" s="255">
        <v>0.18883015541119494</v>
      </c>
      <c r="H24" s="255">
        <v>0.17124121618093913</v>
      </c>
      <c r="I24" s="255">
        <v>0.14670171363018722</v>
      </c>
      <c r="J24" s="255">
        <v>0.13082610928081803</v>
      </c>
      <c r="K24" s="255">
        <v>9.9000212560376069E-2</v>
      </c>
    </row>
    <row r="25" spans="1:11" s="346" customFormat="1" x14ac:dyDescent="0.2">
      <c r="A25" s="362"/>
    </row>
    <row r="26" spans="1:11" s="254" customFormat="1" x14ac:dyDescent="0.2">
      <c r="A26" s="262" t="s">
        <v>395</v>
      </c>
      <c r="B26" s="256">
        <v>34.42</v>
      </c>
      <c r="C26" s="256">
        <v>28.75</v>
      </c>
      <c r="D26" s="256">
        <v>25.57</v>
      </c>
      <c r="E26" s="256">
        <v>26.12</v>
      </c>
      <c r="F26" s="256">
        <v>34.909999999999997</v>
      </c>
      <c r="G26" s="255">
        <v>0.34835870623503384</v>
      </c>
      <c r="H26" s="255">
        <v>0.28823875593145226</v>
      </c>
      <c r="I26" s="255">
        <v>0.21276595744680851</v>
      </c>
      <c r="J26" s="255">
        <v>0.21632329898000086</v>
      </c>
      <c r="K26" s="255">
        <v>0.25372040897607717</v>
      </c>
    </row>
    <row r="27" spans="1:11" s="362" customFormat="1" x14ac:dyDescent="0.2"/>
    <row r="28" spans="1:11" s="254" customFormat="1" x14ac:dyDescent="0.2">
      <c r="A28" s="262" t="s">
        <v>394</v>
      </c>
      <c r="B28" s="256">
        <v>1005.78</v>
      </c>
      <c r="C28" s="256">
        <v>895.15</v>
      </c>
      <c r="D28" s="256">
        <v>913.56</v>
      </c>
      <c r="E28" s="256">
        <v>808.36</v>
      </c>
      <c r="F28" s="256">
        <v>845.85</v>
      </c>
      <c r="G28" s="255">
        <v>0.54468062061682598</v>
      </c>
      <c r="H28" s="255">
        <v>0.52268602752779991</v>
      </c>
      <c r="I28" s="255">
        <v>0.51210228143819825</v>
      </c>
      <c r="J28" s="255">
        <v>0.46980821414643698</v>
      </c>
      <c r="K28" s="255">
        <v>0.46194031754034653</v>
      </c>
    </row>
    <row r="29" spans="1:11" s="362" customFormat="1" x14ac:dyDescent="0.2"/>
    <row r="30" spans="1:11" s="254" customFormat="1" x14ac:dyDescent="0.2">
      <c r="A30" s="262" t="s">
        <v>393</v>
      </c>
      <c r="B30" s="256">
        <v>3297.49</v>
      </c>
      <c r="C30" s="256">
        <v>2996.39</v>
      </c>
      <c r="D30" s="256">
        <v>4325.97</v>
      </c>
      <c r="E30" s="256">
        <v>2737.13</v>
      </c>
      <c r="F30" s="256">
        <v>3406.63</v>
      </c>
      <c r="G30" s="255">
        <v>0.15843473787896106</v>
      </c>
      <c r="H30" s="255">
        <v>0.14804918484654123</v>
      </c>
      <c r="I30" s="255">
        <v>0.19820145547311346</v>
      </c>
      <c r="J30" s="255">
        <v>0.13698661948024571</v>
      </c>
      <c r="K30" s="255">
        <v>0.16547106222898683</v>
      </c>
    </row>
    <row r="31" spans="1:11" s="362" customFormat="1" x14ac:dyDescent="0.2"/>
    <row r="32" spans="1:11" s="254" customFormat="1" x14ac:dyDescent="0.2">
      <c r="A32" s="262" t="s">
        <v>392</v>
      </c>
      <c r="B32" s="256">
        <v>9466.58</v>
      </c>
      <c r="C32" s="256">
        <v>11057.74</v>
      </c>
      <c r="D32" s="256">
        <v>10831.4</v>
      </c>
      <c r="E32" s="256">
        <v>10604.51</v>
      </c>
      <c r="F32" s="256">
        <v>11581.59</v>
      </c>
      <c r="G32" s="255">
        <v>0.18273596640319598</v>
      </c>
      <c r="H32" s="255">
        <v>0.19643206044710126</v>
      </c>
      <c r="I32" s="255">
        <v>0.17789457190224101</v>
      </c>
      <c r="J32" s="255">
        <v>0.17244997228907433</v>
      </c>
      <c r="K32" s="255">
        <v>0.22782233399921956</v>
      </c>
    </row>
    <row r="33" spans="1:11" s="364" customFormat="1" x14ac:dyDescent="0.2"/>
    <row r="34" spans="1:11" s="254" customFormat="1" x14ac:dyDescent="0.2">
      <c r="A34" s="262" t="s">
        <v>391</v>
      </c>
      <c r="B34" s="256">
        <v>816.04</v>
      </c>
      <c r="C34" s="256">
        <v>1173.79</v>
      </c>
      <c r="D34" s="256">
        <v>1324.59</v>
      </c>
      <c r="E34" s="256">
        <v>1597.45</v>
      </c>
      <c r="F34" s="256">
        <v>1755.38</v>
      </c>
      <c r="G34" s="255">
        <v>9.7467782146679047E-2</v>
      </c>
      <c r="H34" s="255">
        <v>0.11569170132354879</v>
      </c>
      <c r="I34" s="255">
        <v>0.1185227024138942</v>
      </c>
      <c r="J34" s="255">
        <v>0.14068535967881765</v>
      </c>
      <c r="K34" s="255">
        <v>0.13338500509781354</v>
      </c>
    </row>
    <row r="35" spans="1:11" s="364" customFormat="1" x14ac:dyDescent="0.2"/>
    <row r="36" spans="1:11" s="254" customFormat="1" x14ac:dyDescent="0.2">
      <c r="A36" s="262" t="s">
        <v>390</v>
      </c>
      <c r="B36" s="256">
        <v>414.73</v>
      </c>
      <c r="C36" s="256">
        <v>402.69</v>
      </c>
      <c r="D36" s="256">
        <v>409.24</v>
      </c>
      <c r="E36" s="256">
        <v>399.03</v>
      </c>
      <c r="F36" s="256">
        <v>429.32</v>
      </c>
      <c r="G36" s="255">
        <v>1.0428364306042182</v>
      </c>
      <c r="H36" s="255">
        <v>1.046550702053624</v>
      </c>
      <c r="I36" s="255">
        <v>0.97295395324951983</v>
      </c>
      <c r="J36" s="255">
        <v>1.0037982985011324</v>
      </c>
      <c r="K36" s="255">
        <v>1.0016226323973549</v>
      </c>
    </row>
    <row r="37" spans="1:11" s="362" customFormat="1" x14ac:dyDescent="0.2"/>
    <row r="38" spans="1:11" s="254" customFormat="1" x14ac:dyDescent="0.2">
      <c r="A38" s="262" t="s">
        <v>389</v>
      </c>
      <c r="B38" s="256">
        <v>6426.08</v>
      </c>
      <c r="C38" s="256">
        <v>6357.31</v>
      </c>
      <c r="D38" s="256">
        <v>6343.96</v>
      </c>
      <c r="E38" s="256">
        <v>5522.84</v>
      </c>
      <c r="F38" s="256">
        <v>5435.45</v>
      </c>
      <c r="G38" s="255">
        <v>0.82051352245249343</v>
      </c>
      <c r="H38" s="255">
        <v>0.81485986849723357</v>
      </c>
      <c r="I38" s="255">
        <v>0.7533478650587766</v>
      </c>
      <c r="J38" s="255">
        <v>0.70970117913398556</v>
      </c>
      <c r="K38" s="255">
        <v>0.66876536202802572</v>
      </c>
    </row>
    <row r="39" spans="1:11" s="362" customFormat="1" x14ac:dyDescent="0.2"/>
    <row r="40" spans="1:11" s="254" customFormat="1" x14ac:dyDescent="0.2">
      <c r="A40" s="262" t="s">
        <v>388</v>
      </c>
      <c r="B40" s="256">
        <v>309.27999999999997</v>
      </c>
      <c r="C40" s="256">
        <v>342.22</v>
      </c>
      <c r="D40" s="256">
        <v>424.15</v>
      </c>
      <c r="E40" s="256">
        <v>449.1</v>
      </c>
      <c r="F40" s="256">
        <v>457.31</v>
      </c>
      <c r="G40" s="255">
        <v>0.27771719126702987</v>
      </c>
      <c r="H40" s="255">
        <v>0.25533367743914842</v>
      </c>
      <c r="I40" s="255">
        <v>0.27612235289706155</v>
      </c>
      <c r="J40" s="255">
        <v>0.27650966364640456</v>
      </c>
      <c r="K40" s="255">
        <v>0.26248392873542109</v>
      </c>
    </row>
    <row r="41" spans="1:11" s="362" customFormat="1" x14ac:dyDescent="0.2"/>
    <row r="42" spans="1:11" s="254" customFormat="1" x14ac:dyDescent="0.2">
      <c r="A42" s="262" t="s">
        <v>387</v>
      </c>
      <c r="B42" s="256">
        <v>4081.23</v>
      </c>
      <c r="C42" s="256">
        <v>4371.5600000000004</v>
      </c>
      <c r="D42" s="256">
        <v>4755.59</v>
      </c>
      <c r="E42" s="256">
        <v>4752.99</v>
      </c>
      <c r="F42" s="256">
        <v>5581.36</v>
      </c>
      <c r="G42" s="255">
        <v>1.0585370965089698</v>
      </c>
      <c r="H42" s="255">
        <v>1.0509878501077012</v>
      </c>
      <c r="I42" s="255">
        <v>0.9638280193679658</v>
      </c>
      <c r="J42" s="255">
        <v>0.92939402404446925</v>
      </c>
      <c r="K42" s="255">
        <v>1.0747875438444499</v>
      </c>
    </row>
    <row r="43" spans="1:11" s="346" customFormat="1" x14ac:dyDescent="0.2">
      <c r="A43" s="362"/>
    </row>
    <row r="44" spans="1:11" s="254" customFormat="1" x14ac:dyDescent="0.2">
      <c r="A44" s="262" t="s">
        <v>386</v>
      </c>
      <c r="B44" s="256">
        <v>374.89</v>
      </c>
      <c r="C44" s="256">
        <v>377.75</v>
      </c>
      <c r="D44" s="256">
        <v>417.47</v>
      </c>
      <c r="E44" s="256">
        <v>421.06</v>
      </c>
      <c r="F44" s="256">
        <v>471.9</v>
      </c>
      <c r="G44" s="255">
        <v>8.9455990463627275E-2</v>
      </c>
      <c r="H44" s="255">
        <v>8.350559470905014E-2</v>
      </c>
      <c r="I44" s="255">
        <v>8.4169721255819424E-2</v>
      </c>
      <c r="J44" s="255">
        <v>8.9917287883097705E-2</v>
      </c>
      <c r="K44" s="255">
        <v>9.5206047656003503E-2</v>
      </c>
    </row>
    <row r="45" spans="1:11" s="362" customFormat="1" x14ac:dyDescent="0.2"/>
    <row r="46" spans="1:11" s="254" customFormat="1" x14ac:dyDescent="0.2">
      <c r="A46" s="262" t="s">
        <v>385</v>
      </c>
      <c r="B46" s="256">
        <v>512.70000000000005</v>
      </c>
      <c r="C46" s="256">
        <v>648.96</v>
      </c>
      <c r="D46" s="256">
        <v>707.82</v>
      </c>
      <c r="E46" s="256">
        <v>580.78</v>
      </c>
      <c r="F46" s="256">
        <v>488.32</v>
      </c>
      <c r="G46" s="255">
        <v>0.23420683300148323</v>
      </c>
      <c r="H46" s="255">
        <v>0.29369511319137104</v>
      </c>
      <c r="I46" s="255">
        <v>0.30889816284539273</v>
      </c>
      <c r="J46" s="255">
        <v>0.28052721031343958</v>
      </c>
      <c r="K46" s="255">
        <v>0.22670476463015699</v>
      </c>
    </row>
    <row r="47" spans="1:11" s="346" customFormat="1" x14ac:dyDescent="0.2">
      <c r="A47" s="362"/>
    </row>
    <row r="48" spans="1:11" s="254" customFormat="1" x14ac:dyDescent="0.2">
      <c r="A48" s="262" t="s">
        <v>384</v>
      </c>
      <c r="B48" s="256">
        <v>75.400000000000006</v>
      </c>
      <c r="C48" s="256">
        <v>73.709999999999994</v>
      </c>
      <c r="D48" s="256">
        <v>86.02</v>
      </c>
      <c r="E48" s="256">
        <v>79.680000000000007</v>
      </c>
      <c r="F48" s="256">
        <v>86.04</v>
      </c>
      <c r="G48" s="255">
        <v>8.6527427128758327E-2</v>
      </c>
      <c r="H48" s="255">
        <v>8.5432144554294778E-2</v>
      </c>
      <c r="I48" s="255">
        <v>9.1310706705806488E-2</v>
      </c>
      <c r="J48" s="255">
        <v>8.8606620853959664E-2</v>
      </c>
      <c r="K48" s="255">
        <v>9.3355758679920922E-2</v>
      </c>
    </row>
    <row r="49" spans="1:11" s="346" customFormat="1" x14ac:dyDescent="0.2">
      <c r="A49" s="362"/>
    </row>
    <row r="50" spans="1:11" s="254" customFormat="1" x14ac:dyDescent="0.2">
      <c r="A50" s="262" t="s">
        <v>383</v>
      </c>
      <c r="B50" s="256">
        <v>71.239999999999995</v>
      </c>
      <c r="C50" s="256">
        <v>58.6</v>
      </c>
      <c r="D50" s="256">
        <v>62.77</v>
      </c>
      <c r="E50" s="256">
        <v>58.45</v>
      </c>
      <c r="F50" s="256">
        <v>61.63</v>
      </c>
      <c r="G50" s="255">
        <v>0.14879612779172888</v>
      </c>
      <c r="H50" s="255">
        <v>0.12679372003254227</v>
      </c>
      <c r="I50" s="255">
        <v>0.12879976755715042</v>
      </c>
      <c r="J50" s="255">
        <v>0.13018243581694103</v>
      </c>
      <c r="K50" s="255">
        <v>0.13236854426818215</v>
      </c>
    </row>
    <row r="51" spans="1:11" s="346" customFormat="1" x14ac:dyDescent="0.2">
      <c r="A51" s="362"/>
    </row>
    <row r="52" spans="1:11" s="254" customFormat="1" x14ac:dyDescent="0.2">
      <c r="A52" s="262" t="s">
        <v>382</v>
      </c>
      <c r="B52" s="256">
        <v>6584.11</v>
      </c>
      <c r="C52" s="256">
        <v>5949.46</v>
      </c>
      <c r="D52" s="256">
        <v>4173.1099999999997</v>
      </c>
      <c r="E52" s="256">
        <v>2037.33</v>
      </c>
      <c r="F52" s="256">
        <v>2374.5700000000002</v>
      </c>
      <c r="G52" s="255">
        <v>0.45923857382216599</v>
      </c>
      <c r="H52" s="255">
        <v>0.42840569715504939</v>
      </c>
      <c r="I52" s="255">
        <v>0.2863478613222778</v>
      </c>
      <c r="J52" s="255">
        <v>0.15585137207544689</v>
      </c>
      <c r="K52" s="255">
        <v>0.17428631125496075</v>
      </c>
    </row>
    <row r="53" spans="1:11" s="362" customFormat="1" x14ac:dyDescent="0.2"/>
    <row r="54" spans="1:11" s="254" customFormat="1" x14ac:dyDescent="0.2">
      <c r="A54" s="262" t="s">
        <v>381</v>
      </c>
      <c r="B54" s="256">
        <v>4548.2299999999996</v>
      </c>
      <c r="C54" s="256">
        <v>4533.49</v>
      </c>
      <c r="D54" s="256">
        <v>5603.12</v>
      </c>
      <c r="E54" s="256">
        <v>5239.79</v>
      </c>
      <c r="F54" s="256">
        <v>5827.29</v>
      </c>
      <c r="G54" s="255">
        <v>1.1214100451117881</v>
      </c>
      <c r="H54" s="255">
        <v>0.96952724348692665</v>
      </c>
      <c r="I54" s="255">
        <v>1.0188009571396361</v>
      </c>
      <c r="J54" s="255">
        <v>0.97389912647412247</v>
      </c>
      <c r="K54" s="255">
        <v>1.0137793011913148</v>
      </c>
    </row>
    <row r="55" spans="1:11" s="362" customFormat="1" x14ac:dyDescent="0.2"/>
    <row r="56" spans="1:11" s="254" customFormat="1" x14ac:dyDescent="0.2">
      <c r="A56" s="262" t="s">
        <v>380</v>
      </c>
      <c r="B56" s="256">
        <v>2310.0700000000002</v>
      </c>
      <c r="C56" s="256">
        <v>2299.9499999999998</v>
      </c>
      <c r="D56" s="256">
        <v>3050.87</v>
      </c>
      <c r="E56" s="256">
        <v>3055.59</v>
      </c>
      <c r="F56" s="256">
        <v>3196.86</v>
      </c>
      <c r="G56" s="255">
        <v>0.44173035183177067</v>
      </c>
      <c r="H56" s="255">
        <v>0.39302825179249556</v>
      </c>
      <c r="I56" s="255">
        <v>0.45842522137953134</v>
      </c>
      <c r="J56" s="255">
        <v>0.46650209294179701</v>
      </c>
      <c r="K56" s="255">
        <v>0.46590963892374621</v>
      </c>
    </row>
    <row r="57" spans="1:11" s="362" customFormat="1" x14ac:dyDescent="0.2"/>
    <row r="58" spans="1:11" s="254" customFormat="1" x14ac:dyDescent="0.2">
      <c r="A58" s="262" t="s">
        <v>379</v>
      </c>
      <c r="B58" s="256">
        <v>11283</v>
      </c>
      <c r="C58" s="256">
        <v>13053</v>
      </c>
      <c r="D58" s="256">
        <v>13832.36</v>
      </c>
      <c r="E58" s="256">
        <v>13891.44</v>
      </c>
      <c r="F58" s="256">
        <v>17920.3</v>
      </c>
      <c r="G58" s="255">
        <v>0.5075500100130218</v>
      </c>
      <c r="H58" s="255">
        <v>0.57260185551239606</v>
      </c>
      <c r="I58" s="255">
        <v>0.56248569296602591</v>
      </c>
      <c r="J58" s="255">
        <v>0.56192407087718943</v>
      </c>
      <c r="K58" s="255">
        <v>0.70657527589163605</v>
      </c>
    </row>
    <row r="59" spans="1:11" s="362" customFormat="1" x14ac:dyDescent="0.2"/>
    <row r="60" spans="1:11" s="254" customFormat="1" x14ac:dyDescent="0.2">
      <c r="A60" s="262" t="s">
        <v>378</v>
      </c>
      <c r="B60" s="256">
        <v>28831.34</v>
      </c>
      <c r="C60" s="256">
        <v>30353.16</v>
      </c>
      <c r="D60" s="256">
        <v>30919.61</v>
      </c>
      <c r="E60" s="256">
        <v>30686.959999999999</v>
      </c>
      <c r="F60" s="256">
        <v>30879.24</v>
      </c>
      <c r="G60" s="255">
        <v>0.205776461351795</v>
      </c>
      <c r="H60" s="255">
        <v>0.20739265899587306</v>
      </c>
      <c r="I60" s="255">
        <v>0.20326737359725994</v>
      </c>
      <c r="J60" s="255">
        <v>0.18581828090465954</v>
      </c>
      <c r="K60" s="255">
        <v>0.17948559371784961</v>
      </c>
    </row>
    <row r="61" spans="1:11" s="363" customFormat="1" x14ac:dyDescent="0.2"/>
    <row r="62" spans="1:11" s="258" customFormat="1" x14ac:dyDescent="0.2">
      <c r="A62" s="261" t="s">
        <v>377</v>
      </c>
      <c r="B62" s="260">
        <v>120558.01</v>
      </c>
      <c r="C62" s="260">
        <v>129066.15000000004</v>
      </c>
      <c r="D62" s="260">
        <v>134670.01</v>
      </c>
      <c r="E62" s="260">
        <v>126949.28</v>
      </c>
      <c r="F62" s="260">
        <v>134480.71</v>
      </c>
      <c r="G62" s="259">
        <v>0.30727315492275553</v>
      </c>
      <c r="H62" s="259">
        <v>0.31511345903555937</v>
      </c>
      <c r="I62" s="259">
        <v>0.3061357247972713</v>
      </c>
      <c r="J62" s="259">
        <v>0.28503187163299631</v>
      </c>
      <c r="K62" s="259">
        <v>0.29761742212030501</v>
      </c>
    </row>
    <row r="63" spans="1:11" s="362" customFormat="1" x14ac:dyDescent="0.2"/>
    <row r="64" spans="1:11" s="254" customFormat="1" x14ac:dyDescent="0.2">
      <c r="A64" s="257" t="s">
        <v>376</v>
      </c>
      <c r="B64" s="256">
        <v>67947.37</v>
      </c>
      <c r="C64" s="256">
        <v>70398.759999999995</v>
      </c>
      <c r="D64" s="256">
        <v>72896.759999999995</v>
      </c>
      <c r="E64" s="256">
        <v>64723.600000000006</v>
      </c>
      <c r="F64" s="256">
        <v>71201.26999999999</v>
      </c>
      <c r="G64" s="255">
        <v>0.42691050587338369</v>
      </c>
      <c r="H64" s="255">
        <v>0.44559384193553275</v>
      </c>
      <c r="I64" s="255">
        <v>0.42653592571851306</v>
      </c>
      <c r="J64" s="255">
        <v>0.40101968428970758</v>
      </c>
      <c r="K64" s="255">
        <v>0.4206896327813997</v>
      </c>
    </row>
    <row r="66" spans="1:1" s="281" customFormat="1" ht="13.5" customHeight="1" x14ac:dyDescent="0.2">
      <c r="A66" s="281" t="s">
        <v>375</v>
      </c>
    </row>
    <row r="67" spans="1:1" s="367" customFormat="1" ht="13.5" customHeight="1" x14ac:dyDescent="0.2"/>
  </sheetData>
  <mergeCells count="35">
    <mergeCell ref="A1:XFD1"/>
    <mergeCell ref="A2:XFD2"/>
    <mergeCell ref="A67:XFD67"/>
    <mergeCell ref="A66:XFD66"/>
    <mergeCell ref="A3:XFD3"/>
    <mergeCell ref="A5:XFD5"/>
    <mergeCell ref="A7:XFD7"/>
    <mergeCell ref="A9:XFD9"/>
    <mergeCell ref="A11:XFD11"/>
    <mergeCell ref="A13:XFD13"/>
    <mergeCell ref="A15:XFD15"/>
    <mergeCell ref="A17:XFD17"/>
    <mergeCell ref="A19:XFD19"/>
    <mergeCell ref="A21:XFD21"/>
    <mergeCell ref="A23:XFD23"/>
    <mergeCell ref="A25:XFD25"/>
    <mergeCell ref="A27:XFD27"/>
    <mergeCell ref="A29:XFD29"/>
    <mergeCell ref="A53:XFD53"/>
    <mergeCell ref="A31:XFD31"/>
    <mergeCell ref="A33:XFD33"/>
    <mergeCell ref="A35:XFD35"/>
    <mergeCell ref="A37:XFD37"/>
    <mergeCell ref="A39:XFD39"/>
    <mergeCell ref="A41:XFD41"/>
    <mergeCell ref="A43:XFD43"/>
    <mergeCell ref="A45:XFD45"/>
    <mergeCell ref="A47:XFD47"/>
    <mergeCell ref="A49:XFD49"/>
    <mergeCell ref="A51:XFD51"/>
    <mergeCell ref="A55:XFD55"/>
    <mergeCell ref="A57:XFD57"/>
    <mergeCell ref="A59:XFD59"/>
    <mergeCell ref="A61:XFD61"/>
    <mergeCell ref="A63:XFD63"/>
  </mergeCells>
  <pageMargins left="0.7" right="0.7" top="0.78740157499999996" bottom="0.78740157499999996"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8"/>
  <sheetViews>
    <sheetView workbookViewId="0">
      <selection sqref="A1:IV1"/>
    </sheetView>
  </sheetViews>
  <sheetFormatPr baseColWidth="10" defaultRowHeight="12.75" x14ac:dyDescent="0.2"/>
  <cols>
    <col min="1" max="1" width="48.5703125" style="376" customWidth="1"/>
    <col min="2" max="2" width="11" style="376" customWidth="1"/>
    <col min="3" max="3" width="13.7109375" style="375" customWidth="1"/>
    <col min="4" max="4" width="9.140625" style="374" customWidth="1"/>
    <col min="5" max="5" width="14.140625" style="372" customWidth="1"/>
    <col min="6" max="6" width="6.28515625" style="373" customWidth="1"/>
    <col min="7" max="7" width="12.140625" style="372" customWidth="1"/>
    <col min="8" max="8" width="11.140625" style="371" customWidth="1"/>
    <col min="9" max="16384" width="11.42578125" style="370"/>
  </cols>
  <sheetData>
    <row r="1" spans="1:8" s="403" customFormat="1" x14ac:dyDescent="0.2">
      <c r="A1" s="402" t="s">
        <v>444</v>
      </c>
      <c r="B1" s="402"/>
      <c r="C1" s="402"/>
      <c r="D1" s="402"/>
      <c r="E1" s="402"/>
      <c r="F1" s="402"/>
      <c r="G1" s="402"/>
      <c r="H1" s="402"/>
    </row>
    <row r="2" spans="1:8" s="401" customFormat="1" x14ac:dyDescent="0.2">
      <c r="A2" s="401" t="s">
        <v>443</v>
      </c>
    </row>
    <row r="3" spans="1:8" s="400" customFormat="1" ht="18" customHeight="1" x14ac:dyDescent="0.2"/>
    <row r="4" spans="1:8" s="395" customFormat="1" ht="37.15" customHeight="1" x14ac:dyDescent="0.2">
      <c r="A4" s="398" t="s">
        <v>442</v>
      </c>
      <c r="B4" s="404" t="s">
        <v>441</v>
      </c>
      <c r="C4" s="404" t="s">
        <v>440</v>
      </c>
      <c r="D4" s="404" t="s">
        <v>439</v>
      </c>
      <c r="E4" s="405" t="s">
        <v>438</v>
      </c>
      <c r="F4" s="399" t="s">
        <v>437</v>
      </c>
      <c r="G4" s="399"/>
      <c r="H4" s="399"/>
    </row>
    <row r="5" spans="1:8" s="395" customFormat="1" ht="15.75" customHeight="1" x14ac:dyDescent="0.2">
      <c r="A5" s="398"/>
      <c r="B5" s="397" t="s">
        <v>434</v>
      </c>
      <c r="C5" s="397" t="s">
        <v>436</v>
      </c>
      <c r="D5" s="380"/>
      <c r="E5" s="397" t="s">
        <v>435</v>
      </c>
      <c r="F5" s="397" t="s">
        <v>434</v>
      </c>
      <c r="G5" s="396" t="s">
        <v>433</v>
      </c>
      <c r="H5" s="396" t="s">
        <v>432</v>
      </c>
    </row>
    <row r="6" spans="1:8" s="393" customFormat="1" ht="15.75" customHeight="1" x14ac:dyDescent="0.2">
      <c r="A6" s="394"/>
    </row>
    <row r="7" spans="1:8" s="380" customFormat="1" x14ac:dyDescent="0.2">
      <c r="A7" s="391" t="s">
        <v>431</v>
      </c>
      <c r="B7" s="390">
        <v>100</v>
      </c>
      <c r="C7" s="389" t="s">
        <v>412</v>
      </c>
      <c r="D7" s="388">
        <v>42004</v>
      </c>
      <c r="E7" s="386">
        <v>63706.936999999998</v>
      </c>
      <c r="F7" s="387">
        <f>G7*100/E7</f>
        <v>0.44929173097742875</v>
      </c>
      <c r="G7" s="386">
        <v>286.23</v>
      </c>
      <c r="H7" s="385">
        <f>G7/0.8386</f>
        <v>341.31886477462439</v>
      </c>
    </row>
    <row r="8" spans="1:8" s="380" customFormat="1" x14ac:dyDescent="0.2">
      <c r="A8" s="391" t="s">
        <v>430</v>
      </c>
      <c r="B8" s="390">
        <v>100</v>
      </c>
      <c r="C8" s="389" t="s">
        <v>412</v>
      </c>
      <c r="D8" s="388">
        <v>42004</v>
      </c>
      <c r="E8" s="386">
        <v>26175.035</v>
      </c>
      <c r="F8" s="387">
        <f>G8*100/E8</f>
        <v>1.8583967509499031</v>
      </c>
      <c r="G8" s="386">
        <v>486.43599999999998</v>
      </c>
      <c r="H8" s="385">
        <f>G8/0.8386</f>
        <v>580.0572382542332</v>
      </c>
    </row>
    <row r="9" spans="1:8" s="380" customFormat="1" x14ac:dyDescent="0.2">
      <c r="A9" s="391" t="s">
        <v>429</v>
      </c>
      <c r="B9" s="390">
        <v>100</v>
      </c>
      <c r="C9" s="389" t="s">
        <v>410</v>
      </c>
      <c r="D9" s="388">
        <v>42004</v>
      </c>
      <c r="E9" s="386">
        <v>153056</v>
      </c>
      <c r="F9" s="387">
        <f>G9*100/E9</f>
        <v>0.34183566799080078</v>
      </c>
      <c r="G9" s="386">
        <v>523.20000000000005</v>
      </c>
      <c r="H9" s="385">
        <f>G9/1.2141</f>
        <v>430.9364961700025</v>
      </c>
    </row>
    <row r="10" spans="1:8" s="380" customFormat="1" x14ac:dyDescent="0.2">
      <c r="A10" s="391" t="s">
        <v>428</v>
      </c>
      <c r="B10" s="390">
        <v>100</v>
      </c>
      <c r="C10" s="389" t="s">
        <v>410</v>
      </c>
      <c r="D10" s="388">
        <v>42004</v>
      </c>
      <c r="E10" s="386">
        <v>31794</v>
      </c>
      <c r="F10" s="387">
        <f>G10*100/E10</f>
        <v>0.89010505126753481</v>
      </c>
      <c r="G10" s="386">
        <v>283</v>
      </c>
      <c r="H10" s="385">
        <f>G10/1.2141</f>
        <v>233.09447327238286</v>
      </c>
    </row>
    <row r="11" spans="1:8" s="380" customFormat="1" ht="14.25" x14ac:dyDescent="0.2">
      <c r="A11" s="391" t="s">
        <v>427</v>
      </c>
      <c r="B11" s="390">
        <v>100</v>
      </c>
      <c r="C11" s="389" t="s">
        <v>410</v>
      </c>
      <c r="D11" s="392" t="s">
        <v>426</v>
      </c>
      <c r="E11" s="386"/>
      <c r="F11" s="387"/>
      <c r="G11" s="386"/>
      <c r="H11" s="385"/>
    </row>
    <row r="12" spans="1:8" s="380" customFormat="1" ht="25.5" x14ac:dyDescent="0.2">
      <c r="A12" s="391" t="s">
        <v>425</v>
      </c>
      <c r="B12" s="390">
        <v>43</v>
      </c>
      <c r="C12" s="389" t="s">
        <v>422</v>
      </c>
      <c r="D12" s="388">
        <v>42004</v>
      </c>
      <c r="E12" s="386">
        <v>29674</v>
      </c>
      <c r="F12" s="387">
        <f>G12*100/E12</f>
        <v>2.3050481903349733</v>
      </c>
      <c r="G12" s="386">
        <v>684</v>
      </c>
      <c r="H12" s="385">
        <f>G12</f>
        <v>684</v>
      </c>
    </row>
    <row r="13" spans="1:8" s="380" customFormat="1" x14ac:dyDescent="0.2">
      <c r="A13" s="391" t="s">
        <v>424</v>
      </c>
      <c r="B13" s="390">
        <v>0</v>
      </c>
      <c r="C13" s="389" t="s">
        <v>422</v>
      </c>
      <c r="D13" s="388">
        <v>42004</v>
      </c>
      <c r="E13" s="386">
        <v>243284.155</v>
      </c>
      <c r="F13" s="387">
        <f>G13*100/E13</f>
        <v>2.216844742724819</v>
      </c>
      <c r="G13" s="386">
        <v>5393.232</v>
      </c>
      <c r="H13" s="385">
        <f>G13</f>
        <v>5393.232</v>
      </c>
    </row>
    <row r="14" spans="1:8" s="380" customFormat="1" x14ac:dyDescent="0.2">
      <c r="A14" s="391" t="s">
        <v>423</v>
      </c>
      <c r="B14" s="390">
        <v>100</v>
      </c>
      <c r="C14" s="389" t="s">
        <v>422</v>
      </c>
      <c r="D14" s="388">
        <v>42004</v>
      </c>
      <c r="E14" s="386">
        <v>49322</v>
      </c>
      <c r="F14" s="387">
        <f>G14*100/E14</f>
        <v>2.5396293743157212</v>
      </c>
      <c r="G14" s="386">
        <v>1252.596</v>
      </c>
      <c r="H14" s="385">
        <f>G14</f>
        <v>1252.596</v>
      </c>
    </row>
    <row r="15" spans="1:8" s="380" customFormat="1" x14ac:dyDescent="0.2">
      <c r="A15" s="391" t="s">
        <v>421</v>
      </c>
      <c r="B15" s="390">
        <v>100</v>
      </c>
      <c r="C15" s="389" t="s">
        <v>412</v>
      </c>
      <c r="D15" s="388">
        <v>42004</v>
      </c>
      <c r="E15" s="386">
        <v>8641.2900000000009</v>
      </c>
      <c r="F15" s="387">
        <f>G15*100/E15</f>
        <v>1.4957257539094277</v>
      </c>
      <c r="G15" s="386">
        <v>129.25</v>
      </c>
      <c r="H15" s="385">
        <f>G15/1.2141</f>
        <v>106.45745819948934</v>
      </c>
    </row>
    <row r="16" spans="1:8" s="380" customFormat="1" ht="25.5" x14ac:dyDescent="0.2">
      <c r="A16" s="391" t="s">
        <v>420</v>
      </c>
      <c r="B16" s="390">
        <v>100</v>
      </c>
      <c r="C16" s="389" t="s">
        <v>410</v>
      </c>
      <c r="D16" s="388">
        <v>42004</v>
      </c>
      <c r="E16" s="386">
        <v>144258</v>
      </c>
      <c r="F16" s="387">
        <f>G16*100/E16</f>
        <v>0.1580501601297675</v>
      </c>
      <c r="G16" s="386">
        <v>228</v>
      </c>
      <c r="H16" s="385">
        <f>G16/1.2141</f>
        <v>187.79342723004694</v>
      </c>
    </row>
    <row r="17" spans="1:8" s="380" customFormat="1" x14ac:dyDescent="0.2">
      <c r="A17" s="391" t="s">
        <v>419</v>
      </c>
      <c r="B17" s="390">
        <v>100</v>
      </c>
      <c r="C17" s="389" t="s">
        <v>410</v>
      </c>
      <c r="D17" s="388">
        <v>42004</v>
      </c>
      <c r="E17" s="386">
        <v>10240</v>
      </c>
      <c r="F17" s="387">
        <f>G17*100/E17</f>
        <v>0.205078125</v>
      </c>
      <c r="G17" s="386">
        <v>21</v>
      </c>
      <c r="H17" s="385">
        <f>G17/1.2141</f>
        <v>17.29676303434643</v>
      </c>
    </row>
    <row r="18" spans="1:8" s="380" customFormat="1" ht="25.5" x14ac:dyDescent="0.2">
      <c r="A18" s="391" t="s">
        <v>418</v>
      </c>
      <c r="B18" s="390">
        <v>100</v>
      </c>
      <c r="C18" s="389" t="s">
        <v>410</v>
      </c>
      <c r="D18" s="388">
        <v>42004</v>
      </c>
      <c r="E18" s="386">
        <v>704.9</v>
      </c>
      <c r="F18" s="387">
        <f>G18*100/E18</f>
        <v>0.48943112498226699</v>
      </c>
      <c r="G18" s="386">
        <v>3.45</v>
      </c>
      <c r="H18" s="385">
        <f>G18/1.2141</f>
        <v>2.8416110699283421</v>
      </c>
    </row>
    <row r="19" spans="1:8" s="380" customFormat="1" ht="25.5" x14ac:dyDescent="0.2">
      <c r="A19" s="391" t="s">
        <v>417</v>
      </c>
      <c r="B19" s="390">
        <v>100</v>
      </c>
      <c r="C19" s="389" t="s">
        <v>410</v>
      </c>
      <c r="D19" s="388">
        <v>42185</v>
      </c>
      <c r="E19" s="386">
        <v>252821</v>
      </c>
      <c r="F19" s="387">
        <f>G19*100/E19</f>
        <v>0.66774516357422842</v>
      </c>
      <c r="G19" s="386">
        <v>1688.2</v>
      </c>
      <c r="H19" s="385">
        <f>G19/1.1189</f>
        <v>1508.8032889444992</v>
      </c>
    </row>
    <row r="20" spans="1:8" s="380" customFormat="1" ht="25.5" x14ac:dyDescent="0.2">
      <c r="A20" s="391" t="s">
        <v>416</v>
      </c>
      <c r="B20" s="390">
        <v>100</v>
      </c>
      <c r="C20" s="389" t="s">
        <v>410</v>
      </c>
      <c r="D20" s="388">
        <v>42185</v>
      </c>
      <c r="E20" s="386">
        <v>244694</v>
      </c>
      <c r="F20" s="387">
        <f>G20*100/E20</f>
        <v>1.1945368501066638</v>
      </c>
      <c r="G20" s="386">
        <v>2922.96</v>
      </c>
      <c r="H20" s="385">
        <f>G20/1.1189</f>
        <v>2612.3514165698452</v>
      </c>
    </row>
    <row r="21" spans="1:8" s="380" customFormat="1" x14ac:dyDescent="0.2">
      <c r="A21" s="391" t="s">
        <v>415</v>
      </c>
      <c r="B21" s="390">
        <v>100</v>
      </c>
      <c r="C21" s="389" t="s">
        <v>410</v>
      </c>
      <c r="D21" s="388">
        <v>42185</v>
      </c>
      <c r="E21" s="386">
        <v>2566.1990000000001</v>
      </c>
      <c r="F21" s="387">
        <f>G21*100/E21</f>
        <v>0.76927003712494624</v>
      </c>
      <c r="G21" s="386">
        <v>19.741</v>
      </c>
      <c r="H21" s="385">
        <f>G21/1.1189</f>
        <v>17.643221020645278</v>
      </c>
    </row>
    <row r="22" spans="1:8" s="380" customFormat="1" ht="25.5" x14ac:dyDescent="0.2">
      <c r="A22" s="391" t="s">
        <v>414</v>
      </c>
      <c r="B22" s="390">
        <v>100</v>
      </c>
      <c r="C22" s="389" t="s">
        <v>410</v>
      </c>
      <c r="D22" s="388">
        <v>42004</v>
      </c>
      <c r="E22" s="386">
        <v>7107.2790000000005</v>
      </c>
      <c r="F22" s="387">
        <f>G22*100/E22</f>
        <v>1.2759172673536525</v>
      </c>
      <c r="G22" s="386">
        <v>90.683000000000007</v>
      </c>
      <c r="H22" s="385">
        <f>G22/1.2141</f>
        <v>74.691541059220825</v>
      </c>
    </row>
    <row r="23" spans="1:8" s="380" customFormat="1" x14ac:dyDescent="0.2">
      <c r="A23" s="391" t="s">
        <v>413</v>
      </c>
      <c r="B23" s="390">
        <v>0</v>
      </c>
      <c r="C23" s="389" t="s">
        <v>412</v>
      </c>
      <c r="D23" s="388">
        <v>42185</v>
      </c>
      <c r="E23" s="386">
        <v>238182.7</v>
      </c>
      <c r="F23" s="387">
        <f>G23*100/E23</f>
        <v>0.88751198134877129</v>
      </c>
      <c r="G23" s="386">
        <v>2113.9</v>
      </c>
      <c r="H23" s="385">
        <f>G23/0.7954</f>
        <v>2657.6565250188587</v>
      </c>
    </row>
    <row r="24" spans="1:8" s="380" customFormat="1" ht="25.5" x14ac:dyDescent="0.2">
      <c r="A24" s="391" t="s">
        <v>411</v>
      </c>
      <c r="B24" s="390">
        <v>100</v>
      </c>
      <c r="C24" s="389" t="s">
        <v>410</v>
      </c>
      <c r="D24" s="388">
        <v>42185</v>
      </c>
      <c r="E24" s="386">
        <v>1918.721</v>
      </c>
      <c r="F24" s="387">
        <f>G24*100/E24</f>
        <v>0.77030480200091622</v>
      </c>
      <c r="G24" s="386">
        <v>14.78</v>
      </c>
      <c r="H24" s="385">
        <f>G24/1.1189</f>
        <v>13.209402091339708</v>
      </c>
    </row>
    <row r="25" spans="1:8" s="380" customFormat="1" ht="27" customHeight="1" x14ac:dyDescent="0.2">
      <c r="A25" s="384" t="s">
        <v>409</v>
      </c>
      <c r="B25" s="384"/>
      <c r="C25" s="383"/>
      <c r="D25" s="383"/>
      <c r="E25" s="382"/>
      <c r="F25" s="381"/>
      <c r="G25" s="381"/>
      <c r="H25" s="381">
        <f>SUM(H7:H24)</f>
        <v>16113.979726709462</v>
      </c>
    </row>
    <row r="27" spans="1:8" s="379" customFormat="1" x14ac:dyDescent="0.2">
      <c r="A27" s="379" t="s">
        <v>107</v>
      </c>
    </row>
    <row r="28" spans="1:8" s="377" customFormat="1" ht="74.25" customHeight="1" x14ac:dyDescent="0.2">
      <c r="A28" s="378" t="s">
        <v>408</v>
      </c>
    </row>
  </sheetData>
  <mergeCells count="7">
    <mergeCell ref="A6:IV6"/>
    <mergeCell ref="A1:IV1"/>
    <mergeCell ref="A2:IV2"/>
    <mergeCell ref="A28:IV28"/>
    <mergeCell ref="A27:IV27"/>
    <mergeCell ref="A3:IV3"/>
    <mergeCell ref="F4:H4"/>
  </mergeCells>
  <pageMargins left="0.7" right="0.7" top="0.78740157499999996" bottom="0.78740157499999996" header="0.3" footer="0.3"/>
  <pageSetup paperSize="9" scale="8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1"/>
  <sheetViews>
    <sheetView workbookViewId="0">
      <selection sqref="A1:XFD1"/>
    </sheetView>
  </sheetViews>
  <sheetFormatPr baseColWidth="10" defaultRowHeight="12.75" x14ac:dyDescent="0.2"/>
  <cols>
    <col min="1" max="1" width="64.7109375" style="4" bestFit="1" customWidth="1"/>
    <col min="2" max="2" width="8.85546875" style="10" customWidth="1"/>
    <col min="3" max="3" width="9.7109375" style="9" customWidth="1"/>
    <col min="4" max="4" width="8.85546875" style="8" customWidth="1"/>
    <col min="5" max="5" width="7.140625" style="7" customWidth="1"/>
    <col min="6" max="6" width="8.85546875" style="6" customWidth="1"/>
    <col min="7" max="7" width="7.140625" style="5" customWidth="1"/>
    <col min="8" max="16384" width="11.42578125" style="4"/>
  </cols>
  <sheetData>
    <row r="1" spans="1:7" s="278" customFormat="1" x14ac:dyDescent="0.2">
      <c r="A1" s="278" t="s">
        <v>35</v>
      </c>
    </row>
    <row r="2" spans="1:7" s="279" customFormat="1" ht="15.75" customHeight="1" x14ac:dyDescent="0.2">
      <c r="A2" s="279" t="s">
        <v>34</v>
      </c>
    </row>
    <row r="3" spans="1:7" s="283" customFormat="1" ht="12.75" customHeight="1" x14ac:dyDescent="0.2"/>
    <row r="4" spans="1:7" s="15" customFormat="1" ht="12.75" customHeight="1" x14ac:dyDescent="0.2">
      <c r="A4" s="22"/>
      <c r="B4" s="284">
        <v>2012</v>
      </c>
      <c r="C4" s="284"/>
      <c r="D4" s="284">
        <v>2013</v>
      </c>
      <c r="E4" s="284"/>
      <c r="F4" s="284" t="s">
        <v>33</v>
      </c>
      <c r="G4" s="284"/>
    </row>
    <row r="5" spans="1:7" s="15" customFormat="1" ht="12.75" customHeight="1" x14ac:dyDescent="0.2">
      <c r="A5" s="22"/>
      <c r="B5" s="21" t="s">
        <v>32</v>
      </c>
      <c r="C5" s="20" t="s">
        <v>31</v>
      </c>
      <c r="D5" s="21" t="s">
        <v>32</v>
      </c>
      <c r="E5" s="20" t="s">
        <v>31</v>
      </c>
      <c r="F5" s="21" t="s">
        <v>32</v>
      </c>
      <c r="G5" s="20" t="s">
        <v>31</v>
      </c>
    </row>
    <row r="6" spans="1:7" s="279" customFormat="1" ht="12.75" customHeight="1" x14ac:dyDescent="0.2"/>
    <row r="7" spans="1:7" s="285" customFormat="1" ht="12.75" customHeight="1" x14ac:dyDescent="0.2"/>
    <row r="8" spans="1:7" s="15" customFormat="1" ht="12.75" customHeight="1" x14ac:dyDescent="0.2">
      <c r="A8" s="19" t="s">
        <v>30</v>
      </c>
      <c r="B8" s="16">
        <v>14.903996710599985</v>
      </c>
      <c r="C8" s="16">
        <f>B8/$B$38*100</f>
        <v>22.503919073266964</v>
      </c>
      <c r="D8" s="16">
        <v>17.427062369599984</v>
      </c>
      <c r="E8" s="16">
        <f>D8/$D$38*100</f>
        <v>20.571611949494891</v>
      </c>
      <c r="F8" s="16">
        <v>16.741562059200007</v>
      </c>
      <c r="G8" s="16">
        <f>F8/$F$38*100</f>
        <v>21.766639375754089</v>
      </c>
    </row>
    <row r="9" spans="1:7" s="275" customFormat="1" ht="12.75" customHeight="1" x14ac:dyDescent="0.2"/>
    <row r="10" spans="1:7" s="15" customFormat="1" ht="12.75" customHeight="1" x14ac:dyDescent="0.2">
      <c r="A10" s="17" t="s">
        <v>29</v>
      </c>
      <c r="B10" s="16">
        <v>5.0742956599999998</v>
      </c>
      <c r="C10" s="16">
        <f>B10/$B$38*100</f>
        <v>7.6618065008867546</v>
      </c>
      <c r="D10" s="16">
        <v>6.6151038</v>
      </c>
      <c r="E10" s="16">
        <f>D10/$D$38*100</f>
        <v>7.8087370948195387</v>
      </c>
      <c r="F10" s="16">
        <v>5.5617422200000011</v>
      </c>
      <c r="G10" s="16">
        <f>F10/$F$38*100</f>
        <v>7.2311315261719882</v>
      </c>
    </row>
    <row r="11" spans="1:7" s="275" customFormat="1" ht="12.75" customHeight="1" x14ac:dyDescent="0.2"/>
    <row r="12" spans="1:7" s="15" customFormat="1" ht="12.75" customHeight="1" x14ac:dyDescent="0.2">
      <c r="A12" s="17" t="s">
        <v>28</v>
      </c>
      <c r="B12" s="16">
        <v>0.91255697000000013</v>
      </c>
      <c r="C12" s="16">
        <f>B12/$B$38*100</f>
        <v>1.3778926955895039</v>
      </c>
      <c r="D12" s="16">
        <v>0.68248264960000005</v>
      </c>
      <c r="E12" s="16">
        <f>D12/$D$38*100</f>
        <v>0.80563022797952855</v>
      </c>
      <c r="F12" s="16">
        <v>2.9870662798000005</v>
      </c>
      <c r="G12" s="16">
        <f>F12/$F$38*100</f>
        <v>3.8836516135095263</v>
      </c>
    </row>
    <row r="13" spans="1:7" s="275" customFormat="1" ht="12.75" customHeight="1" x14ac:dyDescent="0.2"/>
    <row r="14" spans="1:7" s="11" customFormat="1" ht="12.75" customHeight="1" x14ac:dyDescent="0.2">
      <c r="A14" s="14" t="s">
        <v>27</v>
      </c>
      <c r="B14" s="13">
        <f>B12+B10+B8</f>
        <v>20.890849340599985</v>
      </c>
      <c r="C14" s="12">
        <f>B14/$B$38*100</f>
        <v>31.543618269743224</v>
      </c>
      <c r="D14" s="13">
        <f>D12+D10+D8</f>
        <v>24.724648819199984</v>
      </c>
      <c r="E14" s="12">
        <f>D14/$D$38*100</f>
        <v>29.185979272293959</v>
      </c>
      <c r="F14" s="13">
        <f>F12+F10+F8</f>
        <v>25.29037055900001</v>
      </c>
      <c r="G14" s="12">
        <f>F14/$F$38*100</f>
        <v>32.881422515435602</v>
      </c>
    </row>
    <row r="15" spans="1:7" s="277" customFormat="1" ht="12.75" customHeight="1" x14ac:dyDescent="0.2"/>
    <row r="16" spans="1:7" s="15" customFormat="1" ht="12.75" customHeight="1" x14ac:dyDescent="0.2">
      <c r="A16" s="15" t="s">
        <v>26</v>
      </c>
      <c r="B16" s="16">
        <v>1.8862604299999997</v>
      </c>
      <c r="C16" s="16">
        <f>B16/$B$38*100</f>
        <v>2.8481120126412667</v>
      </c>
      <c r="D16" s="16">
        <v>2.9384679</v>
      </c>
      <c r="E16" s="16">
        <f>D16/$D$38*100</f>
        <v>3.4686868092177887</v>
      </c>
      <c r="F16" s="16">
        <v>2.2728982600000003</v>
      </c>
      <c r="G16" s="16">
        <f>F16/$F$38*100</f>
        <v>2.9551219048889061</v>
      </c>
    </row>
    <row r="17" spans="1:7" s="275" customFormat="1" ht="12.75" customHeight="1" x14ac:dyDescent="0.2"/>
    <row r="18" spans="1:7" s="15" customFormat="1" ht="12.75" customHeight="1" x14ac:dyDescent="0.2">
      <c r="A18" s="15" t="s">
        <v>25</v>
      </c>
      <c r="B18" s="16">
        <v>5.10063069</v>
      </c>
      <c r="C18" s="16">
        <f>B18/$B$38*100</f>
        <v>7.701570424310769</v>
      </c>
      <c r="D18" s="16">
        <v>4.7537372699999985</v>
      </c>
      <c r="E18" s="16">
        <f>D18/$D$38*100</f>
        <v>5.6115044724279537</v>
      </c>
      <c r="F18" s="16">
        <v>5.3036987796999995</v>
      </c>
      <c r="G18" s="16">
        <f>F18/$F$38*100</f>
        <v>6.8956348450123883</v>
      </c>
    </row>
    <row r="19" spans="1:7" s="275" customFormat="1" ht="12.75" customHeight="1" x14ac:dyDescent="0.2"/>
    <row r="20" spans="1:7" s="11" customFormat="1" ht="12.75" customHeight="1" x14ac:dyDescent="0.2">
      <c r="A20" s="14" t="s">
        <v>24</v>
      </c>
      <c r="B20" s="13">
        <f>B16+B18</f>
        <v>6.9868911199999992</v>
      </c>
      <c r="C20" s="12">
        <f>B20/$B$38*100</f>
        <v>10.549682436952036</v>
      </c>
      <c r="D20" s="13">
        <f>D16+D18</f>
        <v>7.6922051699999985</v>
      </c>
      <c r="E20" s="12">
        <f>D20/$D$38*100</f>
        <v>9.0801912816457424</v>
      </c>
      <c r="F20" s="13">
        <f>F16+F18</f>
        <v>7.5765970396999993</v>
      </c>
      <c r="G20" s="12">
        <f>F20/$F$38*100</f>
        <v>9.8507567499012954</v>
      </c>
    </row>
    <row r="21" spans="1:7" s="277" customFormat="1" ht="12.75" customHeight="1" x14ac:dyDescent="0.2"/>
    <row r="22" spans="1:7" s="11" customFormat="1" ht="12.75" customHeight="1" x14ac:dyDescent="0.2">
      <c r="A22" s="14" t="s">
        <v>23</v>
      </c>
      <c r="B22" s="13">
        <f>B20+B14</f>
        <v>27.877740460599984</v>
      </c>
      <c r="C22" s="12">
        <f>B22/$B$38*100</f>
        <v>42.09330070669526</v>
      </c>
      <c r="D22" s="13">
        <f>D20+D14</f>
        <v>32.416853989199986</v>
      </c>
      <c r="E22" s="12">
        <f>D22/$D$38*100</f>
        <v>38.266170553939702</v>
      </c>
      <c r="F22" s="13">
        <f>F20+F14</f>
        <v>32.866967598700008</v>
      </c>
      <c r="G22" s="12">
        <f>F22/$F$38*100</f>
        <v>42.732179265336903</v>
      </c>
    </row>
    <row r="23" spans="1:7" s="277" customFormat="1" ht="12.75" customHeight="1" x14ac:dyDescent="0.2"/>
    <row r="24" spans="1:7" s="15" customFormat="1" ht="12.75" customHeight="1" x14ac:dyDescent="0.2">
      <c r="A24" s="17" t="s">
        <v>22</v>
      </c>
      <c r="B24" s="16">
        <v>15.99759598</v>
      </c>
      <c r="C24" s="16">
        <f>B24/$B$38*100</f>
        <v>24.155172085129117</v>
      </c>
      <c r="D24" s="16">
        <v>24.194548529999999</v>
      </c>
      <c r="E24" s="16">
        <f>D24/$D$38*100</f>
        <v>28.560227369164267</v>
      </c>
      <c r="F24" s="16">
        <v>18.168821799999996</v>
      </c>
      <c r="G24" s="16">
        <f>F24/$F$38*100</f>
        <v>23.6222994368446</v>
      </c>
    </row>
    <row r="25" spans="1:7" s="275" customFormat="1" ht="12.75" customHeight="1" x14ac:dyDescent="0.2"/>
    <row r="26" spans="1:7" s="15" customFormat="1" ht="12.75" customHeight="1" x14ac:dyDescent="0.2">
      <c r="A26" s="15" t="s">
        <v>21</v>
      </c>
      <c r="B26" s="16">
        <v>2.9986974800000001</v>
      </c>
      <c r="C26" s="16">
        <f>B26/$B$38*100</f>
        <v>4.5278086627015215</v>
      </c>
      <c r="D26" s="16">
        <v>2.1579198399999999</v>
      </c>
      <c r="E26" s="16">
        <f>D26/$D$38*100</f>
        <v>2.5472961894044719</v>
      </c>
      <c r="F26" s="16">
        <v>1.1914313299999999</v>
      </c>
      <c r="G26" s="16">
        <f>F26/$F$38*100</f>
        <v>1.5490463798647647</v>
      </c>
    </row>
    <row r="27" spans="1:7" s="275" customFormat="1" ht="12.75" customHeight="1" x14ac:dyDescent="0.2"/>
    <row r="28" spans="1:7" s="18" customFormat="1" ht="12.75" customHeight="1" x14ac:dyDescent="0.2">
      <c r="A28" s="14" t="s">
        <v>20</v>
      </c>
      <c r="B28" s="13">
        <f>B24+B26</f>
        <v>18.99629346</v>
      </c>
      <c r="C28" s="12">
        <f>B28/$B$38*100</f>
        <v>28.682980747830637</v>
      </c>
      <c r="D28" s="13">
        <f>D24+D26</f>
        <v>26.352468369999997</v>
      </c>
      <c r="E28" s="12">
        <f>D28/$D$38*100</f>
        <v>31.107523558568733</v>
      </c>
      <c r="F28" s="13">
        <f>F24+F26</f>
        <v>19.360253129999997</v>
      </c>
      <c r="G28" s="12">
        <f>F28/$F$38*100</f>
        <v>25.171345816709362</v>
      </c>
    </row>
    <row r="29" spans="1:7" s="276" customFormat="1" ht="12.75" customHeight="1" x14ac:dyDescent="0.2"/>
    <row r="30" spans="1:7" s="15" customFormat="1" ht="12.75" customHeight="1" x14ac:dyDescent="0.2">
      <c r="A30" s="15" t="s">
        <v>19</v>
      </c>
      <c r="B30" s="16">
        <v>14.263880659999998</v>
      </c>
      <c r="C30" s="16">
        <f>B30/$B$38*100</f>
        <v>21.537391766537475</v>
      </c>
      <c r="D30" s="16">
        <v>18.76042593</v>
      </c>
      <c r="E30" s="16">
        <f>D30/$D$38*100</f>
        <v>22.145568429962555</v>
      </c>
      <c r="F30" s="16">
        <v>18.930099589999998</v>
      </c>
      <c r="G30" s="16">
        <f>F30/$F$38*100</f>
        <v>24.612079187450075</v>
      </c>
    </row>
    <row r="31" spans="1:7" s="275" customFormat="1" ht="12.75" customHeight="1" x14ac:dyDescent="0.2"/>
    <row r="32" spans="1:7" s="15" customFormat="1" ht="12.75" customHeight="1" x14ac:dyDescent="0.2">
      <c r="A32" s="17" t="s">
        <v>18</v>
      </c>
      <c r="B32" s="16">
        <v>0.441</v>
      </c>
      <c r="C32" s="16">
        <f>B32/$B$38*100</f>
        <v>0.66587697944487911</v>
      </c>
      <c r="D32" s="16">
        <v>1.34</v>
      </c>
      <c r="E32" s="16">
        <f>D32/$D$38*100</f>
        <v>1.5817904032070036</v>
      </c>
      <c r="F32" s="16">
        <v>1.62</v>
      </c>
      <c r="G32" s="16">
        <f>F32/$F$38*100</f>
        <v>2.1062524311669049</v>
      </c>
    </row>
    <row r="33" spans="1:7" s="275" customFormat="1" ht="12.75" customHeight="1" x14ac:dyDescent="0.2"/>
    <row r="34" spans="1:7" s="15" customFormat="1" ht="12.75" customHeight="1" x14ac:dyDescent="0.2">
      <c r="A34" s="17" t="s">
        <v>17</v>
      </c>
      <c r="B34" s="16">
        <v>4.6495350599999998</v>
      </c>
      <c r="C34" s="16">
        <f>B34/$B$38*100</f>
        <v>7.0204497994917574</v>
      </c>
      <c r="D34" s="16">
        <v>5.8443830700000001</v>
      </c>
      <c r="E34" s="16">
        <f>D34/$D$38*100</f>
        <v>6.8989470543220035</v>
      </c>
      <c r="F34" s="16">
        <v>4.1365374899999994</v>
      </c>
      <c r="G34" s="16">
        <f>F34/$F$38*100</f>
        <v>5.3781432993367559</v>
      </c>
    </row>
    <row r="35" spans="1:7" s="275" customFormat="1" ht="12.75" customHeight="1" x14ac:dyDescent="0.2"/>
    <row r="36" spans="1:7" s="11" customFormat="1" ht="12.75" customHeight="1" x14ac:dyDescent="0.2">
      <c r="A36" s="14" t="s">
        <v>16</v>
      </c>
      <c r="B36" s="13">
        <f>B30+B32+B34</f>
        <v>19.354415719999999</v>
      </c>
      <c r="C36" s="12">
        <f>B36/$B$38*100</f>
        <v>29.223718545474114</v>
      </c>
      <c r="D36" s="13">
        <f>D30+D32+D34</f>
        <v>25.944808999999999</v>
      </c>
      <c r="E36" s="12">
        <f>D36/$D$38*100</f>
        <v>30.626305887491561</v>
      </c>
      <c r="F36" s="13">
        <f>F30+F32+F34</f>
        <v>24.686637079999997</v>
      </c>
      <c r="G36" s="12">
        <f>F36/$F$38*100</f>
        <v>32.096474917953735</v>
      </c>
    </row>
    <row r="37" spans="1:7" s="276" customFormat="1" ht="12.75" customHeight="1" x14ac:dyDescent="0.2"/>
    <row r="38" spans="1:7" s="11" customFormat="1" ht="12.75" customHeight="1" x14ac:dyDescent="0.2">
      <c r="A38" s="14" t="s">
        <v>15</v>
      </c>
      <c r="B38" s="13">
        <f>B36+B28+B22</f>
        <v>66.228449640599976</v>
      </c>
      <c r="C38" s="12">
        <f>B38/$B$38*100</f>
        <v>100</v>
      </c>
      <c r="D38" s="13">
        <f>D36+D28+D22</f>
        <v>84.714131359199982</v>
      </c>
      <c r="E38" s="12">
        <f>D38/$D$38*100</f>
        <v>100</v>
      </c>
      <c r="F38" s="13">
        <f>F36+F28+F22</f>
        <v>76.913857808700001</v>
      </c>
      <c r="G38" s="12">
        <f>F38/$F$38*100</f>
        <v>100</v>
      </c>
    </row>
    <row r="40" spans="1:7" s="282" customFormat="1" x14ac:dyDescent="0.2">
      <c r="A40" s="282" t="s">
        <v>36</v>
      </c>
    </row>
    <row r="41" spans="1:7" s="281" customFormat="1" ht="43.5" customHeight="1" x14ac:dyDescent="0.2">
      <c r="A41" s="280" t="s">
        <v>14</v>
      </c>
    </row>
  </sheetData>
  <mergeCells count="25">
    <mergeCell ref="A1:XFD1"/>
    <mergeCell ref="A2:XFD2"/>
    <mergeCell ref="A41:XFD41"/>
    <mergeCell ref="A40:XFD40"/>
    <mergeCell ref="A3:XFD3"/>
    <mergeCell ref="B4:C4"/>
    <mergeCell ref="D4:E4"/>
    <mergeCell ref="F4:G4"/>
    <mergeCell ref="A27:XFD27"/>
    <mergeCell ref="A6:XFD6"/>
    <mergeCell ref="A7:XFD7"/>
    <mergeCell ref="A9:XFD9"/>
    <mergeCell ref="A11:XFD11"/>
    <mergeCell ref="A13:XFD13"/>
    <mergeCell ref="A15:XFD15"/>
    <mergeCell ref="A29:XFD29"/>
    <mergeCell ref="A31:XFD31"/>
    <mergeCell ref="A33:XFD33"/>
    <mergeCell ref="A35:XFD35"/>
    <mergeCell ref="A37:XFD37"/>
    <mergeCell ref="A17:XFD17"/>
    <mergeCell ref="A19:XFD19"/>
    <mergeCell ref="A21:XFD21"/>
    <mergeCell ref="A23:XFD23"/>
    <mergeCell ref="A25:XFD25"/>
  </mergeCells>
  <pageMargins left="0.7" right="0.7" top="0.78740157499999996" bottom="0.78740157499999996"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sqref="A1:XFD1"/>
    </sheetView>
  </sheetViews>
  <sheetFormatPr baseColWidth="10" defaultRowHeight="12.75" x14ac:dyDescent="0.2"/>
  <cols>
    <col min="1" max="1" width="7.42578125" style="23" customWidth="1"/>
    <col min="2" max="2" width="15.5703125" style="23" customWidth="1"/>
    <col min="3" max="6" width="5.7109375" style="23" customWidth="1"/>
    <col min="7" max="7" width="6" style="23" customWidth="1"/>
    <col min="8" max="9" width="6.85546875" style="23" bestFit="1" customWidth="1"/>
    <col min="10" max="16384" width="11.42578125" style="23"/>
  </cols>
  <sheetData>
    <row r="1" spans="1:9" s="286" customFormat="1" x14ac:dyDescent="0.2">
      <c r="A1" s="286" t="s">
        <v>46</v>
      </c>
    </row>
    <row r="2" spans="1:9" s="287" customFormat="1" x14ac:dyDescent="0.2">
      <c r="A2" s="287" t="s">
        <v>45</v>
      </c>
    </row>
    <row r="3" spans="1:9" s="289" customFormat="1" x14ac:dyDescent="0.2"/>
    <row r="4" spans="1:9" s="24" customFormat="1" x14ac:dyDescent="0.2">
      <c r="A4" s="27"/>
      <c r="B4" s="27"/>
      <c r="C4" s="32">
        <v>2010</v>
      </c>
      <c r="D4" s="32">
        <v>2011</v>
      </c>
      <c r="E4" s="32">
        <v>2012</v>
      </c>
      <c r="F4" s="32">
        <v>2013</v>
      </c>
      <c r="G4" s="32">
        <v>2014</v>
      </c>
      <c r="H4" s="32">
        <v>2015</v>
      </c>
      <c r="I4" s="32">
        <v>2016</v>
      </c>
    </row>
    <row r="5" spans="1:9" s="24" customFormat="1" ht="45.6" customHeight="1" x14ac:dyDescent="0.2">
      <c r="A5" s="27"/>
      <c r="B5" s="27"/>
      <c r="C5" s="290" t="s">
        <v>44</v>
      </c>
      <c r="D5" s="290"/>
      <c r="E5" s="290"/>
      <c r="F5" s="290"/>
      <c r="G5" s="27" t="s">
        <v>43</v>
      </c>
      <c r="H5" s="290" t="s">
        <v>42</v>
      </c>
      <c r="I5" s="290"/>
    </row>
    <row r="6" spans="1:9" s="291" customFormat="1" ht="12.75" customHeight="1" x14ac:dyDescent="0.2"/>
    <row r="7" spans="1:9" s="24" customFormat="1" ht="13.5" customHeight="1" x14ac:dyDescent="0.2">
      <c r="A7" s="292" t="s">
        <v>41</v>
      </c>
      <c r="B7" s="292"/>
      <c r="C7" s="28">
        <v>912</v>
      </c>
      <c r="D7" s="28">
        <v>799</v>
      </c>
      <c r="E7" s="28">
        <v>860.77837771860004</v>
      </c>
      <c r="F7" s="31">
        <v>882</v>
      </c>
      <c r="G7" s="31">
        <v>930</v>
      </c>
      <c r="H7" s="28">
        <v>1007</v>
      </c>
      <c r="I7" s="31">
        <v>1543</v>
      </c>
    </row>
    <row r="8" spans="1:9" s="24" customFormat="1" x14ac:dyDescent="0.2">
      <c r="A8" s="292" t="s">
        <v>40</v>
      </c>
      <c r="B8" s="292"/>
      <c r="C8" s="30">
        <v>0.32</v>
      </c>
      <c r="D8" s="24">
        <v>0.27</v>
      </c>
      <c r="E8" s="29">
        <v>0.28212067048559503</v>
      </c>
      <c r="F8" s="29">
        <v>0.27</v>
      </c>
      <c r="G8" s="29">
        <v>0.28000000000000003</v>
      </c>
      <c r="H8" s="29">
        <v>0.3</v>
      </c>
      <c r="I8" s="29">
        <v>0.45</v>
      </c>
    </row>
    <row r="9" spans="1:9" s="24" customFormat="1" x14ac:dyDescent="0.2">
      <c r="B9" s="27" t="s">
        <v>39</v>
      </c>
    </row>
    <row r="10" spans="1:9" s="24" customFormat="1" ht="13.5" customHeight="1" x14ac:dyDescent="0.2">
      <c r="B10" s="27" t="s">
        <v>38</v>
      </c>
      <c r="C10" s="25">
        <v>462</v>
      </c>
      <c r="D10" s="25">
        <v>352</v>
      </c>
      <c r="E10" s="25">
        <v>417.20544733560007</v>
      </c>
      <c r="F10" s="25">
        <v>409</v>
      </c>
      <c r="G10" s="26">
        <v>480</v>
      </c>
      <c r="H10" s="25">
        <v>541</v>
      </c>
      <c r="I10" s="28">
        <v>1036</v>
      </c>
    </row>
    <row r="11" spans="1:9" s="24" customFormat="1" ht="12.75" customHeight="1" x14ac:dyDescent="0.2">
      <c r="B11" s="27" t="s">
        <v>37</v>
      </c>
      <c r="C11" s="25">
        <v>450</v>
      </c>
      <c r="D11" s="25">
        <v>447</v>
      </c>
      <c r="E11" s="25">
        <v>443.57293038299997</v>
      </c>
      <c r="F11" s="25">
        <v>473</v>
      </c>
      <c r="G11" s="26">
        <v>451</v>
      </c>
      <c r="H11" s="25">
        <v>466</v>
      </c>
      <c r="I11" s="25">
        <v>507</v>
      </c>
    </row>
    <row r="13" spans="1:9" s="288" customFormat="1" ht="12.75" customHeight="1" x14ac:dyDescent="0.2">
      <c r="A13" s="288" t="s">
        <v>36</v>
      </c>
    </row>
    <row r="14" spans="1:9" s="287" customFormat="1" x14ac:dyDescent="0.2">
      <c r="A14" s="288"/>
    </row>
  </sheetData>
  <mergeCells count="10">
    <mergeCell ref="A1:XFD1"/>
    <mergeCell ref="A2:XFD2"/>
    <mergeCell ref="A14:XFD14"/>
    <mergeCell ref="A13:XFD13"/>
    <mergeCell ref="A3:XFD3"/>
    <mergeCell ref="C5:F5"/>
    <mergeCell ref="H5:I5"/>
    <mergeCell ref="A6:XFD6"/>
    <mergeCell ref="A7:B7"/>
    <mergeCell ref="A8:B8"/>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workbookViewId="0">
      <selection sqref="A1:XFD1"/>
    </sheetView>
  </sheetViews>
  <sheetFormatPr baseColWidth="10" defaultRowHeight="12.75" x14ac:dyDescent="0.2"/>
  <cols>
    <col min="1" max="1" width="4" style="23" customWidth="1"/>
    <col min="2" max="2" width="35.42578125" style="23" customWidth="1"/>
    <col min="3" max="3" width="16" style="23" customWidth="1"/>
    <col min="4" max="4" width="19.140625" style="23" customWidth="1"/>
    <col min="5" max="5" width="19.5703125" style="23" customWidth="1"/>
    <col min="6" max="16384" width="11.42578125" style="23"/>
  </cols>
  <sheetData>
    <row r="1" spans="1:5" s="293" customFormat="1" x14ac:dyDescent="0.2">
      <c r="A1" s="293" t="s">
        <v>57</v>
      </c>
    </row>
    <row r="2" spans="1:5" s="294" customFormat="1" x14ac:dyDescent="0.2">
      <c r="A2" s="294" t="s">
        <v>56</v>
      </c>
    </row>
    <row r="3" spans="1:5" s="296" customFormat="1" x14ac:dyDescent="0.2"/>
    <row r="4" spans="1:5" s="37" customFormat="1" ht="38.25" x14ac:dyDescent="0.2">
      <c r="A4" s="40"/>
      <c r="B4" s="40"/>
      <c r="C4" s="39" t="s">
        <v>55</v>
      </c>
      <c r="D4" s="38" t="s">
        <v>54</v>
      </c>
      <c r="E4" s="38" t="s">
        <v>53</v>
      </c>
    </row>
    <row r="5" spans="1:5" s="297" customFormat="1" x14ac:dyDescent="0.2"/>
    <row r="6" spans="1:5" s="15" customFormat="1" x14ac:dyDescent="0.2">
      <c r="A6" s="298" t="s">
        <v>52</v>
      </c>
      <c r="B6" s="298"/>
      <c r="C6" s="36">
        <v>930457492.09710002</v>
      </c>
      <c r="D6" s="36">
        <v>889645739.99360001</v>
      </c>
      <c r="E6" s="36">
        <v>40811752.103500001</v>
      </c>
    </row>
    <row r="7" spans="1:5" s="15" customFormat="1" x14ac:dyDescent="0.2">
      <c r="A7" s="299" t="s">
        <v>38</v>
      </c>
      <c r="B7" s="299"/>
      <c r="C7" s="36">
        <v>479811663.81779999</v>
      </c>
      <c r="D7" s="36">
        <v>438999911.71429998</v>
      </c>
      <c r="E7" s="36">
        <v>40811752.103500001</v>
      </c>
    </row>
    <row r="8" spans="1:5" s="15" customFormat="1" x14ac:dyDescent="0.2">
      <c r="B8" s="15" t="s">
        <v>51</v>
      </c>
      <c r="C8" s="36">
        <v>473188776.2378</v>
      </c>
      <c r="D8" s="36">
        <v>432377024.13429999</v>
      </c>
      <c r="E8" s="36">
        <v>40811752.103500001</v>
      </c>
    </row>
    <row r="9" spans="1:5" s="15" customFormat="1" x14ac:dyDescent="0.2">
      <c r="B9" s="15" t="s">
        <v>50</v>
      </c>
      <c r="C9" s="36">
        <v>6622887.5800000001</v>
      </c>
      <c r="D9" s="36">
        <v>6622887.5800000001</v>
      </c>
      <c r="E9" s="35" t="s">
        <v>49</v>
      </c>
    </row>
    <row r="10" spans="1:5" s="15" customFormat="1" x14ac:dyDescent="0.2">
      <c r="A10" s="275" t="s">
        <v>37</v>
      </c>
      <c r="B10" s="275"/>
      <c r="C10" s="36">
        <v>450645828.27930003</v>
      </c>
      <c r="D10" s="36">
        <v>450645828.27930003</v>
      </c>
      <c r="E10" s="35" t="s">
        <v>49</v>
      </c>
    </row>
    <row r="11" spans="1:5" s="283" customFormat="1" x14ac:dyDescent="0.2"/>
    <row r="12" spans="1:5" s="15" customFormat="1" ht="14.25" x14ac:dyDescent="0.2">
      <c r="A12" s="275" t="s">
        <v>48</v>
      </c>
      <c r="B12" s="275"/>
      <c r="C12" s="34">
        <v>0.27682069360783002</v>
      </c>
      <c r="D12" s="33"/>
      <c r="E12" s="33"/>
    </row>
    <row r="14" spans="1:5" s="294" customFormat="1" x14ac:dyDescent="0.2">
      <c r="A14" s="294" t="s">
        <v>36</v>
      </c>
    </row>
    <row r="15" spans="1:5" s="294" customFormat="1" ht="27.75" customHeight="1" x14ac:dyDescent="0.2">
      <c r="A15" s="295" t="s">
        <v>47</v>
      </c>
    </row>
  </sheetData>
  <mergeCells count="11">
    <mergeCell ref="A1:XFD1"/>
    <mergeCell ref="A2:XFD2"/>
    <mergeCell ref="A15:XFD15"/>
    <mergeCell ref="A14:XFD14"/>
    <mergeCell ref="A3:XFD3"/>
    <mergeCell ref="A5:XFD5"/>
    <mergeCell ref="A6:B6"/>
    <mergeCell ref="A7:B7"/>
    <mergeCell ref="A10:B10"/>
    <mergeCell ref="A11:XFD11"/>
    <mergeCell ref="A12:B12"/>
  </mergeCells>
  <pageMargins left="0.7" right="0.7" top="0.78740157499999996" bottom="0.78740157499999996" header="0.3" footer="0.3"/>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0"/>
  <sheetViews>
    <sheetView zoomScale="85" zoomScaleNormal="85" workbookViewId="0">
      <selection sqref="A1:XFD1"/>
    </sheetView>
  </sheetViews>
  <sheetFormatPr baseColWidth="10" defaultRowHeight="15" x14ac:dyDescent="0.25"/>
  <cols>
    <col min="1" max="2" width="3.7109375" style="41" customWidth="1"/>
    <col min="3" max="3" width="10.28515625" style="41" customWidth="1"/>
    <col min="4" max="4" width="48.42578125" style="41" customWidth="1"/>
    <col min="5" max="5" width="13.85546875" style="42" bestFit="1" customWidth="1"/>
    <col min="6" max="7" width="11.7109375" style="42" customWidth="1"/>
    <col min="8" max="8" width="11.7109375" style="43" customWidth="1"/>
    <col min="9" max="10" width="11.7109375" style="42" customWidth="1"/>
    <col min="11" max="11" width="11.7109375" style="43" customWidth="1"/>
    <col min="12" max="12" width="11.7109375" style="42" customWidth="1"/>
    <col min="13" max="14" width="12.85546875" style="42" bestFit="1" customWidth="1"/>
    <col min="15" max="15" width="12.7109375" style="42" bestFit="1" customWidth="1"/>
    <col min="16" max="16" width="12.85546875" style="42" bestFit="1" customWidth="1"/>
    <col min="17" max="18" width="11.7109375" style="42" customWidth="1"/>
    <col min="19" max="19" width="11.5703125" style="42" bestFit="1" customWidth="1"/>
    <col min="20" max="20" width="15.5703125" style="42" customWidth="1"/>
    <col min="21" max="16384" width="11.42578125" style="41"/>
  </cols>
  <sheetData>
    <row r="1" spans="1:20" s="303" customFormat="1" ht="16.5" x14ac:dyDescent="0.25">
      <c r="A1" s="303" t="s">
        <v>105</v>
      </c>
    </row>
    <row r="2" spans="1:20" s="304" customFormat="1" ht="12.75" x14ac:dyDescent="0.2">
      <c r="A2" s="304" t="s">
        <v>104</v>
      </c>
    </row>
    <row r="3" spans="1:20" s="308" customFormat="1" x14ac:dyDescent="0.25"/>
    <row r="4" spans="1:20" s="64" customFormat="1" ht="38.25" x14ac:dyDescent="0.25">
      <c r="A4" s="309" t="s">
        <v>103</v>
      </c>
      <c r="B4" s="309"/>
      <c r="C4" s="309"/>
      <c r="D4" s="309"/>
      <c r="E4" s="73" t="s">
        <v>102</v>
      </c>
      <c r="F4" s="310" t="s">
        <v>101</v>
      </c>
      <c r="G4" s="310"/>
      <c r="H4" s="310"/>
      <c r="I4" s="73" t="s">
        <v>100</v>
      </c>
      <c r="J4" s="311" t="s">
        <v>99</v>
      </c>
      <c r="K4" s="311"/>
      <c r="L4" s="73" t="s">
        <v>98</v>
      </c>
      <c r="M4" s="73" t="s">
        <v>97</v>
      </c>
      <c r="N4" s="73" t="s">
        <v>96</v>
      </c>
      <c r="O4" s="73" t="s">
        <v>95</v>
      </c>
      <c r="P4" s="73" t="s">
        <v>94</v>
      </c>
      <c r="Q4" s="73" t="s">
        <v>93</v>
      </c>
      <c r="R4" s="265" t="s">
        <v>92</v>
      </c>
      <c r="S4" s="265" t="s">
        <v>91</v>
      </c>
      <c r="T4" s="265" t="s">
        <v>90</v>
      </c>
    </row>
    <row r="5" spans="1:20" s="64" customFormat="1" ht="63.75" x14ac:dyDescent="0.25">
      <c r="A5" s="312"/>
      <c r="B5" s="312"/>
      <c r="C5" s="312"/>
      <c r="D5" s="312"/>
      <c r="E5" s="68"/>
      <c r="F5" s="310" t="s">
        <v>89</v>
      </c>
      <c r="G5" s="310"/>
      <c r="H5" s="69" t="s">
        <v>88</v>
      </c>
      <c r="I5" s="73" t="s">
        <v>87</v>
      </c>
      <c r="J5" s="73" t="s">
        <v>86</v>
      </c>
      <c r="K5" s="72" t="s">
        <v>85</v>
      </c>
      <c r="L5" s="68"/>
      <c r="M5" s="68"/>
      <c r="N5" s="68"/>
      <c r="O5" s="67"/>
      <c r="P5" s="67"/>
      <c r="Q5" s="66"/>
      <c r="R5" s="65"/>
      <c r="S5" s="65"/>
      <c r="T5" s="65"/>
    </row>
    <row r="6" spans="1:20" s="64" customFormat="1" ht="25.5" x14ac:dyDescent="0.25">
      <c r="A6" s="313" t="s">
        <v>84</v>
      </c>
      <c r="B6" s="313"/>
      <c r="C6" s="313"/>
      <c r="D6" s="313"/>
      <c r="E6" s="71"/>
      <c r="F6" s="70" t="s">
        <v>83</v>
      </c>
      <c r="G6" s="70" t="s">
        <v>82</v>
      </c>
      <c r="H6" s="69"/>
      <c r="I6" s="68"/>
      <c r="J6" s="68"/>
      <c r="K6" s="68"/>
      <c r="L6" s="68"/>
      <c r="M6" s="68"/>
      <c r="N6" s="68"/>
      <c r="O6" s="67"/>
      <c r="P6" s="67"/>
      <c r="Q6" s="66"/>
      <c r="R6" s="65"/>
      <c r="S6" s="65"/>
      <c r="T6" s="65"/>
    </row>
    <row r="7" spans="1:20" s="314" customFormat="1" ht="14.25" x14ac:dyDescent="0.2"/>
    <row r="8" spans="1:20" s="61" customFormat="1" ht="12.75" x14ac:dyDescent="0.2">
      <c r="A8" s="63" t="s">
        <v>52</v>
      </c>
      <c r="B8" s="63"/>
      <c r="C8" s="63"/>
      <c r="D8" s="63"/>
      <c r="E8" s="48">
        <v>930457492.09710002</v>
      </c>
      <c r="F8" s="48">
        <v>86793556.040000007</v>
      </c>
      <c r="G8" s="48"/>
      <c r="H8" s="48"/>
      <c r="I8" s="48">
        <v>38886982.428999998</v>
      </c>
      <c r="J8" s="48">
        <v>590289188.04079998</v>
      </c>
      <c r="K8" s="48">
        <v>17968872.41</v>
      </c>
      <c r="L8" s="48">
        <v>80375566.679999992</v>
      </c>
      <c r="M8" s="48">
        <v>51819507.919999994</v>
      </c>
      <c r="N8" s="48">
        <v>19376877.460000001</v>
      </c>
      <c r="O8" s="48">
        <v>12296282.939399999</v>
      </c>
      <c r="P8" s="48">
        <v>5678791.5199999996</v>
      </c>
      <c r="Q8" s="48">
        <v>2387708.0044</v>
      </c>
      <c r="R8" s="62">
        <v>1788745.46</v>
      </c>
      <c r="S8" s="62">
        <v>759152</v>
      </c>
      <c r="T8" s="62">
        <v>889645739.99360001</v>
      </c>
    </row>
    <row r="9" spans="1:20" s="46" customFormat="1" x14ac:dyDescent="0.25">
      <c r="A9" s="315" t="s">
        <v>81</v>
      </c>
      <c r="B9" s="315"/>
      <c r="C9" s="315"/>
      <c r="D9" s="48"/>
      <c r="E9" s="60">
        <v>0.28000000000000003</v>
      </c>
      <c r="F9" s="47"/>
      <c r="G9" s="47"/>
      <c r="H9" s="59"/>
      <c r="I9" s="47"/>
      <c r="J9" s="47"/>
      <c r="K9" s="59"/>
      <c r="L9" s="47"/>
      <c r="M9" s="47"/>
      <c r="N9" s="47"/>
      <c r="O9" s="47"/>
      <c r="P9" s="47"/>
      <c r="Q9" s="47"/>
      <c r="R9" s="47"/>
      <c r="S9" s="47"/>
      <c r="T9" s="47"/>
    </row>
    <row r="10" spans="1:20" s="301" customFormat="1" x14ac:dyDescent="0.25"/>
    <row r="11" spans="1:20" s="57" customFormat="1" ht="12.75" x14ac:dyDescent="0.2">
      <c r="A11" s="58" t="s">
        <v>38</v>
      </c>
      <c r="B11" s="58"/>
      <c r="C11" s="58"/>
      <c r="D11" s="58"/>
      <c r="E11" s="48">
        <v>479811663.81779999</v>
      </c>
      <c r="F11" s="48">
        <v>86793556.040000007</v>
      </c>
      <c r="G11" s="48">
        <f>G19+G25+G35</f>
        <v>8035260.0397999994</v>
      </c>
      <c r="H11" s="48">
        <v>9447635.8299999982</v>
      </c>
      <c r="I11" s="48">
        <v>22594562.039999999</v>
      </c>
      <c r="J11" s="48">
        <v>163948511.53990003</v>
      </c>
      <c r="K11" s="48">
        <v>17968872.41</v>
      </c>
      <c r="L11" s="48">
        <v>80157879.699999988</v>
      </c>
      <c r="M11" s="48">
        <v>51154507.919999994</v>
      </c>
      <c r="N11" s="48">
        <v>19376877.460000001</v>
      </c>
      <c r="O11" s="48">
        <v>8880244.9499999993</v>
      </c>
      <c r="P11" s="48">
        <v>5678791.5199999996</v>
      </c>
      <c r="Q11" s="48">
        <v>277707.08439999999</v>
      </c>
      <c r="R11" s="48">
        <v>294739.96000000002</v>
      </c>
      <c r="S11" s="48">
        <v>649152</v>
      </c>
      <c r="T11" s="48">
        <v>438999911.71429998</v>
      </c>
    </row>
    <row r="12" spans="1:20" s="301" customFormat="1" x14ac:dyDescent="0.25"/>
    <row r="13" spans="1:20" s="54" customFormat="1" ht="12.75" x14ac:dyDescent="0.2">
      <c r="A13" s="56" t="s">
        <v>51</v>
      </c>
      <c r="B13" s="56"/>
      <c r="C13" s="56"/>
      <c r="D13" s="56"/>
      <c r="E13" s="44">
        <v>473188776.2378</v>
      </c>
      <c r="F13" s="44">
        <v>86793556.040000007</v>
      </c>
      <c r="G13" s="44"/>
      <c r="H13" s="44"/>
      <c r="I13" s="44">
        <v>22594562.039999999</v>
      </c>
      <c r="J13" s="44">
        <v>156557803.45990002</v>
      </c>
      <c r="K13" s="44">
        <v>9519095.4100000001</v>
      </c>
      <c r="L13" s="44">
        <v>80157879.699999988</v>
      </c>
      <c r="M13" s="44">
        <v>51154507.919999994</v>
      </c>
      <c r="N13" s="44">
        <v>19376877.460000001</v>
      </c>
      <c r="O13" s="44">
        <v>8841446.9499999993</v>
      </c>
      <c r="P13" s="44">
        <v>5678791.5199999996</v>
      </c>
      <c r="Q13" s="44">
        <v>277707.08439999999</v>
      </c>
      <c r="R13" s="44">
        <v>294739.96000000002</v>
      </c>
      <c r="S13" s="44">
        <v>649152</v>
      </c>
      <c r="T13" s="44">
        <v>432377024.13429999</v>
      </c>
    </row>
    <row r="14" spans="1:20" s="301" customFormat="1" x14ac:dyDescent="0.25"/>
    <row r="15" spans="1:20" s="54" customFormat="1" ht="12.75" x14ac:dyDescent="0.2">
      <c r="C15" s="54" t="s">
        <v>80</v>
      </c>
      <c r="E15" s="55">
        <v>5500000</v>
      </c>
      <c r="F15" s="55">
        <v>5500000</v>
      </c>
      <c r="G15" s="55"/>
      <c r="H15" s="55"/>
      <c r="I15" s="55"/>
      <c r="J15" s="55"/>
      <c r="K15" s="55"/>
      <c r="L15" s="55"/>
      <c r="M15" s="44"/>
      <c r="N15" s="44"/>
      <c r="O15" s="44"/>
      <c r="P15" s="44"/>
      <c r="Q15" s="55"/>
      <c r="R15" s="44"/>
      <c r="S15" s="44"/>
      <c r="T15" s="44"/>
    </row>
    <row r="16" spans="1:20" s="301" customFormat="1" x14ac:dyDescent="0.25"/>
    <row r="17" spans="1:20" s="53" customFormat="1" x14ac:dyDescent="0.25">
      <c r="B17" s="42"/>
      <c r="C17" s="42" t="s">
        <v>79</v>
      </c>
      <c r="D17" s="42"/>
      <c r="E17" s="44">
        <v>47064576.994400002</v>
      </c>
      <c r="F17" s="42">
        <v>23475211.960000001</v>
      </c>
      <c r="G17" s="44"/>
      <c r="H17" s="44">
        <v>5752000</v>
      </c>
      <c r="I17" s="44">
        <v>5402000</v>
      </c>
      <c r="J17" s="44">
        <v>12113316</v>
      </c>
      <c r="K17" s="44"/>
      <c r="L17" s="44">
        <v>97280</v>
      </c>
      <c r="M17" s="44"/>
      <c r="N17" s="44"/>
      <c r="O17" s="44">
        <v>5395161.9500000002</v>
      </c>
      <c r="P17" s="44">
        <v>35000</v>
      </c>
      <c r="Q17" s="44">
        <v>277707.08439999999</v>
      </c>
      <c r="R17" s="44"/>
      <c r="S17" s="42">
        <v>110000</v>
      </c>
      <c r="T17" s="42">
        <v>46905676.994400002</v>
      </c>
    </row>
    <row r="18" spans="1:20" s="302" customFormat="1" x14ac:dyDescent="0.25"/>
    <row r="19" spans="1:20" s="53" customFormat="1" x14ac:dyDescent="0.25">
      <c r="B19" s="42"/>
      <c r="C19" s="42" t="s">
        <v>78</v>
      </c>
      <c r="D19" s="42"/>
      <c r="E19" s="44">
        <v>93251777.843400016</v>
      </c>
      <c r="F19" s="42">
        <v>37012916.299999997</v>
      </c>
      <c r="G19" s="44">
        <v>5532393.5699999994</v>
      </c>
      <c r="H19" s="44">
        <v>3201289.1099999994</v>
      </c>
      <c r="I19" s="44">
        <v>1819142.47</v>
      </c>
      <c r="J19" s="44">
        <v>41028116.379900008</v>
      </c>
      <c r="K19" s="44">
        <v>7611469.7999999998</v>
      </c>
      <c r="L19" s="44">
        <v>42500</v>
      </c>
      <c r="M19" s="44">
        <v>985045.11999999988</v>
      </c>
      <c r="N19" s="44">
        <v>850596.26000000024</v>
      </c>
      <c r="O19" s="44">
        <v>3084707.5</v>
      </c>
      <c r="P19" s="44">
        <v>806551.83000000007</v>
      </c>
      <c r="Q19" s="44"/>
      <c r="R19" s="44">
        <v>220900.96000000002</v>
      </c>
      <c r="S19" s="42">
        <v>539152</v>
      </c>
      <c r="T19" s="42">
        <v>86389628.819900006</v>
      </c>
    </row>
    <row r="20" spans="1:20" s="301" customFormat="1" x14ac:dyDescent="0.25"/>
    <row r="21" spans="1:20" s="51" customFormat="1" x14ac:dyDescent="0.25">
      <c r="B21" s="52"/>
      <c r="C21" s="52"/>
      <c r="D21" s="52" t="s">
        <v>77</v>
      </c>
      <c r="E21" s="44">
        <v>30482710.939900007</v>
      </c>
      <c r="F21" s="44"/>
      <c r="G21" s="44"/>
      <c r="H21" s="44"/>
      <c r="I21" s="44"/>
      <c r="J21" s="44">
        <v>30482710.939900007</v>
      </c>
      <c r="K21" s="44"/>
      <c r="L21" s="44"/>
      <c r="M21" s="44"/>
      <c r="N21" s="44"/>
      <c r="O21" s="44"/>
      <c r="P21" s="44"/>
      <c r="Q21" s="44"/>
      <c r="R21" s="44"/>
      <c r="S21" s="43"/>
      <c r="T21" s="43"/>
    </row>
    <row r="22" spans="1:20" s="301" customFormat="1" x14ac:dyDescent="0.25"/>
    <row r="23" spans="1:20" x14ac:dyDescent="0.25">
      <c r="B23" s="45"/>
      <c r="C23" s="45" t="s">
        <v>76</v>
      </c>
      <c r="D23" s="45"/>
      <c r="E23" s="44">
        <v>40934428.690099999</v>
      </c>
      <c r="F23" s="44">
        <v>3090505.19</v>
      </c>
      <c r="G23" s="44"/>
      <c r="H23" s="44">
        <v>45000</v>
      </c>
      <c r="I23" s="44">
        <v>387958.13</v>
      </c>
      <c r="J23" s="44">
        <v>18771481.18</v>
      </c>
      <c r="K23" s="44">
        <v>269625.61</v>
      </c>
      <c r="L23" s="44">
        <v>296034</v>
      </c>
      <c r="M23" s="44">
        <v>670928</v>
      </c>
      <c r="N23" s="44">
        <v>12765566</v>
      </c>
      <c r="O23" s="44">
        <v>150877.5</v>
      </c>
      <c r="P23" s="44">
        <v>4707239.6899999995</v>
      </c>
      <c r="Q23" s="44"/>
      <c r="R23" s="44">
        <v>73839</v>
      </c>
      <c r="T23" s="42">
        <v>40914428.689999998</v>
      </c>
    </row>
    <row r="24" spans="1:20" s="301" customFormat="1" x14ac:dyDescent="0.25"/>
    <row r="25" spans="1:20" x14ac:dyDescent="0.25">
      <c r="B25" s="45"/>
      <c r="C25" s="45" t="s">
        <v>75</v>
      </c>
      <c r="D25" s="45"/>
      <c r="E25" s="44">
        <v>87163258.479999989</v>
      </c>
      <c r="F25" s="42">
        <v>1559177.58</v>
      </c>
      <c r="G25" s="44">
        <v>825966.46980000031</v>
      </c>
      <c r="H25" s="44"/>
      <c r="I25" s="44">
        <v>12000</v>
      </c>
      <c r="J25" s="44"/>
      <c r="K25" s="44"/>
      <c r="L25" s="44">
        <v>79684565.699999988</v>
      </c>
      <c r="M25" s="44"/>
      <c r="N25" s="44">
        <v>5760715.2000000002</v>
      </c>
      <c r="O25" s="44"/>
      <c r="P25" s="44">
        <v>130000</v>
      </c>
      <c r="Q25" s="44"/>
      <c r="R25" s="44"/>
      <c r="T25" s="42">
        <v>87146458.479999989</v>
      </c>
    </row>
    <row r="26" spans="1:20" s="301" customFormat="1" x14ac:dyDescent="0.25"/>
    <row r="27" spans="1:20" x14ac:dyDescent="0.25">
      <c r="B27" s="45"/>
      <c r="C27" s="45"/>
      <c r="D27" s="45" t="s">
        <v>74</v>
      </c>
      <c r="E27" s="44">
        <v>78770463.629999995</v>
      </c>
      <c r="G27" s="44"/>
      <c r="H27" s="44"/>
      <c r="I27" s="44"/>
      <c r="J27" s="44"/>
      <c r="K27" s="44"/>
      <c r="L27" s="44">
        <v>78770463.629999995</v>
      </c>
      <c r="M27" s="44"/>
      <c r="N27" s="44"/>
      <c r="O27" s="44"/>
      <c r="P27" s="44"/>
      <c r="Q27" s="44"/>
      <c r="R27" s="44"/>
      <c r="T27" s="42">
        <v>78770463.629999995</v>
      </c>
    </row>
    <row r="28" spans="1:20" s="301" customFormat="1" x14ac:dyDescent="0.25"/>
    <row r="29" spans="1:20" x14ac:dyDescent="0.25">
      <c r="A29" s="45"/>
      <c r="B29" s="45"/>
      <c r="C29" s="45" t="s">
        <v>73</v>
      </c>
      <c r="D29" s="45"/>
      <c r="E29" s="44">
        <v>82067243.180000007</v>
      </c>
      <c r="G29" s="44"/>
      <c r="H29" s="44"/>
      <c r="I29" s="44"/>
      <c r="J29" s="44">
        <v>82067243.180000007</v>
      </c>
      <c r="K29" s="44"/>
      <c r="L29" s="44"/>
      <c r="M29" s="44"/>
      <c r="N29" s="44"/>
      <c r="O29" s="44"/>
      <c r="P29" s="44"/>
      <c r="Q29" s="44"/>
      <c r="R29" s="44"/>
      <c r="T29" s="42">
        <v>82067243.180000007</v>
      </c>
    </row>
    <row r="30" spans="1:20" s="300" customFormat="1" ht="12.75" x14ac:dyDescent="0.2"/>
    <row r="31" spans="1:20" x14ac:dyDescent="0.25">
      <c r="A31" s="45"/>
      <c r="B31" s="45"/>
      <c r="C31" s="45" t="s">
        <v>72</v>
      </c>
      <c r="D31" s="45"/>
      <c r="E31" s="44">
        <v>28282620.109999999</v>
      </c>
      <c r="F31" s="44">
        <v>10445811.950000001</v>
      </c>
      <c r="G31" s="44"/>
      <c r="H31" s="44">
        <v>449346.72</v>
      </c>
      <c r="I31" s="44">
        <v>14973461.439999999</v>
      </c>
      <c r="J31" s="44">
        <v>2577646.7200000002</v>
      </c>
      <c r="K31" s="44">
        <v>1638000</v>
      </c>
      <c r="L31" s="44"/>
      <c r="M31" s="44"/>
      <c r="N31" s="44"/>
      <c r="O31" s="44">
        <v>210700</v>
      </c>
      <c r="P31" s="44"/>
      <c r="Q31" s="44"/>
      <c r="R31" s="44"/>
      <c r="T31" s="42">
        <v>28207620.109999999</v>
      </c>
    </row>
    <row r="32" spans="1:20" s="300" customFormat="1" ht="12.75" x14ac:dyDescent="0.2"/>
    <row r="33" spans="1:20" x14ac:dyDescent="0.25">
      <c r="A33" s="45"/>
      <c r="B33" s="45"/>
      <c r="C33" s="45" t="s">
        <v>71</v>
      </c>
      <c r="D33" s="45"/>
      <c r="E33" s="44">
        <v>88924870.939899996</v>
      </c>
      <c r="F33" s="44">
        <v>5709933.0599999996</v>
      </c>
      <c r="G33" s="44">
        <v>1676900</v>
      </c>
      <c r="H33" s="44"/>
      <c r="I33" s="44"/>
      <c r="J33" s="44"/>
      <c r="K33" s="44"/>
      <c r="L33" s="44">
        <v>37500</v>
      </c>
      <c r="M33" s="44">
        <v>49498534.799999997</v>
      </c>
      <c r="N33" s="44"/>
      <c r="O33" s="44"/>
      <c r="P33" s="44"/>
      <c r="Q33" s="44"/>
      <c r="R33" s="44"/>
      <c r="T33" s="42">
        <v>55245967.859999999</v>
      </c>
    </row>
    <row r="34" spans="1:20" s="300" customFormat="1" ht="12.75" x14ac:dyDescent="0.2"/>
    <row r="35" spans="1:20" x14ac:dyDescent="0.25">
      <c r="A35" s="45"/>
      <c r="B35" s="45"/>
      <c r="C35" s="45"/>
      <c r="D35" s="45" t="s">
        <v>70</v>
      </c>
      <c r="E35" s="44">
        <v>6427312.9398999996</v>
      </c>
      <c r="F35" s="44">
        <v>5709933.0599999996</v>
      </c>
      <c r="G35" s="44">
        <v>1676900</v>
      </c>
      <c r="H35" s="44"/>
      <c r="I35" s="44"/>
      <c r="J35" s="44"/>
      <c r="K35" s="44"/>
      <c r="L35" s="42">
        <v>37500</v>
      </c>
      <c r="T35" s="42">
        <v>5747433.0599999996</v>
      </c>
    </row>
    <row r="36" spans="1:20" s="300" customFormat="1" ht="12.75" x14ac:dyDescent="0.2"/>
    <row r="37" spans="1:20" x14ac:dyDescent="0.25">
      <c r="A37" s="45"/>
      <c r="B37" s="45"/>
      <c r="C37" s="45"/>
      <c r="D37" s="45" t="s">
        <v>69</v>
      </c>
      <c r="E37" s="44">
        <v>82497558</v>
      </c>
      <c r="G37" s="44"/>
      <c r="H37" s="44"/>
      <c r="I37" s="44"/>
      <c r="J37" s="44"/>
      <c r="K37" s="44"/>
      <c r="L37" s="44"/>
      <c r="M37" s="44">
        <v>49498534.799999997</v>
      </c>
      <c r="N37" s="44"/>
      <c r="O37" s="44"/>
      <c r="P37" s="44"/>
      <c r="Q37" s="44"/>
      <c r="R37" s="44"/>
      <c r="T37" s="42">
        <v>49498534.799999997</v>
      </c>
    </row>
    <row r="38" spans="1:20" s="300" customFormat="1" ht="12.75" x14ac:dyDescent="0.2"/>
    <row r="39" spans="1:20" x14ac:dyDescent="0.25">
      <c r="A39" s="45"/>
      <c r="B39" s="50" t="s">
        <v>68</v>
      </c>
      <c r="C39" s="45"/>
      <c r="D39" s="45"/>
      <c r="E39" s="44">
        <v>47291846.717699997</v>
      </c>
      <c r="F39" s="44">
        <v>2500292.71</v>
      </c>
      <c r="G39" s="44"/>
      <c r="H39" s="44"/>
      <c r="I39" s="44">
        <v>6595513.4700000007</v>
      </c>
      <c r="J39" s="44">
        <v>32423866.124299999</v>
      </c>
      <c r="K39" s="44"/>
      <c r="L39" s="44">
        <v>12500</v>
      </c>
      <c r="M39" s="44">
        <v>1650045.1199999999</v>
      </c>
      <c r="N39" s="44"/>
      <c r="O39" s="44">
        <v>858000</v>
      </c>
      <c r="P39" s="44">
        <v>673863.66</v>
      </c>
      <c r="Q39" s="44"/>
      <c r="R39" s="44"/>
      <c r="T39" s="42">
        <v>44714081.084299996</v>
      </c>
    </row>
    <row r="40" spans="1:20" s="300" customFormat="1" ht="12.75" x14ac:dyDescent="0.2"/>
    <row r="41" spans="1:20" x14ac:dyDescent="0.25">
      <c r="A41" s="45" t="s">
        <v>67</v>
      </c>
      <c r="B41" s="45"/>
      <c r="C41" s="45"/>
      <c r="D41" s="45"/>
      <c r="E41" s="44">
        <v>6622887.5800000001</v>
      </c>
      <c r="G41" s="44">
        <v>-806618.5</v>
      </c>
      <c r="H41" s="44"/>
      <c r="I41" s="44"/>
      <c r="J41" s="44">
        <v>7390708.0800000001</v>
      </c>
      <c r="K41" s="44"/>
      <c r="L41" s="44"/>
      <c r="M41" s="44"/>
      <c r="N41" s="44"/>
      <c r="O41" s="44">
        <v>38798</v>
      </c>
      <c r="P41" s="44"/>
      <c r="Q41" s="44"/>
      <c r="R41" s="44"/>
      <c r="T41" s="42">
        <v>6622887.5800000001</v>
      </c>
    </row>
    <row r="42" spans="1:20" s="300" customFormat="1" ht="15" customHeight="1" x14ac:dyDescent="0.2"/>
    <row r="43" spans="1:20" x14ac:dyDescent="0.25">
      <c r="A43" s="45"/>
      <c r="B43" s="45"/>
      <c r="C43" s="45" t="s">
        <v>66</v>
      </c>
      <c r="D43" s="45"/>
      <c r="E43" s="44">
        <v>-1865687.42</v>
      </c>
      <c r="G43" s="44"/>
      <c r="H43" s="44"/>
      <c r="I43" s="44"/>
      <c r="J43" s="44">
        <v>-1059068.92</v>
      </c>
      <c r="K43" s="44"/>
      <c r="L43" s="44"/>
      <c r="M43" s="44"/>
      <c r="N43" s="44"/>
      <c r="O43" s="44"/>
      <c r="P43" s="44"/>
      <c r="Q43" s="44"/>
      <c r="R43" s="44"/>
      <c r="T43" s="42">
        <v>-1865687.42</v>
      </c>
    </row>
    <row r="44" spans="1:20" s="300" customFormat="1" ht="12.75" x14ac:dyDescent="0.2"/>
    <row r="45" spans="1:20" x14ac:dyDescent="0.25">
      <c r="A45" s="45"/>
      <c r="B45" s="45"/>
      <c r="C45" s="45" t="s">
        <v>65</v>
      </c>
      <c r="D45" s="45"/>
      <c r="E45" s="44">
        <v>8488575</v>
      </c>
      <c r="G45" s="44"/>
      <c r="H45" s="44"/>
      <c r="I45" s="44"/>
      <c r="J45" s="44">
        <v>8449777</v>
      </c>
      <c r="K45" s="44">
        <v>8449777</v>
      </c>
      <c r="L45" s="44"/>
      <c r="M45" s="44"/>
      <c r="N45" s="44"/>
      <c r="O45" s="44">
        <v>38798</v>
      </c>
      <c r="P45" s="44"/>
      <c r="Q45" s="44"/>
      <c r="R45" s="44"/>
      <c r="T45" s="42">
        <v>8488575</v>
      </c>
    </row>
    <row r="46" spans="1:20" s="300" customFormat="1" ht="12.75" x14ac:dyDescent="0.2"/>
    <row r="47" spans="1:20" s="46" customFormat="1" x14ac:dyDescent="0.25">
      <c r="A47" s="49" t="s">
        <v>64</v>
      </c>
      <c r="B47" s="49"/>
      <c r="C47" s="49"/>
      <c r="D47" s="49"/>
      <c r="E47" s="48">
        <v>450645828.27930003</v>
      </c>
      <c r="F47" s="47"/>
      <c r="G47" s="48"/>
      <c r="H47" s="48"/>
      <c r="I47" s="48">
        <v>16292420.389</v>
      </c>
      <c r="J47" s="48">
        <v>426340676.50089997</v>
      </c>
      <c r="K47" s="48"/>
      <c r="L47" s="48">
        <v>217686.98</v>
      </c>
      <c r="M47" s="48">
        <v>665000</v>
      </c>
      <c r="N47" s="48"/>
      <c r="O47" s="48">
        <v>3416037.9894000003</v>
      </c>
      <c r="P47" s="48"/>
      <c r="Q47" s="48">
        <v>2110000.92</v>
      </c>
      <c r="R47" s="48">
        <v>1494005.5</v>
      </c>
      <c r="S47" s="47"/>
      <c r="T47" s="47">
        <v>450645828.27930003</v>
      </c>
    </row>
    <row r="48" spans="1:20" s="300" customFormat="1" ht="12.75" x14ac:dyDescent="0.2"/>
    <row r="49" spans="1:20" x14ac:dyDescent="0.25">
      <c r="B49" s="45"/>
      <c r="C49" s="45" t="s">
        <v>63</v>
      </c>
      <c r="D49" s="45"/>
      <c r="E49" s="44">
        <v>17807129.7084</v>
      </c>
      <c r="G49" s="44"/>
      <c r="H49" s="44"/>
      <c r="I49" s="44">
        <v>11936135.309</v>
      </c>
      <c r="J49" s="44"/>
      <c r="K49" s="44"/>
      <c r="L49" s="44">
        <v>17686.98</v>
      </c>
      <c r="M49" s="44"/>
      <c r="N49" s="44"/>
      <c r="O49" s="44">
        <v>2249300.9994000001</v>
      </c>
      <c r="P49" s="44"/>
      <c r="Q49" s="44">
        <v>2110000.92</v>
      </c>
      <c r="R49" s="44">
        <v>1494005.5</v>
      </c>
      <c r="T49" s="42">
        <v>17807129.708400004</v>
      </c>
    </row>
    <row r="50" spans="1:20" s="300" customFormat="1" ht="12.75" x14ac:dyDescent="0.2"/>
    <row r="51" spans="1:20" x14ac:dyDescent="0.25">
      <c r="B51" s="45"/>
      <c r="C51" s="45" t="s">
        <v>62</v>
      </c>
      <c r="D51" s="45"/>
      <c r="E51" s="44">
        <v>235566026.93089998</v>
      </c>
      <c r="G51" s="44"/>
      <c r="H51" s="44"/>
      <c r="I51" s="44"/>
      <c r="J51" s="44">
        <v>235566026.93089998</v>
      </c>
      <c r="K51" s="44"/>
      <c r="L51" s="44"/>
      <c r="M51" s="44"/>
      <c r="N51" s="44"/>
      <c r="O51" s="44"/>
      <c r="P51" s="44"/>
      <c r="Q51" s="44"/>
      <c r="R51" s="44"/>
      <c r="T51" s="42">
        <v>235566026.93089998</v>
      </c>
    </row>
    <row r="52" spans="1:20" s="300" customFormat="1" ht="12.75" x14ac:dyDescent="0.2"/>
    <row r="53" spans="1:20" x14ac:dyDescent="0.25">
      <c r="B53" s="45"/>
      <c r="C53" s="45" t="s">
        <v>61</v>
      </c>
      <c r="D53" s="45"/>
      <c r="E53" s="44">
        <v>141015366.37</v>
      </c>
      <c r="G53" s="44"/>
      <c r="H53" s="44"/>
      <c r="I53" s="44"/>
      <c r="J53" s="44">
        <v>141015366.37</v>
      </c>
      <c r="K53" s="44"/>
      <c r="L53" s="44"/>
      <c r="M53" s="44"/>
      <c r="N53" s="44"/>
      <c r="O53" s="44"/>
      <c r="P53" s="44"/>
      <c r="Q53" s="44"/>
      <c r="R53" s="44"/>
      <c r="T53" s="42">
        <v>141015366.37</v>
      </c>
    </row>
    <row r="54" spans="1:20" s="300" customFormat="1" ht="12.75" x14ac:dyDescent="0.2"/>
    <row r="55" spans="1:20" x14ac:dyDescent="0.25">
      <c r="B55" s="45"/>
      <c r="C55" s="45" t="s">
        <v>60</v>
      </c>
      <c r="D55" s="45"/>
      <c r="E55" s="44">
        <v>49759283.200000003</v>
      </c>
      <c r="G55" s="44"/>
      <c r="H55" s="44"/>
      <c r="I55" s="44"/>
      <c r="J55" s="44">
        <v>49759283.200000003</v>
      </c>
      <c r="K55" s="44"/>
      <c r="L55" s="44"/>
      <c r="M55" s="44"/>
      <c r="N55" s="44"/>
      <c r="O55" s="44"/>
      <c r="P55" s="44"/>
      <c r="Q55" s="44"/>
      <c r="R55" s="44"/>
      <c r="T55" s="42">
        <v>49759283.200000003</v>
      </c>
    </row>
    <row r="56" spans="1:20" s="300" customFormat="1" ht="12.75" x14ac:dyDescent="0.2"/>
    <row r="57" spans="1:20" x14ac:dyDescent="0.25">
      <c r="B57" s="45"/>
      <c r="C57" s="45" t="s">
        <v>59</v>
      </c>
      <c r="D57" s="45"/>
      <c r="E57" s="44">
        <v>6498022.0700000003</v>
      </c>
      <c r="G57" s="44"/>
      <c r="H57" s="44"/>
      <c r="I57" s="44">
        <v>4356285.08</v>
      </c>
      <c r="J57" s="44"/>
      <c r="K57" s="44"/>
      <c r="L57" s="44">
        <v>200000</v>
      </c>
      <c r="M57" s="44">
        <v>665000</v>
      </c>
      <c r="N57" s="44"/>
      <c r="O57" s="44">
        <v>1166736.99</v>
      </c>
      <c r="P57" s="44"/>
      <c r="Q57" s="44"/>
      <c r="R57" s="44"/>
      <c r="T57" s="42">
        <v>6498022.0700000003</v>
      </c>
    </row>
    <row r="59" spans="1:20" s="307" customFormat="1" ht="12.75" x14ac:dyDescent="0.2">
      <c r="A59" s="307" t="s">
        <v>36</v>
      </c>
    </row>
    <row r="60" spans="1:20" s="306" customFormat="1" ht="49.5" customHeight="1" x14ac:dyDescent="0.2">
      <c r="A60" s="305" t="s">
        <v>58</v>
      </c>
    </row>
  </sheetData>
  <mergeCells count="37">
    <mergeCell ref="A1:XFD1"/>
    <mergeCell ref="A2:XFD2"/>
    <mergeCell ref="A60:XFD60"/>
    <mergeCell ref="A59:XFD59"/>
    <mergeCell ref="A3:XFD3"/>
    <mergeCell ref="A4:D4"/>
    <mergeCell ref="F4:H4"/>
    <mergeCell ref="J4:K4"/>
    <mergeCell ref="A5:D5"/>
    <mergeCell ref="F5:G5"/>
    <mergeCell ref="A6:D6"/>
    <mergeCell ref="A7:XFD7"/>
    <mergeCell ref="A9:C9"/>
    <mergeCell ref="A10:XFD10"/>
    <mergeCell ref="A12:XFD12"/>
    <mergeCell ref="A14:XFD14"/>
    <mergeCell ref="A16:XFD16"/>
    <mergeCell ref="A18:XFD18"/>
    <mergeCell ref="A20:XFD20"/>
    <mergeCell ref="A22:XFD22"/>
    <mergeCell ref="A46:XFD46"/>
    <mergeCell ref="A24:XFD24"/>
    <mergeCell ref="A26:XFD26"/>
    <mergeCell ref="A28:XFD28"/>
    <mergeCell ref="A30:XFD30"/>
    <mergeCell ref="A32:XFD32"/>
    <mergeCell ref="A34:XFD34"/>
    <mergeCell ref="A36:XFD36"/>
    <mergeCell ref="A38:XFD38"/>
    <mergeCell ref="A40:XFD40"/>
    <mergeCell ref="A42:XFD42"/>
    <mergeCell ref="A44:XFD44"/>
    <mergeCell ref="A48:XFD48"/>
    <mergeCell ref="A50:XFD50"/>
    <mergeCell ref="A52:XFD52"/>
    <mergeCell ref="A54:XFD54"/>
    <mergeCell ref="A56:XFD56"/>
  </mergeCells>
  <pageMargins left="0.7" right="0.7" top="0.78740157499999996" bottom="0.78740157499999996" header="0.3" footer="0.3"/>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0"/>
  <sheetViews>
    <sheetView zoomScaleNormal="100" workbookViewId="0">
      <selection sqref="A1:XFD1"/>
    </sheetView>
  </sheetViews>
  <sheetFormatPr baseColWidth="10" defaultRowHeight="15" x14ac:dyDescent="0.3"/>
  <cols>
    <col min="1" max="1" width="10.28515625" style="74" bestFit="1" customWidth="1"/>
    <col min="2" max="2" width="6.140625" style="76" customWidth="1"/>
    <col min="3" max="3" width="4.42578125" style="76" bestFit="1" customWidth="1"/>
    <col min="4" max="4" width="3.5703125" style="76" customWidth="1"/>
    <col min="5" max="5" width="58.5703125" style="74" customWidth="1"/>
    <col min="6" max="6" width="9.42578125" style="74" customWidth="1"/>
    <col min="7" max="7" width="9.42578125" style="75" customWidth="1"/>
    <col min="8" max="11" width="9.42578125" style="74" customWidth="1"/>
    <col min="12" max="16384" width="11.42578125" style="74"/>
  </cols>
  <sheetData>
    <row r="1" spans="1:11" s="316" customFormat="1" x14ac:dyDescent="0.3">
      <c r="A1" s="316" t="s">
        <v>249</v>
      </c>
    </row>
    <row r="2" spans="1:11" s="317" customFormat="1" ht="15" customHeight="1" x14ac:dyDescent="0.3">
      <c r="A2" s="317" t="s">
        <v>248</v>
      </c>
    </row>
    <row r="3" spans="1:11" s="321" customFormat="1" ht="15" customHeight="1" x14ac:dyDescent="0.3"/>
    <row r="4" spans="1:11" ht="15" customHeight="1" x14ac:dyDescent="0.3">
      <c r="A4" s="141" t="s">
        <v>247</v>
      </c>
      <c r="B4" s="322" t="s">
        <v>246</v>
      </c>
      <c r="C4" s="322"/>
      <c r="D4" s="140"/>
      <c r="E4" s="139"/>
      <c r="F4" s="323" t="s">
        <v>245</v>
      </c>
      <c r="G4" s="323"/>
      <c r="H4" s="323"/>
      <c r="I4" s="323" t="s">
        <v>244</v>
      </c>
      <c r="J4" s="323"/>
      <c r="K4" s="323"/>
    </row>
    <row r="5" spans="1:11" ht="15" customHeight="1" x14ac:dyDescent="0.3">
      <c r="A5" s="138" t="s">
        <v>243</v>
      </c>
      <c r="B5" s="91" t="s">
        <v>242</v>
      </c>
      <c r="C5" s="91" t="s">
        <v>241</v>
      </c>
      <c r="D5" s="137" t="s">
        <v>240</v>
      </c>
      <c r="E5" s="136" t="s">
        <v>239</v>
      </c>
      <c r="F5" s="85"/>
      <c r="G5" s="91" t="s">
        <v>238</v>
      </c>
      <c r="H5" s="91"/>
      <c r="I5" s="85"/>
      <c r="J5" s="91" t="s">
        <v>238</v>
      </c>
      <c r="K5" s="91"/>
    </row>
    <row r="6" spans="1:11" ht="15" customHeight="1" x14ac:dyDescent="0.3">
      <c r="A6" s="135" t="s">
        <v>237</v>
      </c>
      <c r="B6" s="134"/>
      <c r="C6" s="134"/>
      <c r="D6" s="133"/>
      <c r="E6" s="132"/>
      <c r="F6" s="81" t="s">
        <v>236</v>
      </c>
      <c r="G6" s="131" t="s">
        <v>31</v>
      </c>
      <c r="H6" s="81" t="s">
        <v>235</v>
      </c>
      <c r="I6" s="81" t="s">
        <v>236</v>
      </c>
      <c r="J6" s="131" t="s">
        <v>31</v>
      </c>
      <c r="K6" s="81" t="s">
        <v>235</v>
      </c>
    </row>
    <row r="7" spans="1:11" s="325" customFormat="1" ht="15" customHeight="1" x14ac:dyDescent="0.3"/>
    <row r="8" spans="1:11" s="129" customFormat="1" ht="15" customHeight="1" x14ac:dyDescent="0.3">
      <c r="A8" s="91"/>
      <c r="B8" s="91"/>
      <c r="C8" s="130"/>
      <c r="D8" s="91"/>
      <c r="E8" s="324" t="s">
        <v>234</v>
      </c>
      <c r="F8" s="324"/>
      <c r="G8" s="324"/>
      <c r="H8" s="324"/>
    </row>
    <row r="9" spans="1:11" s="129" customFormat="1" ht="15" customHeight="1" x14ac:dyDescent="0.3">
      <c r="A9" s="91"/>
      <c r="B9" s="91"/>
      <c r="C9" s="130"/>
      <c r="D9" s="91"/>
      <c r="E9" s="324" t="s">
        <v>233</v>
      </c>
      <c r="F9" s="324"/>
      <c r="G9" s="324"/>
      <c r="H9" s="324"/>
    </row>
    <row r="10" spans="1:11" s="77" customFormat="1" ht="15" customHeight="1" x14ac:dyDescent="0.3">
      <c r="A10" s="90">
        <v>11030100</v>
      </c>
      <c r="B10" s="90">
        <v>7800</v>
      </c>
      <c r="C10" s="89">
        <v>213</v>
      </c>
      <c r="D10" s="90">
        <v>9</v>
      </c>
      <c r="E10" s="99" t="s">
        <v>232</v>
      </c>
      <c r="F10" s="108">
        <v>0.66500000000000004</v>
      </c>
      <c r="G10" s="97">
        <v>100</v>
      </c>
      <c r="H10" s="108">
        <f t="shared" ref="H10:H41" si="0">F10*G10/100</f>
        <v>0.66500000000000004</v>
      </c>
      <c r="I10" s="108">
        <v>0.66500000000000004</v>
      </c>
      <c r="J10" s="97">
        <v>100</v>
      </c>
      <c r="K10" s="108">
        <f t="shared" ref="K10:K57" si="1">I10*J10/100</f>
        <v>0.66500000000000004</v>
      </c>
    </row>
    <row r="11" spans="1:11" s="77" customFormat="1" ht="15" customHeight="1" x14ac:dyDescent="0.3">
      <c r="A11" s="90">
        <v>12020200</v>
      </c>
      <c r="B11" s="90">
        <v>7810</v>
      </c>
      <c r="C11" s="89">
        <v>4</v>
      </c>
      <c r="D11" s="90">
        <v>16</v>
      </c>
      <c r="E11" s="99" t="s">
        <v>231</v>
      </c>
      <c r="F11" s="108">
        <v>5.8999999999999997E-2</v>
      </c>
      <c r="G11" s="97">
        <v>100</v>
      </c>
      <c r="H11" s="108">
        <f t="shared" si="0"/>
        <v>5.8999999999999997E-2</v>
      </c>
      <c r="I11" s="108">
        <v>5.8999999999999997E-2</v>
      </c>
      <c r="J11" s="97">
        <v>100</v>
      </c>
      <c r="K11" s="108">
        <f t="shared" si="1"/>
        <v>5.8999999999999997E-2</v>
      </c>
    </row>
    <row r="12" spans="1:11" s="77" customFormat="1" ht="15" customHeight="1" x14ac:dyDescent="0.3">
      <c r="A12" s="90"/>
      <c r="B12" s="90">
        <v>7840</v>
      </c>
      <c r="C12" s="89">
        <v>0</v>
      </c>
      <c r="D12" s="90">
        <v>16</v>
      </c>
      <c r="E12" s="85" t="s">
        <v>230</v>
      </c>
      <c r="F12" s="108">
        <v>3.19</v>
      </c>
      <c r="G12" s="97">
        <v>33</v>
      </c>
      <c r="H12" s="108">
        <f t="shared" si="0"/>
        <v>1.0527</v>
      </c>
      <c r="I12" s="108">
        <v>3.19</v>
      </c>
      <c r="J12" s="97">
        <v>33</v>
      </c>
      <c r="K12" s="108">
        <f t="shared" si="1"/>
        <v>1.0527</v>
      </c>
    </row>
    <row r="13" spans="1:11" s="77" customFormat="1" ht="15" customHeight="1" x14ac:dyDescent="0.3">
      <c r="A13" s="90"/>
      <c r="B13" s="90">
        <v>7840</v>
      </c>
      <c r="C13" s="89">
        <v>1</v>
      </c>
      <c r="D13" s="90">
        <v>16</v>
      </c>
      <c r="E13" s="99" t="s">
        <v>229</v>
      </c>
      <c r="F13" s="108">
        <v>10</v>
      </c>
      <c r="G13" s="97">
        <v>12</v>
      </c>
      <c r="H13" s="108">
        <f t="shared" si="0"/>
        <v>1.2</v>
      </c>
      <c r="I13" s="108">
        <v>10</v>
      </c>
      <c r="J13" s="97">
        <v>12</v>
      </c>
      <c r="K13" s="108">
        <f t="shared" si="1"/>
        <v>1.2</v>
      </c>
    </row>
    <row r="14" spans="1:11" s="77" customFormat="1" ht="15" customHeight="1" x14ac:dyDescent="0.3">
      <c r="A14" s="90"/>
      <c r="B14" s="90">
        <v>7840</v>
      </c>
      <c r="C14" s="89">
        <v>2</v>
      </c>
      <c r="D14" s="90">
        <v>16</v>
      </c>
      <c r="E14" s="85" t="s">
        <v>228</v>
      </c>
      <c r="F14" s="108">
        <v>0.69499999999999995</v>
      </c>
      <c r="G14" s="102">
        <v>100</v>
      </c>
      <c r="H14" s="108">
        <f t="shared" si="0"/>
        <v>0.69499999999999995</v>
      </c>
      <c r="I14" s="108">
        <v>0.69499999999999995</v>
      </c>
      <c r="J14" s="102">
        <v>100</v>
      </c>
      <c r="K14" s="108">
        <f t="shared" si="1"/>
        <v>0.69499999999999995</v>
      </c>
    </row>
    <row r="15" spans="1:11" s="77" customFormat="1" ht="15" customHeight="1" x14ac:dyDescent="0.3">
      <c r="A15" s="90"/>
      <c r="B15" s="90">
        <v>7840</v>
      </c>
      <c r="C15" s="89">
        <v>3</v>
      </c>
      <c r="D15" s="90">
        <v>16</v>
      </c>
      <c r="E15" s="85" t="s">
        <v>227</v>
      </c>
      <c r="F15" s="108">
        <v>2.1120000000000001</v>
      </c>
      <c r="G15" s="102">
        <v>60</v>
      </c>
      <c r="H15" s="108">
        <f t="shared" si="0"/>
        <v>1.2671999999999999</v>
      </c>
      <c r="I15" s="108">
        <v>2.1120000000000001</v>
      </c>
      <c r="J15" s="102">
        <v>60</v>
      </c>
      <c r="K15" s="108">
        <f t="shared" si="1"/>
        <v>1.2671999999999999</v>
      </c>
    </row>
    <row r="16" spans="1:11" s="77" customFormat="1" ht="15" customHeight="1" x14ac:dyDescent="0.3">
      <c r="A16" s="90"/>
      <c r="B16" s="90">
        <v>7840</v>
      </c>
      <c r="C16" s="89">
        <v>5</v>
      </c>
      <c r="D16" s="90">
        <v>16</v>
      </c>
      <c r="E16" s="85" t="s">
        <v>226</v>
      </c>
      <c r="F16" s="108">
        <v>1.8</v>
      </c>
      <c r="G16" s="102">
        <v>7</v>
      </c>
      <c r="H16" s="108">
        <f t="shared" si="0"/>
        <v>0.126</v>
      </c>
      <c r="I16" s="108">
        <v>1.8</v>
      </c>
      <c r="J16" s="102">
        <v>7</v>
      </c>
      <c r="K16" s="108">
        <f t="shared" si="1"/>
        <v>0.126</v>
      </c>
    </row>
    <row r="17" spans="1:11" s="77" customFormat="1" ht="15" customHeight="1" x14ac:dyDescent="0.3">
      <c r="A17" s="90"/>
      <c r="B17" s="90">
        <v>7840</v>
      </c>
      <c r="C17" s="89">
        <v>6</v>
      </c>
      <c r="D17" s="90">
        <v>16</v>
      </c>
      <c r="E17" s="99" t="s">
        <v>225</v>
      </c>
      <c r="F17" s="108">
        <v>0.311</v>
      </c>
      <c r="G17" s="102">
        <v>7</v>
      </c>
      <c r="H17" s="108">
        <f t="shared" si="0"/>
        <v>2.1770000000000001E-2</v>
      </c>
      <c r="I17" s="108">
        <v>0.311</v>
      </c>
      <c r="J17" s="102">
        <v>7</v>
      </c>
      <c r="K17" s="108">
        <f t="shared" si="1"/>
        <v>2.1770000000000001E-2</v>
      </c>
    </row>
    <row r="18" spans="1:11" s="77" customFormat="1" ht="15" customHeight="1" x14ac:dyDescent="0.3">
      <c r="A18" s="90"/>
      <c r="B18" s="90">
        <v>7840</v>
      </c>
      <c r="C18" s="89">
        <v>8</v>
      </c>
      <c r="D18" s="90">
        <v>16</v>
      </c>
      <c r="E18" s="85" t="s">
        <v>224</v>
      </c>
      <c r="F18" s="108">
        <v>1.89</v>
      </c>
      <c r="G18" s="102">
        <v>7</v>
      </c>
      <c r="H18" s="108">
        <f t="shared" si="0"/>
        <v>0.13229999999999997</v>
      </c>
      <c r="I18" s="108">
        <v>1.89</v>
      </c>
      <c r="J18" s="102">
        <v>7</v>
      </c>
      <c r="K18" s="108">
        <f t="shared" si="1"/>
        <v>0.13229999999999997</v>
      </c>
    </row>
    <row r="19" spans="1:11" s="77" customFormat="1" ht="15" customHeight="1" x14ac:dyDescent="0.3">
      <c r="A19" s="90"/>
      <c r="B19" s="90">
        <v>7840</v>
      </c>
      <c r="C19" s="89">
        <v>11</v>
      </c>
      <c r="D19" s="90">
        <v>16</v>
      </c>
      <c r="E19" s="85" t="s">
        <v>223</v>
      </c>
      <c r="F19" s="108">
        <v>2.468</v>
      </c>
      <c r="G19" s="102">
        <v>7</v>
      </c>
      <c r="H19" s="108">
        <f t="shared" si="0"/>
        <v>0.17276</v>
      </c>
      <c r="I19" s="108">
        <v>2.468</v>
      </c>
      <c r="J19" s="102">
        <v>7</v>
      </c>
      <c r="K19" s="108">
        <f t="shared" si="1"/>
        <v>0.17276</v>
      </c>
    </row>
    <row r="20" spans="1:11" s="77" customFormat="1" ht="15" customHeight="1" x14ac:dyDescent="0.3">
      <c r="A20" s="90"/>
      <c r="B20" s="90">
        <v>7840</v>
      </c>
      <c r="C20" s="89">
        <v>14</v>
      </c>
      <c r="D20" s="90">
        <v>16</v>
      </c>
      <c r="E20" s="85" t="s">
        <v>222</v>
      </c>
      <c r="F20" s="108">
        <v>1.8</v>
      </c>
      <c r="G20" s="102">
        <v>7</v>
      </c>
      <c r="H20" s="108">
        <f t="shared" si="0"/>
        <v>0.126</v>
      </c>
      <c r="I20" s="108">
        <v>1.8</v>
      </c>
      <c r="J20" s="102">
        <v>7</v>
      </c>
      <c r="K20" s="108">
        <f t="shared" si="1"/>
        <v>0.126</v>
      </c>
    </row>
    <row r="21" spans="1:11" s="77" customFormat="1" ht="15" customHeight="1" x14ac:dyDescent="0.3">
      <c r="A21" s="90"/>
      <c r="B21" s="90">
        <v>7840</v>
      </c>
      <c r="C21" s="89">
        <v>22</v>
      </c>
      <c r="D21" s="90">
        <v>16</v>
      </c>
      <c r="E21" s="85" t="s">
        <v>221</v>
      </c>
      <c r="F21" s="108">
        <v>0.23300000000000001</v>
      </c>
      <c r="G21" s="102">
        <v>7</v>
      </c>
      <c r="H21" s="108">
        <f t="shared" si="0"/>
        <v>1.6310000000000002E-2</v>
      </c>
      <c r="I21" s="108">
        <v>0.23300000000000001</v>
      </c>
      <c r="J21" s="102">
        <v>7</v>
      </c>
      <c r="K21" s="108">
        <f t="shared" si="1"/>
        <v>1.6310000000000002E-2</v>
      </c>
    </row>
    <row r="22" spans="1:11" s="77" customFormat="1" ht="15" customHeight="1" x14ac:dyDescent="0.3">
      <c r="A22" s="90"/>
      <c r="B22" s="90">
        <v>7840</v>
      </c>
      <c r="C22" s="89">
        <v>24</v>
      </c>
      <c r="D22" s="90">
        <v>16</v>
      </c>
      <c r="E22" s="85" t="s">
        <v>220</v>
      </c>
      <c r="F22" s="108">
        <v>3.9990000000000001</v>
      </c>
      <c r="G22" s="102">
        <v>7</v>
      </c>
      <c r="H22" s="108">
        <f t="shared" si="0"/>
        <v>0.27993000000000001</v>
      </c>
      <c r="I22" s="108">
        <v>3.9990000000000001</v>
      </c>
      <c r="J22" s="102">
        <v>7</v>
      </c>
      <c r="K22" s="108">
        <f t="shared" si="1"/>
        <v>0.27993000000000001</v>
      </c>
    </row>
    <row r="23" spans="1:11" s="77" customFormat="1" ht="15" customHeight="1" x14ac:dyDescent="0.3">
      <c r="A23" s="90"/>
      <c r="B23" s="90">
        <v>7840</v>
      </c>
      <c r="C23" s="89">
        <v>25</v>
      </c>
      <c r="D23" s="90">
        <v>16</v>
      </c>
      <c r="E23" s="85" t="s">
        <v>219</v>
      </c>
      <c r="F23" s="108">
        <v>3.4</v>
      </c>
      <c r="G23" s="102">
        <v>7</v>
      </c>
      <c r="H23" s="108">
        <f t="shared" si="0"/>
        <v>0.23800000000000002</v>
      </c>
      <c r="I23" s="108">
        <v>3.4</v>
      </c>
      <c r="J23" s="102">
        <v>7</v>
      </c>
      <c r="K23" s="108">
        <f t="shared" si="1"/>
        <v>0.23800000000000002</v>
      </c>
    </row>
    <row r="24" spans="1:11" s="77" customFormat="1" ht="15" customHeight="1" x14ac:dyDescent="0.3">
      <c r="A24" s="90"/>
      <c r="B24" s="90">
        <v>7840</v>
      </c>
      <c r="C24" s="89">
        <v>28</v>
      </c>
      <c r="D24" s="90">
        <v>16</v>
      </c>
      <c r="E24" s="99" t="s">
        <v>218</v>
      </c>
      <c r="F24" s="108">
        <v>1.6</v>
      </c>
      <c r="G24" s="102">
        <v>7</v>
      </c>
      <c r="H24" s="108">
        <f t="shared" si="0"/>
        <v>0.11200000000000002</v>
      </c>
      <c r="I24" s="108">
        <v>1.6</v>
      </c>
      <c r="J24" s="102">
        <v>7</v>
      </c>
      <c r="K24" s="108">
        <f t="shared" si="1"/>
        <v>0.11200000000000002</v>
      </c>
    </row>
    <row r="25" spans="1:11" s="77" customFormat="1" ht="15" customHeight="1" x14ac:dyDescent="0.3">
      <c r="A25" s="90"/>
      <c r="B25" s="90">
        <v>7840</v>
      </c>
      <c r="C25" s="89">
        <v>29</v>
      </c>
      <c r="D25" s="90">
        <v>16</v>
      </c>
      <c r="E25" s="99" t="s">
        <v>217</v>
      </c>
      <c r="F25" s="108">
        <v>1.55</v>
      </c>
      <c r="G25" s="97">
        <v>100</v>
      </c>
      <c r="H25" s="108">
        <f t="shared" si="0"/>
        <v>1.55</v>
      </c>
      <c r="I25" s="108">
        <v>1.55</v>
      </c>
      <c r="J25" s="97">
        <v>100</v>
      </c>
      <c r="K25" s="108">
        <f t="shared" si="1"/>
        <v>1.55</v>
      </c>
    </row>
    <row r="26" spans="1:11" s="77" customFormat="1" ht="15" customHeight="1" x14ac:dyDescent="0.3">
      <c r="A26" s="90"/>
      <c r="B26" s="90">
        <v>7840</v>
      </c>
      <c r="C26" s="89">
        <v>32</v>
      </c>
      <c r="D26" s="90">
        <v>16</v>
      </c>
      <c r="E26" s="85" t="s">
        <v>216</v>
      </c>
      <c r="F26" s="108">
        <v>0.5</v>
      </c>
      <c r="G26" s="102">
        <v>100</v>
      </c>
      <c r="H26" s="108">
        <f t="shared" si="0"/>
        <v>0.5</v>
      </c>
      <c r="I26" s="108">
        <v>0.5</v>
      </c>
      <c r="J26" s="102">
        <v>100</v>
      </c>
      <c r="K26" s="108">
        <f t="shared" si="1"/>
        <v>0.5</v>
      </c>
    </row>
    <row r="27" spans="1:11" s="77" customFormat="1" ht="15" customHeight="1" x14ac:dyDescent="0.3">
      <c r="A27" s="90"/>
      <c r="B27" s="90">
        <v>7840</v>
      </c>
      <c r="C27" s="89">
        <v>34</v>
      </c>
      <c r="D27" s="90">
        <v>16</v>
      </c>
      <c r="E27" s="99" t="s">
        <v>215</v>
      </c>
      <c r="F27" s="108">
        <v>1</v>
      </c>
      <c r="G27" s="97">
        <v>100</v>
      </c>
      <c r="H27" s="108">
        <f t="shared" si="0"/>
        <v>1</v>
      </c>
      <c r="I27" s="108">
        <v>1</v>
      </c>
      <c r="J27" s="97">
        <v>100</v>
      </c>
      <c r="K27" s="108">
        <f t="shared" si="1"/>
        <v>1</v>
      </c>
    </row>
    <row r="28" spans="1:11" s="77" customFormat="1" x14ac:dyDescent="0.3">
      <c r="A28" s="90"/>
      <c r="B28" s="90">
        <v>7840</v>
      </c>
      <c r="C28" s="89">
        <v>35</v>
      </c>
      <c r="D28" s="90">
        <v>16</v>
      </c>
      <c r="E28" s="85" t="s">
        <v>214</v>
      </c>
      <c r="F28" s="108">
        <v>0.3</v>
      </c>
      <c r="G28" s="102">
        <v>100</v>
      </c>
      <c r="H28" s="108">
        <f t="shared" si="0"/>
        <v>0.3</v>
      </c>
      <c r="I28" s="108">
        <v>0.3</v>
      </c>
      <c r="J28" s="102">
        <v>100</v>
      </c>
      <c r="K28" s="108">
        <f t="shared" si="1"/>
        <v>0.3</v>
      </c>
    </row>
    <row r="29" spans="1:11" s="77" customFormat="1" ht="15" customHeight="1" x14ac:dyDescent="0.3">
      <c r="A29" s="90"/>
      <c r="B29" s="90">
        <v>7840</v>
      </c>
      <c r="C29" s="89">
        <v>38</v>
      </c>
      <c r="D29" s="90">
        <v>16</v>
      </c>
      <c r="E29" s="99" t="s">
        <v>213</v>
      </c>
      <c r="F29" s="108">
        <v>0.3</v>
      </c>
      <c r="G29" s="97">
        <v>100</v>
      </c>
      <c r="H29" s="108">
        <f t="shared" si="0"/>
        <v>0.3</v>
      </c>
      <c r="I29" s="108">
        <v>0.3</v>
      </c>
      <c r="J29" s="97">
        <v>100</v>
      </c>
      <c r="K29" s="108">
        <f t="shared" si="1"/>
        <v>0.3</v>
      </c>
    </row>
    <row r="30" spans="1:11" s="77" customFormat="1" ht="15" customHeight="1" x14ac:dyDescent="0.3">
      <c r="A30" s="90"/>
      <c r="B30" s="90">
        <v>7840</v>
      </c>
      <c r="C30" s="89">
        <v>43</v>
      </c>
      <c r="D30" s="90">
        <v>16</v>
      </c>
      <c r="E30" s="85" t="s">
        <v>212</v>
      </c>
      <c r="F30" s="108">
        <v>4.4999999999999998E-2</v>
      </c>
      <c r="G30" s="102">
        <v>100</v>
      </c>
      <c r="H30" s="108">
        <f t="shared" si="0"/>
        <v>4.4999999999999998E-2</v>
      </c>
      <c r="I30" s="108">
        <v>4.4999999999999998E-2</v>
      </c>
      <c r="J30" s="102">
        <v>100</v>
      </c>
      <c r="K30" s="108">
        <f t="shared" si="1"/>
        <v>4.4999999999999998E-2</v>
      </c>
    </row>
    <row r="31" spans="1:11" s="77" customFormat="1" ht="15" customHeight="1" x14ac:dyDescent="0.3">
      <c r="A31" s="90"/>
      <c r="B31" s="90">
        <v>7840</v>
      </c>
      <c r="C31" s="89">
        <v>45</v>
      </c>
      <c r="D31" s="90">
        <v>16</v>
      </c>
      <c r="E31" s="99" t="s">
        <v>211</v>
      </c>
      <c r="F31" s="108">
        <v>0.36599999999999999</v>
      </c>
      <c r="G31" s="97">
        <v>100</v>
      </c>
      <c r="H31" s="108">
        <f t="shared" si="0"/>
        <v>0.36599999999999999</v>
      </c>
      <c r="I31" s="108">
        <v>0.36599999999999999</v>
      </c>
      <c r="J31" s="97">
        <v>100</v>
      </c>
      <c r="K31" s="108">
        <f t="shared" si="1"/>
        <v>0.36599999999999999</v>
      </c>
    </row>
    <row r="32" spans="1:11" s="77" customFormat="1" ht="30" x14ac:dyDescent="0.3">
      <c r="A32" s="90"/>
      <c r="B32" s="90">
        <v>7840</v>
      </c>
      <c r="C32" s="89">
        <v>46</v>
      </c>
      <c r="D32" s="90">
        <v>16</v>
      </c>
      <c r="E32" s="85" t="s">
        <v>210</v>
      </c>
      <c r="F32" s="108">
        <v>4.4999999999999998E-2</v>
      </c>
      <c r="G32" s="102">
        <v>100</v>
      </c>
      <c r="H32" s="108">
        <f t="shared" si="0"/>
        <v>4.4999999999999998E-2</v>
      </c>
      <c r="I32" s="108">
        <v>1.4999999999999999E-2</v>
      </c>
      <c r="J32" s="102">
        <v>100</v>
      </c>
      <c r="K32" s="108">
        <f t="shared" si="1"/>
        <v>1.4999999999999999E-2</v>
      </c>
    </row>
    <row r="33" spans="1:11" s="77" customFormat="1" ht="15" customHeight="1" x14ac:dyDescent="0.3">
      <c r="A33" s="90"/>
      <c r="B33" s="90">
        <v>7840</v>
      </c>
      <c r="C33" s="89">
        <v>48</v>
      </c>
      <c r="D33" s="90">
        <v>16</v>
      </c>
      <c r="E33" s="99" t="s">
        <v>209</v>
      </c>
      <c r="F33" s="108">
        <v>0.09</v>
      </c>
      <c r="G33" s="97">
        <v>100</v>
      </c>
      <c r="H33" s="108">
        <f t="shared" si="0"/>
        <v>0.09</v>
      </c>
      <c r="I33" s="108">
        <v>0.09</v>
      </c>
      <c r="J33" s="97">
        <v>100</v>
      </c>
      <c r="K33" s="108">
        <f t="shared" si="1"/>
        <v>0.09</v>
      </c>
    </row>
    <row r="34" spans="1:11" s="77" customFormat="1" ht="15" customHeight="1" x14ac:dyDescent="0.3">
      <c r="A34" s="90"/>
      <c r="B34" s="90">
        <v>7840</v>
      </c>
      <c r="C34" s="89">
        <v>53</v>
      </c>
      <c r="D34" s="90">
        <v>16</v>
      </c>
      <c r="E34" s="99" t="s">
        <v>208</v>
      </c>
      <c r="F34" s="108">
        <v>0.3</v>
      </c>
      <c r="G34" s="97">
        <v>100</v>
      </c>
      <c r="H34" s="108">
        <f t="shared" si="0"/>
        <v>0.3</v>
      </c>
      <c r="I34" s="108">
        <v>0.3</v>
      </c>
      <c r="J34" s="97">
        <v>100</v>
      </c>
      <c r="K34" s="108">
        <f t="shared" si="1"/>
        <v>0.3</v>
      </c>
    </row>
    <row r="35" spans="1:11" s="77" customFormat="1" ht="15" customHeight="1" x14ac:dyDescent="0.3">
      <c r="A35" s="90"/>
      <c r="B35" s="90">
        <v>7840</v>
      </c>
      <c r="C35" s="89">
        <v>56</v>
      </c>
      <c r="D35" s="90">
        <v>16</v>
      </c>
      <c r="E35" s="99" t="s">
        <v>207</v>
      </c>
      <c r="F35" s="108">
        <v>0.4</v>
      </c>
      <c r="G35" s="97">
        <v>100</v>
      </c>
      <c r="H35" s="108">
        <f t="shared" si="0"/>
        <v>0.4</v>
      </c>
      <c r="I35" s="108">
        <v>0.4</v>
      </c>
      <c r="J35" s="97">
        <v>100</v>
      </c>
      <c r="K35" s="108">
        <f t="shared" si="1"/>
        <v>0.4</v>
      </c>
    </row>
    <row r="36" spans="1:11" s="77" customFormat="1" x14ac:dyDescent="0.3">
      <c r="A36" s="90"/>
      <c r="B36" s="90">
        <v>7840</v>
      </c>
      <c r="C36" s="89">
        <v>61</v>
      </c>
      <c r="D36" s="90">
        <v>16</v>
      </c>
      <c r="E36" s="85" t="s">
        <v>206</v>
      </c>
      <c r="F36" s="108">
        <v>0.54</v>
      </c>
      <c r="G36" s="97">
        <v>100</v>
      </c>
      <c r="H36" s="108">
        <f t="shared" si="0"/>
        <v>0.54</v>
      </c>
      <c r="I36" s="108">
        <v>0.54</v>
      </c>
      <c r="J36" s="97">
        <v>100</v>
      </c>
      <c r="K36" s="108">
        <f t="shared" si="1"/>
        <v>0.54</v>
      </c>
    </row>
    <row r="37" spans="1:11" s="77" customFormat="1" ht="15" customHeight="1" x14ac:dyDescent="0.3">
      <c r="A37" s="90"/>
      <c r="B37" s="128">
        <v>7840</v>
      </c>
      <c r="C37" s="127">
        <v>73</v>
      </c>
      <c r="D37" s="90">
        <v>16</v>
      </c>
      <c r="E37" s="84" t="s">
        <v>205</v>
      </c>
      <c r="F37" s="108">
        <v>2.8</v>
      </c>
      <c r="G37" s="102">
        <v>7</v>
      </c>
      <c r="H37" s="108">
        <f t="shared" si="0"/>
        <v>0.19599999999999998</v>
      </c>
      <c r="I37" s="108">
        <v>2.8</v>
      </c>
      <c r="J37" s="102">
        <v>7</v>
      </c>
      <c r="K37" s="108">
        <f t="shared" si="1"/>
        <v>0.19599999999999998</v>
      </c>
    </row>
    <row r="38" spans="1:11" s="77" customFormat="1" ht="15" customHeight="1" x14ac:dyDescent="0.3">
      <c r="A38" s="90"/>
      <c r="B38" s="128">
        <v>7840</v>
      </c>
      <c r="C38" s="127">
        <v>74</v>
      </c>
      <c r="D38" s="90">
        <v>16</v>
      </c>
      <c r="E38" s="84" t="s">
        <v>204</v>
      </c>
      <c r="F38" s="108">
        <v>1.8</v>
      </c>
      <c r="G38" s="102">
        <v>7</v>
      </c>
      <c r="H38" s="108">
        <f t="shared" si="0"/>
        <v>0.126</v>
      </c>
      <c r="I38" s="108">
        <v>1.8</v>
      </c>
      <c r="J38" s="102">
        <v>7</v>
      </c>
      <c r="K38" s="108">
        <f t="shared" si="1"/>
        <v>0.126</v>
      </c>
    </row>
    <row r="39" spans="1:11" s="77" customFormat="1" ht="15" customHeight="1" x14ac:dyDescent="0.3">
      <c r="A39" s="90">
        <v>15010100</v>
      </c>
      <c r="B39" s="90">
        <v>7520</v>
      </c>
      <c r="C39" s="119" t="s">
        <v>128</v>
      </c>
      <c r="D39" s="118">
        <v>16</v>
      </c>
      <c r="E39" s="99" t="s">
        <v>203</v>
      </c>
      <c r="F39" s="108">
        <v>1.7999999999999999E-2</v>
      </c>
      <c r="G39" s="102">
        <v>100</v>
      </c>
      <c r="H39" s="108">
        <f t="shared" si="0"/>
        <v>1.7999999999999999E-2</v>
      </c>
      <c r="I39" s="108">
        <v>1.7999999999999999E-2</v>
      </c>
      <c r="J39" s="102">
        <v>100</v>
      </c>
      <c r="K39" s="108">
        <f t="shared" si="1"/>
        <v>1.7999999999999999E-2</v>
      </c>
    </row>
    <row r="40" spans="1:11" s="77" customFormat="1" ht="16.5" x14ac:dyDescent="0.3">
      <c r="A40" s="90">
        <v>16010400</v>
      </c>
      <c r="B40" s="101">
        <v>8890</v>
      </c>
      <c r="C40" s="119" t="s">
        <v>128</v>
      </c>
      <c r="D40" s="118">
        <v>16</v>
      </c>
      <c r="E40" s="99" t="s">
        <v>202</v>
      </c>
      <c r="F40" s="108">
        <v>2999.998</v>
      </c>
      <c r="G40" s="97">
        <v>100</v>
      </c>
      <c r="H40" s="108">
        <f t="shared" si="0"/>
        <v>2999.998</v>
      </c>
      <c r="I40" s="108">
        <v>2999.998</v>
      </c>
      <c r="J40" s="97">
        <v>100</v>
      </c>
      <c r="K40" s="108">
        <f t="shared" si="1"/>
        <v>2999.998</v>
      </c>
    </row>
    <row r="41" spans="1:11" s="77" customFormat="1" ht="15" customHeight="1" x14ac:dyDescent="0.3">
      <c r="A41" s="101">
        <v>21010100</v>
      </c>
      <c r="B41" s="101">
        <v>7800</v>
      </c>
      <c r="C41" s="104">
        <v>240</v>
      </c>
      <c r="D41" s="103" t="s">
        <v>115</v>
      </c>
      <c r="E41" s="99" t="s">
        <v>201</v>
      </c>
      <c r="F41" s="108">
        <v>2.0219999999999998</v>
      </c>
      <c r="G41" s="97">
        <v>60</v>
      </c>
      <c r="H41" s="108">
        <f t="shared" si="0"/>
        <v>1.2131999999999998</v>
      </c>
      <c r="I41" s="108">
        <v>2.0219999999999998</v>
      </c>
      <c r="J41" s="97">
        <v>60</v>
      </c>
      <c r="K41" s="108">
        <f t="shared" si="1"/>
        <v>1.2131999999999998</v>
      </c>
    </row>
    <row r="42" spans="1:11" s="77" customFormat="1" ht="28.5" customHeight="1" x14ac:dyDescent="0.3">
      <c r="A42" s="90" t="s">
        <v>200</v>
      </c>
      <c r="B42" s="90"/>
      <c r="C42" s="89"/>
      <c r="D42" s="90"/>
      <c r="E42" s="84" t="s">
        <v>199</v>
      </c>
      <c r="F42" s="108">
        <v>2.7E-2</v>
      </c>
      <c r="G42" s="97">
        <v>100</v>
      </c>
      <c r="H42" s="108">
        <f t="shared" ref="H42:H73" si="2">F42*G42/100</f>
        <v>2.7000000000000003E-2</v>
      </c>
      <c r="I42" s="108">
        <v>2.7E-2</v>
      </c>
      <c r="J42" s="97">
        <v>100</v>
      </c>
      <c r="K42" s="108">
        <f t="shared" si="1"/>
        <v>2.7000000000000003E-2</v>
      </c>
    </row>
    <row r="43" spans="1:11" s="77" customFormat="1" ht="15" customHeight="1" x14ac:dyDescent="0.3">
      <c r="A43" s="90">
        <v>24010100</v>
      </c>
      <c r="B43" s="90">
        <v>7840</v>
      </c>
      <c r="C43" s="89">
        <v>83</v>
      </c>
      <c r="D43" s="90">
        <v>76</v>
      </c>
      <c r="E43" s="99" t="s">
        <v>198</v>
      </c>
      <c r="F43" s="108">
        <v>3.37</v>
      </c>
      <c r="G43" s="97">
        <v>76</v>
      </c>
      <c r="H43" s="108">
        <f t="shared" si="2"/>
        <v>2.5611999999999999</v>
      </c>
      <c r="I43" s="108">
        <v>3.37</v>
      </c>
      <c r="J43" s="97">
        <v>76</v>
      </c>
      <c r="K43" s="108">
        <f t="shared" si="1"/>
        <v>2.5611999999999999</v>
      </c>
    </row>
    <row r="44" spans="1:11" s="77" customFormat="1" ht="15" customHeight="1" x14ac:dyDescent="0.3">
      <c r="A44" s="125">
        <v>31030204</v>
      </c>
      <c r="B44" s="125">
        <v>7480</v>
      </c>
      <c r="C44" s="126" t="s">
        <v>197</v>
      </c>
      <c r="D44" s="125">
        <v>99</v>
      </c>
      <c r="E44" s="99" t="s">
        <v>196</v>
      </c>
      <c r="F44" s="108">
        <v>0.64</v>
      </c>
      <c r="G44" s="97">
        <v>14</v>
      </c>
      <c r="H44" s="108">
        <f t="shared" si="2"/>
        <v>8.9600000000000013E-2</v>
      </c>
      <c r="I44" s="108">
        <v>0.64</v>
      </c>
      <c r="J44" s="97">
        <v>14</v>
      </c>
      <c r="K44" s="108">
        <f t="shared" si="1"/>
        <v>8.9600000000000013E-2</v>
      </c>
    </row>
    <row r="45" spans="1:11" s="77" customFormat="1" ht="31.5" x14ac:dyDescent="0.3">
      <c r="A45" s="125">
        <v>40020100</v>
      </c>
      <c r="B45" s="125">
        <v>7800</v>
      </c>
      <c r="C45" s="125">
        <v>100</v>
      </c>
      <c r="D45" s="125">
        <v>16</v>
      </c>
      <c r="E45" s="84" t="s">
        <v>195</v>
      </c>
      <c r="F45" s="123">
        <v>0.2</v>
      </c>
      <c r="G45" s="124">
        <v>100</v>
      </c>
      <c r="H45" s="123">
        <f t="shared" si="2"/>
        <v>0.2</v>
      </c>
      <c r="I45" s="123">
        <v>0.2</v>
      </c>
      <c r="J45" s="124">
        <v>100</v>
      </c>
      <c r="K45" s="123">
        <f t="shared" si="1"/>
        <v>0.2</v>
      </c>
    </row>
    <row r="46" spans="1:11" s="77" customFormat="1" ht="15" customHeight="1" x14ac:dyDescent="0.3">
      <c r="A46" s="90">
        <v>41020700</v>
      </c>
      <c r="B46" s="90">
        <v>7800</v>
      </c>
      <c r="C46" s="89">
        <v>200</v>
      </c>
      <c r="D46" s="90">
        <v>16</v>
      </c>
      <c r="E46" s="99" t="s">
        <v>194</v>
      </c>
      <c r="F46" s="108">
        <v>0.3</v>
      </c>
      <c r="G46" s="97">
        <v>22</v>
      </c>
      <c r="H46" s="108">
        <f t="shared" si="2"/>
        <v>6.6000000000000003E-2</v>
      </c>
      <c r="I46" s="108">
        <v>0.3</v>
      </c>
      <c r="J46" s="97">
        <v>22</v>
      </c>
      <c r="K46" s="108">
        <f t="shared" si="1"/>
        <v>6.6000000000000003E-2</v>
      </c>
    </row>
    <row r="47" spans="1:11" s="77" customFormat="1" ht="15" customHeight="1" x14ac:dyDescent="0.3">
      <c r="A47" s="90"/>
      <c r="B47" s="90"/>
      <c r="C47" s="89"/>
      <c r="D47" s="90"/>
      <c r="E47" s="99" t="s">
        <v>193</v>
      </c>
      <c r="F47" s="108">
        <v>9.0999999999999998E-2</v>
      </c>
      <c r="G47" s="97">
        <v>8</v>
      </c>
      <c r="H47" s="108">
        <f t="shared" si="2"/>
        <v>7.28E-3</v>
      </c>
      <c r="I47" s="108">
        <v>9.0999999999999998E-2</v>
      </c>
      <c r="J47" s="97">
        <v>8</v>
      </c>
      <c r="K47" s="108">
        <f t="shared" si="1"/>
        <v>7.28E-3</v>
      </c>
    </row>
    <row r="48" spans="1:11" s="77" customFormat="1" ht="15" customHeight="1" x14ac:dyDescent="0.3">
      <c r="A48" s="90">
        <v>42020202</v>
      </c>
      <c r="B48" s="90">
        <v>7800</v>
      </c>
      <c r="C48" s="89">
        <v>100</v>
      </c>
      <c r="D48" s="90">
        <v>42</v>
      </c>
      <c r="E48" s="85" t="s">
        <v>192</v>
      </c>
      <c r="F48" s="108">
        <v>4.8000000000000001E-2</v>
      </c>
      <c r="G48" s="102">
        <v>50</v>
      </c>
      <c r="H48" s="108">
        <f t="shared" si="2"/>
        <v>2.4E-2</v>
      </c>
      <c r="I48" s="108">
        <v>4.8000000000000001E-2</v>
      </c>
      <c r="J48" s="102">
        <v>50</v>
      </c>
      <c r="K48" s="108">
        <f t="shared" si="1"/>
        <v>2.4E-2</v>
      </c>
    </row>
    <row r="49" spans="1:11" s="77" customFormat="1" ht="30" x14ac:dyDescent="0.3">
      <c r="A49" s="90"/>
      <c r="B49" s="90">
        <v>7800</v>
      </c>
      <c r="C49" s="89">
        <v>100</v>
      </c>
      <c r="D49" s="90">
        <v>42</v>
      </c>
      <c r="E49" s="84" t="s">
        <v>191</v>
      </c>
      <c r="F49" s="108">
        <v>1.2999999999999999E-2</v>
      </c>
      <c r="G49" s="97">
        <v>100</v>
      </c>
      <c r="H49" s="108">
        <f t="shared" si="2"/>
        <v>1.3000000000000001E-2</v>
      </c>
      <c r="I49" s="108">
        <v>1.2999999999999999E-2</v>
      </c>
      <c r="J49" s="97">
        <v>100</v>
      </c>
      <c r="K49" s="108">
        <f t="shared" si="1"/>
        <v>1.3000000000000001E-2</v>
      </c>
    </row>
    <row r="50" spans="1:11" s="77" customFormat="1" ht="15" customHeight="1" x14ac:dyDescent="0.3">
      <c r="A50" s="90"/>
      <c r="B50" s="90">
        <v>7800</v>
      </c>
      <c r="C50" s="89">
        <v>80</v>
      </c>
      <c r="D50" s="90">
        <v>42</v>
      </c>
      <c r="E50" s="99" t="s">
        <v>190</v>
      </c>
      <c r="F50" s="108">
        <v>3.4</v>
      </c>
      <c r="G50" s="97">
        <v>51</v>
      </c>
      <c r="H50" s="108">
        <f t="shared" si="2"/>
        <v>1.734</v>
      </c>
      <c r="I50" s="108">
        <v>3.4</v>
      </c>
      <c r="J50" s="97">
        <v>51</v>
      </c>
      <c r="K50" s="108">
        <f t="shared" si="1"/>
        <v>1.734</v>
      </c>
    </row>
    <row r="51" spans="1:11" s="77" customFormat="1" ht="15" customHeight="1" x14ac:dyDescent="0.3">
      <c r="A51" s="90"/>
      <c r="B51" s="90">
        <v>7270</v>
      </c>
      <c r="C51" s="89">
        <v>0</v>
      </c>
      <c r="D51" s="90">
        <v>42</v>
      </c>
      <c r="E51" s="99" t="s">
        <v>189</v>
      </c>
      <c r="F51" s="108">
        <v>1.708</v>
      </c>
      <c r="G51" s="97">
        <v>100</v>
      </c>
      <c r="H51" s="108">
        <f t="shared" si="2"/>
        <v>1.7079999999999997</v>
      </c>
      <c r="I51" s="108">
        <v>1.708</v>
      </c>
      <c r="J51" s="97">
        <v>100</v>
      </c>
      <c r="K51" s="108">
        <f t="shared" si="1"/>
        <v>1.7079999999999997</v>
      </c>
    </row>
    <row r="52" spans="1:11" s="77" customFormat="1" ht="31.15" customHeight="1" x14ac:dyDescent="0.3">
      <c r="A52" s="90" t="s">
        <v>188</v>
      </c>
      <c r="B52" s="90">
        <v>7800</v>
      </c>
      <c r="C52" s="89">
        <v>0</v>
      </c>
      <c r="D52" s="90">
        <v>56</v>
      </c>
      <c r="E52" s="85" t="s">
        <v>187</v>
      </c>
      <c r="F52" s="108">
        <v>5.0000000000000001E-3</v>
      </c>
      <c r="G52" s="102">
        <v>100</v>
      </c>
      <c r="H52" s="108">
        <f t="shared" si="2"/>
        <v>5.0000000000000001E-3</v>
      </c>
      <c r="I52" s="108">
        <v>5.0000000000000001E-3</v>
      </c>
      <c r="J52" s="102">
        <v>100</v>
      </c>
      <c r="K52" s="108">
        <f t="shared" si="1"/>
        <v>5.0000000000000001E-3</v>
      </c>
    </row>
    <row r="53" spans="1:11" s="77" customFormat="1" ht="30" x14ac:dyDescent="0.3">
      <c r="A53" s="90"/>
      <c r="B53" s="90"/>
      <c r="C53" s="89"/>
      <c r="D53" s="90"/>
      <c r="E53" s="85" t="s">
        <v>186</v>
      </c>
      <c r="F53" s="108">
        <v>1.117</v>
      </c>
      <c r="G53" s="97">
        <v>100</v>
      </c>
      <c r="H53" s="108">
        <f t="shared" si="2"/>
        <v>1.117</v>
      </c>
      <c r="I53" s="108">
        <v>1.117</v>
      </c>
      <c r="J53" s="97">
        <v>100</v>
      </c>
      <c r="K53" s="108">
        <f t="shared" si="1"/>
        <v>1.117</v>
      </c>
    </row>
    <row r="54" spans="1:11" s="77" customFormat="1" ht="35.450000000000003" customHeight="1" x14ac:dyDescent="0.3">
      <c r="A54" s="90"/>
      <c r="B54" s="90"/>
      <c r="C54" s="89"/>
      <c r="D54" s="90"/>
      <c r="E54" s="85" t="s">
        <v>185</v>
      </c>
      <c r="F54" s="108">
        <v>0.04</v>
      </c>
      <c r="G54" s="97">
        <v>100</v>
      </c>
      <c r="H54" s="108">
        <f t="shared" si="2"/>
        <v>0.04</v>
      </c>
      <c r="I54" s="108">
        <v>0.04</v>
      </c>
      <c r="J54" s="97">
        <v>100</v>
      </c>
      <c r="K54" s="108">
        <f t="shared" si="1"/>
        <v>0.04</v>
      </c>
    </row>
    <row r="55" spans="1:11" s="77" customFormat="1" ht="15" customHeight="1" x14ac:dyDescent="0.3">
      <c r="A55" s="90"/>
      <c r="B55" s="90"/>
      <c r="C55" s="89"/>
      <c r="D55" s="90"/>
      <c r="E55" s="99" t="s">
        <v>184</v>
      </c>
      <c r="F55" s="108">
        <v>0.4</v>
      </c>
      <c r="G55" s="97">
        <v>100</v>
      </c>
      <c r="H55" s="108">
        <f t="shared" si="2"/>
        <v>0.4</v>
      </c>
      <c r="I55" s="108">
        <v>0.4</v>
      </c>
      <c r="J55" s="97">
        <v>100</v>
      </c>
      <c r="K55" s="108">
        <f t="shared" si="1"/>
        <v>0.4</v>
      </c>
    </row>
    <row r="56" spans="1:11" s="77" customFormat="1" ht="15" customHeight="1" x14ac:dyDescent="0.3">
      <c r="A56" s="90"/>
      <c r="B56" s="90"/>
      <c r="C56" s="89"/>
      <c r="D56" s="90"/>
      <c r="E56" s="99" t="s">
        <v>183</v>
      </c>
      <c r="F56" s="108">
        <v>0.05</v>
      </c>
      <c r="G56" s="97">
        <v>100</v>
      </c>
      <c r="H56" s="108">
        <f t="shared" si="2"/>
        <v>0.05</v>
      </c>
      <c r="I56" s="108">
        <v>0.05</v>
      </c>
      <c r="J56" s="97">
        <v>100</v>
      </c>
      <c r="K56" s="108">
        <f t="shared" si="1"/>
        <v>0.05</v>
      </c>
    </row>
    <row r="57" spans="1:11" s="77" customFormat="1" ht="15" customHeight="1" x14ac:dyDescent="0.3">
      <c r="A57" s="90"/>
      <c r="B57" s="90"/>
      <c r="C57" s="89"/>
      <c r="D57" s="90"/>
      <c r="E57" s="85" t="s">
        <v>182</v>
      </c>
      <c r="F57" s="108">
        <v>0.14699999999999999</v>
      </c>
      <c r="G57" s="97">
        <v>61</v>
      </c>
      <c r="H57" s="108">
        <f t="shared" si="2"/>
        <v>8.9669999999999986E-2</v>
      </c>
      <c r="I57" s="108">
        <v>0.14699999999999999</v>
      </c>
      <c r="J57" s="97">
        <v>61</v>
      </c>
      <c r="K57" s="108">
        <f t="shared" si="1"/>
        <v>8.9669999999999986E-2</v>
      </c>
    </row>
    <row r="58" spans="1:11" s="77" customFormat="1" ht="15" customHeight="1" x14ac:dyDescent="0.3">
      <c r="A58" s="90">
        <v>45020100</v>
      </c>
      <c r="B58" s="122" t="s">
        <v>155</v>
      </c>
      <c r="C58" s="119" t="s">
        <v>128</v>
      </c>
      <c r="D58" s="118">
        <v>16</v>
      </c>
      <c r="E58" s="99" t="s">
        <v>181</v>
      </c>
      <c r="F58" s="108">
        <v>10</v>
      </c>
      <c r="G58" s="102">
        <v>100</v>
      </c>
      <c r="H58" s="108">
        <f t="shared" si="2"/>
        <v>10</v>
      </c>
      <c r="I58" s="108"/>
      <c r="J58" s="102"/>
      <c r="K58" s="108"/>
    </row>
    <row r="59" spans="1:11" s="77" customFormat="1" ht="15" customHeight="1" x14ac:dyDescent="0.3">
      <c r="A59" s="120"/>
      <c r="B59" s="122" t="s">
        <v>155</v>
      </c>
      <c r="C59" s="119" t="s">
        <v>180</v>
      </c>
      <c r="D59" s="118" t="s">
        <v>157</v>
      </c>
      <c r="E59" s="99" t="s">
        <v>179</v>
      </c>
      <c r="F59" s="108">
        <v>1.7</v>
      </c>
      <c r="G59" s="102">
        <v>100</v>
      </c>
      <c r="H59" s="108">
        <f t="shared" si="2"/>
        <v>1.7</v>
      </c>
      <c r="I59" s="108"/>
      <c r="J59" s="102"/>
      <c r="K59" s="108"/>
    </row>
    <row r="60" spans="1:11" s="77" customFormat="1" ht="15" customHeight="1" x14ac:dyDescent="0.3">
      <c r="A60" s="120"/>
      <c r="B60" s="122" t="s">
        <v>155</v>
      </c>
      <c r="C60" s="119" t="s">
        <v>178</v>
      </c>
      <c r="D60" s="118" t="s">
        <v>157</v>
      </c>
      <c r="E60" s="99" t="s">
        <v>177</v>
      </c>
      <c r="F60" s="108">
        <v>1E-3</v>
      </c>
      <c r="G60" s="102">
        <v>100</v>
      </c>
      <c r="H60" s="108">
        <f t="shared" si="2"/>
        <v>1E-3</v>
      </c>
      <c r="I60" s="108"/>
      <c r="J60" s="102"/>
      <c r="K60" s="108"/>
    </row>
    <row r="61" spans="1:11" s="77" customFormat="1" ht="15" customHeight="1" x14ac:dyDescent="0.3">
      <c r="A61" s="120"/>
      <c r="B61" s="122" t="s">
        <v>155</v>
      </c>
      <c r="C61" s="119" t="s">
        <v>176</v>
      </c>
      <c r="D61" s="118" t="s">
        <v>157</v>
      </c>
      <c r="E61" s="85" t="s">
        <v>175</v>
      </c>
      <c r="F61" s="108">
        <v>1E-3</v>
      </c>
      <c r="G61" s="102">
        <v>100</v>
      </c>
      <c r="H61" s="108">
        <f t="shared" si="2"/>
        <v>1E-3</v>
      </c>
      <c r="I61" s="108"/>
      <c r="J61" s="102"/>
      <c r="K61" s="108"/>
    </row>
    <row r="62" spans="1:11" s="77" customFormat="1" ht="15" customHeight="1" x14ac:dyDescent="0.3">
      <c r="A62" s="120"/>
      <c r="B62" s="122" t="s">
        <v>155</v>
      </c>
      <c r="C62" s="119" t="s">
        <v>174</v>
      </c>
      <c r="D62" s="118" t="s">
        <v>157</v>
      </c>
      <c r="E62" s="99" t="s">
        <v>173</v>
      </c>
      <c r="F62" s="108">
        <v>1E-3</v>
      </c>
      <c r="G62" s="102">
        <v>100</v>
      </c>
      <c r="H62" s="108">
        <f t="shared" si="2"/>
        <v>1E-3</v>
      </c>
      <c r="I62" s="108"/>
      <c r="J62" s="102"/>
      <c r="K62" s="108"/>
    </row>
    <row r="63" spans="1:11" s="77" customFormat="1" ht="15" customHeight="1" x14ac:dyDescent="0.3">
      <c r="A63" s="120"/>
      <c r="B63" s="122" t="s">
        <v>155</v>
      </c>
      <c r="C63" s="119" t="s">
        <v>172</v>
      </c>
      <c r="D63" s="118" t="s">
        <v>157</v>
      </c>
      <c r="E63" s="99" t="s">
        <v>171</v>
      </c>
      <c r="F63" s="108">
        <v>1.4</v>
      </c>
      <c r="G63" s="102">
        <v>100</v>
      </c>
      <c r="H63" s="108">
        <f t="shared" si="2"/>
        <v>1.4</v>
      </c>
      <c r="I63" s="108"/>
      <c r="J63" s="102"/>
      <c r="K63" s="108"/>
    </row>
    <row r="64" spans="1:11" s="77" customFormat="1" ht="15" customHeight="1" x14ac:dyDescent="0.3">
      <c r="A64" s="120"/>
      <c r="B64" s="122" t="s">
        <v>155</v>
      </c>
      <c r="C64" s="119" t="s">
        <v>170</v>
      </c>
      <c r="D64" s="118">
        <v>16</v>
      </c>
      <c r="E64" s="99" t="s">
        <v>169</v>
      </c>
      <c r="F64" s="108">
        <v>36.4</v>
      </c>
      <c r="G64" s="102">
        <v>100</v>
      </c>
      <c r="H64" s="108">
        <f t="shared" si="2"/>
        <v>36.4</v>
      </c>
      <c r="I64" s="108"/>
      <c r="J64" s="102"/>
      <c r="K64" s="108"/>
    </row>
    <row r="65" spans="1:11" s="77" customFormat="1" ht="15" customHeight="1" x14ac:dyDescent="0.3">
      <c r="A65" s="120"/>
      <c r="B65" s="122" t="s">
        <v>155</v>
      </c>
      <c r="C65" s="119" t="s">
        <v>168</v>
      </c>
      <c r="D65" s="118" t="s">
        <v>157</v>
      </c>
      <c r="E65" s="99" t="s">
        <v>167</v>
      </c>
      <c r="F65" s="108">
        <v>0.75</v>
      </c>
      <c r="G65" s="102">
        <v>100</v>
      </c>
      <c r="H65" s="108">
        <f t="shared" si="2"/>
        <v>0.75</v>
      </c>
      <c r="I65" s="108"/>
      <c r="J65" s="102"/>
      <c r="K65" s="108"/>
    </row>
    <row r="66" spans="1:11" s="77" customFormat="1" ht="15" customHeight="1" x14ac:dyDescent="0.3">
      <c r="A66" s="120"/>
      <c r="B66" s="122" t="s">
        <v>155</v>
      </c>
      <c r="C66" s="119" t="s">
        <v>166</v>
      </c>
      <c r="D66" s="118" t="s">
        <v>157</v>
      </c>
      <c r="E66" s="99" t="s">
        <v>165</v>
      </c>
      <c r="F66" s="108">
        <v>1.8009999999999999</v>
      </c>
      <c r="G66" s="102">
        <v>100</v>
      </c>
      <c r="H66" s="108">
        <f t="shared" si="2"/>
        <v>1.8009999999999999</v>
      </c>
      <c r="I66" s="108"/>
      <c r="J66" s="102"/>
      <c r="K66" s="108"/>
    </row>
    <row r="67" spans="1:11" s="77" customFormat="1" ht="15" customHeight="1" x14ac:dyDescent="0.3">
      <c r="A67" s="120"/>
      <c r="B67" s="122" t="s">
        <v>155</v>
      </c>
      <c r="C67" s="119" t="s">
        <v>164</v>
      </c>
      <c r="D67" s="118" t="s">
        <v>157</v>
      </c>
      <c r="E67" s="99" t="s">
        <v>163</v>
      </c>
      <c r="F67" s="108">
        <v>1E-3</v>
      </c>
      <c r="G67" s="102">
        <v>100</v>
      </c>
      <c r="H67" s="108">
        <f t="shared" si="2"/>
        <v>1E-3</v>
      </c>
      <c r="I67" s="108"/>
      <c r="J67" s="102"/>
      <c r="K67" s="108"/>
    </row>
    <row r="68" spans="1:11" s="77" customFormat="1" ht="15" customHeight="1" x14ac:dyDescent="0.3">
      <c r="A68" s="120"/>
      <c r="B68" s="122" t="s">
        <v>155</v>
      </c>
      <c r="C68" s="119" t="s">
        <v>162</v>
      </c>
      <c r="D68" s="118" t="s">
        <v>157</v>
      </c>
      <c r="E68" s="99" t="s">
        <v>161</v>
      </c>
      <c r="F68" s="108">
        <v>1E-3</v>
      </c>
      <c r="G68" s="102">
        <v>100</v>
      </c>
      <c r="H68" s="108">
        <f t="shared" si="2"/>
        <v>1E-3</v>
      </c>
      <c r="I68" s="108"/>
      <c r="J68" s="102"/>
      <c r="K68" s="108"/>
    </row>
    <row r="69" spans="1:11" s="77" customFormat="1" ht="15" customHeight="1" x14ac:dyDescent="0.3">
      <c r="A69" s="120"/>
      <c r="B69" s="122" t="s">
        <v>155</v>
      </c>
      <c r="C69" s="119" t="s">
        <v>160</v>
      </c>
      <c r="D69" s="118" t="s">
        <v>157</v>
      </c>
      <c r="E69" s="85" t="s">
        <v>159</v>
      </c>
      <c r="F69" s="108">
        <v>1E-3</v>
      </c>
      <c r="G69" s="102">
        <v>43</v>
      </c>
      <c r="H69" s="108">
        <f t="shared" si="2"/>
        <v>4.3000000000000004E-4</v>
      </c>
      <c r="I69" s="108"/>
      <c r="J69" s="102"/>
      <c r="K69" s="108"/>
    </row>
    <row r="70" spans="1:11" s="77" customFormat="1" ht="15" customHeight="1" x14ac:dyDescent="0.3">
      <c r="A70" s="120"/>
      <c r="B70" s="122" t="s">
        <v>155</v>
      </c>
      <c r="C70" s="119" t="s">
        <v>158</v>
      </c>
      <c r="D70" s="118" t="s">
        <v>157</v>
      </c>
      <c r="E70" s="85" t="s">
        <v>156</v>
      </c>
      <c r="F70" s="108">
        <v>1E-3</v>
      </c>
      <c r="G70" s="102">
        <v>0</v>
      </c>
      <c r="H70" s="108">
        <f t="shared" si="2"/>
        <v>0</v>
      </c>
      <c r="I70" s="108"/>
      <c r="J70" s="102"/>
      <c r="K70" s="108"/>
    </row>
    <row r="71" spans="1:11" s="77" customFormat="1" ht="15" customHeight="1" x14ac:dyDescent="0.3">
      <c r="A71" s="120"/>
      <c r="B71" s="122" t="s">
        <v>155</v>
      </c>
      <c r="C71" s="119">
        <v>855</v>
      </c>
      <c r="D71" s="118">
        <v>16</v>
      </c>
      <c r="E71" s="85" t="s">
        <v>154</v>
      </c>
      <c r="F71" s="108">
        <v>1E-3</v>
      </c>
      <c r="G71" s="102">
        <v>100</v>
      </c>
      <c r="H71" s="108">
        <f t="shared" si="2"/>
        <v>1E-3</v>
      </c>
      <c r="I71" s="108"/>
      <c r="J71" s="102"/>
      <c r="K71" s="108"/>
    </row>
    <row r="72" spans="1:11" s="77" customFormat="1" ht="15" customHeight="1" x14ac:dyDescent="0.3">
      <c r="A72" s="120"/>
      <c r="B72" s="121">
        <v>7270</v>
      </c>
      <c r="C72" s="119" t="s">
        <v>153</v>
      </c>
      <c r="D72" s="118">
        <v>16</v>
      </c>
      <c r="E72" s="99" t="s">
        <v>152</v>
      </c>
      <c r="F72" s="108">
        <v>2.5</v>
      </c>
      <c r="G72" s="102">
        <v>100</v>
      </c>
      <c r="H72" s="108">
        <f t="shared" si="2"/>
        <v>2.5</v>
      </c>
      <c r="I72" s="108">
        <v>2.5</v>
      </c>
      <c r="J72" s="102">
        <v>100</v>
      </c>
      <c r="K72" s="108">
        <f>I72*J72/100</f>
        <v>2.5</v>
      </c>
    </row>
    <row r="73" spans="1:11" s="77" customFormat="1" ht="15" customHeight="1" x14ac:dyDescent="0.3">
      <c r="A73" s="120"/>
      <c r="B73" s="121">
        <v>7270</v>
      </c>
      <c r="C73" s="119" t="s">
        <v>151</v>
      </c>
      <c r="D73" s="118">
        <v>16</v>
      </c>
      <c r="E73" s="99" t="s">
        <v>150</v>
      </c>
      <c r="F73" s="108">
        <v>2.1</v>
      </c>
      <c r="G73" s="102">
        <v>0</v>
      </c>
      <c r="H73" s="108">
        <f t="shared" si="2"/>
        <v>0</v>
      </c>
      <c r="I73" s="108">
        <v>2.1</v>
      </c>
      <c r="J73" s="102">
        <v>0</v>
      </c>
      <c r="K73" s="108">
        <f>I73*J73/100</f>
        <v>0</v>
      </c>
    </row>
    <row r="74" spans="1:11" s="77" customFormat="1" ht="15" customHeight="1" x14ac:dyDescent="0.3">
      <c r="A74" s="120"/>
      <c r="B74" s="121">
        <v>7270</v>
      </c>
      <c r="C74" s="119" t="s">
        <v>149</v>
      </c>
      <c r="D74" s="118">
        <v>16</v>
      </c>
      <c r="E74" s="99" t="s">
        <v>148</v>
      </c>
      <c r="F74" s="108">
        <v>0.5</v>
      </c>
      <c r="G74" s="102">
        <v>0</v>
      </c>
      <c r="H74" s="108">
        <f t="shared" ref="H74:H76" si="3">F74*G74/100</f>
        <v>0</v>
      </c>
      <c r="I74" s="108">
        <v>0.5</v>
      </c>
      <c r="J74" s="102">
        <v>0</v>
      </c>
      <c r="K74" s="108">
        <f>I74*J74/100</f>
        <v>0</v>
      </c>
    </row>
    <row r="75" spans="1:11" s="77" customFormat="1" ht="16.5" x14ac:dyDescent="0.3">
      <c r="A75" s="120">
        <v>45020400</v>
      </c>
      <c r="B75" s="121">
        <v>7880</v>
      </c>
      <c r="C75" s="119" t="s">
        <v>147</v>
      </c>
      <c r="D75" s="118">
        <v>16</v>
      </c>
      <c r="E75" s="85" t="s">
        <v>146</v>
      </c>
      <c r="F75" s="108">
        <v>246.58500000000001</v>
      </c>
      <c r="G75" s="102">
        <v>43</v>
      </c>
      <c r="H75" s="108">
        <f t="shared" si="3"/>
        <v>106.03155000000001</v>
      </c>
      <c r="I75" s="108">
        <v>300.78500000000003</v>
      </c>
      <c r="J75" s="102">
        <v>43.25</v>
      </c>
      <c r="K75" s="108">
        <f>I75*J75/100</f>
        <v>130.08951250000001</v>
      </c>
    </row>
    <row r="76" spans="1:11" s="77" customFormat="1" ht="15" customHeight="1" x14ac:dyDescent="0.3">
      <c r="A76" s="120"/>
      <c r="B76" s="90">
        <v>7840</v>
      </c>
      <c r="C76" s="119" t="s">
        <v>128</v>
      </c>
      <c r="D76" s="118">
        <v>16</v>
      </c>
      <c r="E76" s="85" t="s">
        <v>145</v>
      </c>
      <c r="F76" s="108">
        <v>44.024000000000001</v>
      </c>
      <c r="G76" s="102">
        <v>70</v>
      </c>
      <c r="H76" s="108">
        <f t="shared" si="3"/>
        <v>30.816800000000004</v>
      </c>
      <c r="I76" s="108">
        <v>44.024000000000001</v>
      </c>
      <c r="J76" s="102">
        <v>70</v>
      </c>
      <c r="K76" s="108">
        <f>I76*J76/100</f>
        <v>30.816800000000004</v>
      </c>
    </row>
    <row r="77" spans="1:11" s="77" customFormat="1" ht="15" customHeight="1" x14ac:dyDescent="0.3">
      <c r="A77" s="81"/>
      <c r="B77" s="117"/>
      <c r="C77" s="81"/>
      <c r="D77" s="116"/>
      <c r="E77" s="93" t="s">
        <v>144</v>
      </c>
      <c r="F77" s="92">
        <f>SUM(F10:F76)</f>
        <v>3405.6200000000013</v>
      </c>
      <c r="G77" s="79"/>
      <c r="H77" s="92">
        <f>SUM(H10:H76)</f>
        <v>3212.6887000000011</v>
      </c>
      <c r="I77" s="92">
        <f>SUM(I10:I76)</f>
        <v>3407.7309999999998</v>
      </c>
      <c r="J77" s="79"/>
      <c r="K77" s="92">
        <f>SUM(K10:K76)</f>
        <v>3184.6592325000001</v>
      </c>
    </row>
    <row r="78" spans="1:11" s="321" customFormat="1" ht="15" customHeight="1" x14ac:dyDescent="0.3"/>
    <row r="79" spans="1:11" s="77" customFormat="1" ht="15" customHeight="1" x14ac:dyDescent="0.3">
      <c r="A79" s="91"/>
      <c r="B79" s="91"/>
      <c r="C79" s="91"/>
      <c r="D79" s="105"/>
      <c r="E79" s="324" t="s">
        <v>143</v>
      </c>
      <c r="F79" s="324"/>
      <c r="G79" s="324"/>
      <c r="H79" s="324"/>
    </row>
    <row r="80" spans="1:11" s="84" customFormat="1" ht="31.5" x14ac:dyDescent="0.3">
      <c r="A80" s="101">
        <v>10010200</v>
      </c>
      <c r="B80" s="101">
        <v>7663</v>
      </c>
      <c r="C80" s="115">
        <v>900</v>
      </c>
      <c r="D80" s="100">
        <v>16</v>
      </c>
      <c r="E80" s="85" t="s">
        <v>142</v>
      </c>
      <c r="F80" s="98">
        <v>0.1</v>
      </c>
      <c r="G80" s="102">
        <v>100</v>
      </c>
      <c r="H80" s="98">
        <f t="shared" ref="H80:H92" si="4">F80*G80/100</f>
        <v>0.1</v>
      </c>
      <c r="I80" s="98">
        <v>0.1</v>
      </c>
      <c r="J80" s="102">
        <v>100</v>
      </c>
      <c r="K80" s="98">
        <f t="shared" ref="K80:K92" si="5">I80*J80/100</f>
        <v>0.1</v>
      </c>
    </row>
    <row r="81" spans="1:11" s="84" customFormat="1" x14ac:dyDescent="0.3">
      <c r="A81" s="90">
        <v>12020200</v>
      </c>
      <c r="B81" s="101">
        <v>7840</v>
      </c>
      <c r="C81" s="115">
        <v>55</v>
      </c>
      <c r="D81" s="100">
        <v>16</v>
      </c>
      <c r="E81" s="99" t="s">
        <v>141</v>
      </c>
      <c r="F81" s="98">
        <v>0.6</v>
      </c>
      <c r="G81" s="97">
        <v>100</v>
      </c>
      <c r="H81" s="98">
        <f t="shared" si="4"/>
        <v>0.6</v>
      </c>
      <c r="I81" s="98">
        <v>0.6</v>
      </c>
      <c r="J81" s="97">
        <v>100</v>
      </c>
      <c r="K81" s="98">
        <f t="shared" si="5"/>
        <v>0.6</v>
      </c>
    </row>
    <row r="82" spans="1:11" s="84" customFormat="1" x14ac:dyDescent="0.3">
      <c r="A82" s="90"/>
      <c r="B82" s="101">
        <v>7420</v>
      </c>
      <c r="C82" s="115">
        <v>8</v>
      </c>
      <c r="D82" s="100">
        <v>16</v>
      </c>
      <c r="E82" s="99" t="s">
        <v>140</v>
      </c>
      <c r="F82" s="98">
        <v>8.7949999999999999</v>
      </c>
      <c r="G82" s="97">
        <v>100</v>
      </c>
      <c r="H82" s="98">
        <f t="shared" si="4"/>
        <v>8.7949999999999999</v>
      </c>
      <c r="I82" s="98">
        <v>8.7949999999999999</v>
      </c>
      <c r="J82" s="97">
        <v>100</v>
      </c>
      <c r="K82" s="98">
        <f t="shared" si="5"/>
        <v>8.7949999999999999</v>
      </c>
    </row>
    <row r="83" spans="1:11" s="84" customFormat="1" ht="30" x14ac:dyDescent="0.3">
      <c r="A83" s="90"/>
      <c r="B83" s="101">
        <v>7421</v>
      </c>
      <c r="C83" s="115">
        <v>1</v>
      </c>
      <c r="D83" s="100">
        <v>16</v>
      </c>
      <c r="E83" s="85" t="s">
        <v>139</v>
      </c>
      <c r="F83" s="98">
        <v>66.63</v>
      </c>
      <c r="G83" s="102">
        <v>100</v>
      </c>
      <c r="H83" s="98">
        <f t="shared" si="4"/>
        <v>66.63</v>
      </c>
      <c r="I83" s="98">
        <v>66.63</v>
      </c>
      <c r="J83" s="102">
        <v>100</v>
      </c>
      <c r="K83" s="98">
        <f t="shared" si="5"/>
        <v>66.63</v>
      </c>
    </row>
    <row r="84" spans="1:11" s="84" customFormat="1" ht="15" customHeight="1" x14ac:dyDescent="0.3">
      <c r="A84" s="90"/>
      <c r="B84" s="101">
        <v>7840</v>
      </c>
      <c r="C84" s="115">
        <v>80</v>
      </c>
      <c r="D84" s="100">
        <v>16</v>
      </c>
      <c r="E84" s="85" t="s">
        <v>138</v>
      </c>
      <c r="F84" s="98">
        <v>20</v>
      </c>
      <c r="G84" s="102">
        <v>100</v>
      </c>
      <c r="H84" s="98">
        <f t="shared" si="4"/>
        <v>20</v>
      </c>
      <c r="I84" s="98">
        <v>20</v>
      </c>
      <c r="J84" s="102">
        <v>100</v>
      </c>
      <c r="K84" s="98">
        <f t="shared" si="5"/>
        <v>20</v>
      </c>
    </row>
    <row r="85" spans="1:11" s="84" customFormat="1" ht="16.5" x14ac:dyDescent="0.3">
      <c r="A85" s="90">
        <v>15010100</v>
      </c>
      <c r="B85" s="101">
        <v>7521</v>
      </c>
      <c r="C85" s="112" t="s">
        <v>130</v>
      </c>
      <c r="D85" s="111">
        <v>49</v>
      </c>
      <c r="E85" s="99" t="s">
        <v>137</v>
      </c>
      <c r="F85" s="98">
        <v>25.1</v>
      </c>
      <c r="G85" s="97">
        <v>100</v>
      </c>
      <c r="H85" s="98">
        <f t="shared" si="4"/>
        <v>25.1</v>
      </c>
      <c r="I85" s="98">
        <v>25.1</v>
      </c>
      <c r="J85" s="97">
        <v>100</v>
      </c>
      <c r="K85" s="98">
        <f t="shared" si="5"/>
        <v>25.1</v>
      </c>
    </row>
    <row r="86" spans="1:11" s="84" customFormat="1" ht="16.5" x14ac:dyDescent="0.3">
      <c r="A86" s="104"/>
      <c r="B86" s="101">
        <v>7521</v>
      </c>
      <c r="C86" s="112" t="s">
        <v>136</v>
      </c>
      <c r="D86" s="111">
        <v>49</v>
      </c>
      <c r="E86" s="99" t="s">
        <v>135</v>
      </c>
      <c r="F86" s="98">
        <v>0.4</v>
      </c>
      <c r="G86" s="97">
        <v>100</v>
      </c>
      <c r="H86" s="98">
        <f t="shared" si="4"/>
        <v>0.4</v>
      </c>
      <c r="I86" s="98">
        <v>0.4</v>
      </c>
      <c r="J86" s="97">
        <v>100</v>
      </c>
      <c r="K86" s="98">
        <f t="shared" si="5"/>
        <v>0.4</v>
      </c>
    </row>
    <row r="87" spans="1:11" s="84" customFormat="1" ht="16.5" x14ac:dyDescent="0.3">
      <c r="A87" s="104"/>
      <c r="B87" s="101">
        <v>7521</v>
      </c>
      <c r="C87" s="112" t="s">
        <v>134</v>
      </c>
      <c r="D87" s="111">
        <v>49</v>
      </c>
      <c r="E87" s="99" t="s">
        <v>133</v>
      </c>
      <c r="F87" s="98">
        <v>1E-3</v>
      </c>
      <c r="G87" s="97">
        <v>100</v>
      </c>
      <c r="H87" s="98">
        <f t="shared" si="4"/>
        <v>1E-3</v>
      </c>
      <c r="I87" s="98">
        <v>1E-3</v>
      </c>
      <c r="J87" s="97">
        <v>100</v>
      </c>
      <c r="K87" s="98">
        <f t="shared" si="5"/>
        <v>1E-3</v>
      </c>
    </row>
    <row r="88" spans="1:11" s="84" customFormat="1" ht="16.5" x14ac:dyDescent="0.3">
      <c r="A88" s="104"/>
      <c r="B88" s="101">
        <v>7521</v>
      </c>
      <c r="C88" s="112" t="s">
        <v>132</v>
      </c>
      <c r="D88" s="111">
        <v>49</v>
      </c>
      <c r="E88" s="99" t="s">
        <v>131</v>
      </c>
      <c r="F88" s="98">
        <v>1</v>
      </c>
      <c r="G88" s="97">
        <v>100</v>
      </c>
      <c r="H88" s="98">
        <f t="shared" si="4"/>
        <v>1</v>
      </c>
      <c r="I88" s="108">
        <v>1</v>
      </c>
      <c r="J88" s="97">
        <v>100</v>
      </c>
      <c r="K88" s="98">
        <f t="shared" si="5"/>
        <v>1</v>
      </c>
    </row>
    <row r="89" spans="1:11" s="84" customFormat="1" x14ac:dyDescent="0.3">
      <c r="A89" s="98"/>
      <c r="B89" s="113">
        <v>7522</v>
      </c>
      <c r="C89" s="112" t="s">
        <v>130</v>
      </c>
      <c r="D89" s="111">
        <v>49</v>
      </c>
      <c r="E89" s="97" t="s">
        <v>129</v>
      </c>
      <c r="F89" s="98">
        <v>1.5</v>
      </c>
      <c r="G89" s="97">
        <v>100</v>
      </c>
      <c r="H89" s="98">
        <f t="shared" si="4"/>
        <v>1.5</v>
      </c>
      <c r="I89" s="108">
        <v>1.5</v>
      </c>
      <c r="J89" s="97">
        <v>100</v>
      </c>
      <c r="K89" s="98">
        <f t="shared" si="5"/>
        <v>1.5</v>
      </c>
    </row>
    <row r="90" spans="1:11" s="84" customFormat="1" x14ac:dyDescent="0.3">
      <c r="A90" s="114"/>
      <c r="B90" s="113">
        <v>7270</v>
      </c>
      <c r="C90" s="112" t="s">
        <v>128</v>
      </c>
      <c r="D90" s="111">
        <v>49</v>
      </c>
      <c r="E90" s="97" t="s">
        <v>127</v>
      </c>
      <c r="F90" s="98">
        <v>0.05</v>
      </c>
      <c r="G90" s="97">
        <v>100</v>
      </c>
      <c r="H90" s="98">
        <f t="shared" si="4"/>
        <v>0.05</v>
      </c>
      <c r="I90" s="108">
        <v>0.05</v>
      </c>
      <c r="J90" s="97">
        <v>100</v>
      </c>
      <c r="K90" s="98">
        <f t="shared" si="5"/>
        <v>0.05</v>
      </c>
    </row>
    <row r="91" spans="1:11" s="84" customFormat="1" ht="15" customHeight="1" x14ac:dyDescent="0.3">
      <c r="A91" s="104">
        <v>45010100</v>
      </c>
      <c r="B91" s="101">
        <v>7521</v>
      </c>
      <c r="C91" s="112" t="s">
        <v>126</v>
      </c>
      <c r="D91" s="111">
        <v>49</v>
      </c>
      <c r="E91" s="85" t="s">
        <v>125</v>
      </c>
      <c r="F91" s="98">
        <v>10</v>
      </c>
      <c r="G91" s="97">
        <v>100</v>
      </c>
      <c r="H91" s="98">
        <f t="shared" si="4"/>
        <v>10</v>
      </c>
      <c r="I91" s="98">
        <v>10</v>
      </c>
      <c r="J91" s="97">
        <v>100</v>
      </c>
      <c r="K91" s="98">
        <f t="shared" si="5"/>
        <v>10</v>
      </c>
    </row>
    <row r="92" spans="1:11" s="84" customFormat="1" ht="15" customHeight="1" x14ac:dyDescent="0.3">
      <c r="A92" s="104"/>
      <c r="B92" s="101">
        <v>7522</v>
      </c>
      <c r="C92" s="112" t="s">
        <v>124</v>
      </c>
      <c r="D92" s="111">
        <v>49</v>
      </c>
      <c r="E92" s="85" t="s">
        <v>123</v>
      </c>
      <c r="F92" s="98">
        <v>4</v>
      </c>
      <c r="G92" s="97">
        <v>100</v>
      </c>
      <c r="H92" s="98">
        <f t="shared" si="4"/>
        <v>4</v>
      </c>
      <c r="I92" s="98">
        <v>4</v>
      </c>
      <c r="J92" s="97">
        <v>100</v>
      </c>
      <c r="K92" s="98">
        <f t="shared" si="5"/>
        <v>4</v>
      </c>
    </row>
    <row r="93" spans="1:11" s="77" customFormat="1" ht="15" customHeight="1" x14ac:dyDescent="0.3">
      <c r="A93" s="91"/>
      <c r="B93" s="90"/>
      <c r="C93" s="90"/>
      <c r="D93" s="110"/>
      <c r="E93" s="109" t="s">
        <v>122</v>
      </c>
      <c r="F93" s="107">
        <f>SUM(F80:F92)</f>
        <v>138.17599999999999</v>
      </c>
      <c r="G93" s="108"/>
      <c r="H93" s="107">
        <f>SUM(H80:H92)</f>
        <v>138.17599999999999</v>
      </c>
      <c r="I93" s="107">
        <f>SUM(I80:I92)</f>
        <v>138.17599999999999</v>
      </c>
      <c r="J93" s="108"/>
      <c r="K93" s="107">
        <f>SUM(K80:K92)</f>
        <v>138.17599999999999</v>
      </c>
    </row>
    <row r="94" spans="1:11" s="77" customFormat="1" ht="15" customHeight="1" x14ac:dyDescent="0.3">
      <c r="A94" s="81"/>
      <c r="B94" s="95"/>
      <c r="C94" s="95"/>
      <c r="D94" s="94"/>
      <c r="E94" s="106" t="s">
        <v>121</v>
      </c>
      <c r="F94" s="92">
        <f>SUM(F77+F93)</f>
        <v>3543.7960000000012</v>
      </c>
      <c r="G94" s="79"/>
      <c r="H94" s="92">
        <f>SUM(H77+H93)</f>
        <v>3350.864700000001</v>
      </c>
      <c r="I94" s="92">
        <f>SUM(I77+I93)</f>
        <v>3545.9069999999997</v>
      </c>
      <c r="J94" s="79"/>
      <c r="K94" s="92">
        <f>SUM(K77+K93)</f>
        <v>3322.8352325000001</v>
      </c>
    </row>
    <row r="95" spans="1:11" s="326" customFormat="1" ht="15" customHeight="1" x14ac:dyDescent="0.3"/>
    <row r="96" spans="1:11" s="77" customFormat="1" ht="15" customHeight="1" x14ac:dyDescent="0.3">
      <c r="A96" s="90"/>
      <c r="B96" s="91"/>
      <c r="C96" s="91"/>
      <c r="D96" s="105"/>
      <c r="E96" s="324" t="s">
        <v>120</v>
      </c>
      <c r="F96" s="324"/>
      <c r="G96" s="324"/>
      <c r="H96" s="324"/>
    </row>
    <row r="97" spans="1:11" s="84" customFormat="1" ht="15" customHeight="1" x14ac:dyDescent="0.3">
      <c r="A97" s="88" t="s">
        <v>119</v>
      </c>
      <c r="B97" s="101"/>
      <c r="C97" s="101"/>
      <c r="D97" s="100"/>
      <c r="E97" s="85" t="s">
        <v>118</v>
      </c>
      <c r="F97" s="98">
        <v>1.2E-2</v>
      </c>
      <c r="G97" s="102">
        <v>100</v>
      </c>
      <c r="H97" s="96">
        <f>F97*G97/100</f>
        <v>1.2E-2</v>
      </c>
      <c r="I97" s="98">
        <v>1.2E-2</v>
      </c>
      <c r="J97" s="102">
        <v>100</v>
      </c>
      <c r="K97" s="96">
        <f>I97*J97/100</f>
        <v>1.2E-2</v>
      </c>
    </row>
    <row r="98" spans="1:11" s="84" customFormat="1" ht="15" customHeight="1" x14ac:dyDescent="0.3">
      <c r="A98" s="101">
        <v>11020200</v>
      </c>
      <c r="B98" s="101"/>
      <c r="C98" s="101"/>
      <c r="D98" s="100">
        <v>16</v>
      </c>
      <c r="E98" s="85" t="s">
        <v>117</v>
      </c>
      <c r="F98" s="98">
        <v>4.7850000000000001</v>
      </c>
      <c r="G98" s="97">
        <v>22.37</v>
      </c>
      <c r="H98" s="96">
        <f>F98*G98/100</f>
        <v>1.0704045</v>
      </c>
      <c r="I98" s="98">
        <v>4.5579999999999998</v>
      </c>
      <c r="J98" s="97">
        <v>23.48</v>
      </c>
      <c r="K98" s="96">
        <f>I98*J98/100</f>
        <v>1.0702183999999999</v>
      </c>
    </row>
    <row r="99" spans="1:11" s="84" customFormat="1" ht="15" customHeight="1" x14ac:dyDescent="0.3">
      <c r="A99" s="101"/>
      <c r="B99" s="101"/>
      <c r="C99" s="101"/>
      <c r="D99" s="100">
        <v>31</v>
      </c>
      <c r="E99" s="85" t="s">
        <v>117</v>
      </c>
      <c r="F99" s="98">
        <v>4.7850000000000001</v>
      </c>
      <c r="G99" s="97">
        <v>77.63</v>
      </c>
      <c r="H99" s="96">
        <f>F99*G99/100</f>
        <v>3.7145954999999997</v>
      </c>
      <c r="I99" s="98">
        <v>4.5579999999999998</v>
      </c>
      <c r="J99" s="97">
        <v>76.52</v>
      </c>
      <c r="K99" s="96">
        <f>I99*J99/100</f>
        <v>3.4877815999999995</v>
      </c>
    </row>
    <row r="100" spans="1:11" s="84" customFormat="1" ht="15" customHeight="1" x14ac:dyDescent="0.3">
      <c r="A100" s="101">
        <v>11030100</v>
      </c>
      <c r="B100" s="101"/>
      <c r="C100" s="101"/>
      <c r="D100" s="100">
        <v>9</v>
      </c>
      <c r="E100" s="85" t="s">
        <v>116</v>
      </c>
      <c r="F100" s="98">
        <v>545.02</v>
      </c>
      <c r="G100" s="102">
        <v>100</v>
      </c>
      <c r="H100" s="96">
        <f>F100*G100/100</f>
        <v>545.02</v>
      </c>
      <c r="I100" s="98">
        <v>535.16800000000001</v>
      </c>
      <c r="J100" s="102">
        <v>100</v>
      </c>
      <c r="K100" s="96">
        <f>I100*J100/100</f>
        <v>535.16800000000001</v>
      </c>
    </row>
    <row r="101" spans="1:11" s="84" customFormat="1" ht="30" customHeight="1" x14ac:dyDescent="0.3">
      <c r="A101" s="101">
        <v>21010400</v>
      </c>
      <c r="B101" s="101">
        <v>7660</v>
      </c>
      <c r="C101" s="104">
        <v>901</v>
      </c>
      <c r="D101" s="103" t="s">
        <v>115</v>
      </c>
      <c r="E101" s="85" t="s">
        <v>114</v>
      </c>
      <c r="F101" s="98">
        <v>0.23200000000000001</v>
      </c>
      <c r="G101" s="102">
        <v>100</v>
      </c>
      <c r="H101" s="96">
        <f>F101*G101/100</f>
        <v>0.23200000000000004</v>
      </c>
      <c r="I101" s="98">
        <v>0.23200000000000001</v>
      </c>
      <c r="J101" s="102">
        <v>100</v>
      </c>
      <c r="K101" s="96">
        <f>I101*J101/100</f>
        <v>0.23200000000000004</v>
      </c>
    </row>
    <row r="102" spans="1:11" s="84" customFormat="1" ht="46.5" x14ac:dyDescent="0.3">
      <c r="A102" s="101">
        <v>30020800</v>
      </c>
      <c r="B102" s="101"/>
      <c r="C102" s="101"/>
      <c r="D102" s="100"/>
      <c r="E102" s="85" t="s">
        <v>113</v>
      </c>
      <c r="F102" s="98">
        <v>28.172999999999998</v>
      </c>
      <c r="G102" s="102"/>
      <c r="H102" s="96">
        <v>22.702999999999999</v>
      </c>
      <c r="I102" s="98">
        <v>28.774000000000001</v>
      </c>
      <c r="J102" s="102"/>
      <c r="K102" s="96">
        <v>23.303000000000001</v>
      </c>
    </row>
    <row r="103" spans="1:11" s="84" customFormat="1" ht="16.5" x14ac:dyDescent="0.3">
      <c r="A103" s="101">
        <v>14020201</v>
      </c>
      <c r="B103" s="101"/>
      <c r="C103" s="101"/>
      <c r="D103" s="100">
        <v>25</v>
      </c>
      <c r="E103" s="99" t="s">
        <v>112</v>
      </c>
      <c r="F103" s="98">
        <v>66.653999999999996</v>
      </c>
      <c r="G103" s="97">
        <v>100</v>
      </c>
      <c r="H103" s="96">
        <f>F103*G103/100</f>
        <v>66.653999999999996</v>
      </c>
      <c r="I103" s="98">
        <v>66.653999999999996</v>
      </c>
      <c r="J103" s="97">
        <v>100</v>
      </c>
      <c r="K103" s="96">
        <f>I103*J103/100</f>
        <v>66.653999999999996</v>
      </c>
    </row>
    <row r="104" spans="1:11" s="77" customFormat="1" ht="15" customHeight="1" x14ac:dyDescent="0.3">
      <c r="A104" s="95"/>
      <c r="B104" s="95"/>
      <c r="C104" s="95"/>
      <c r="D104" s="94"/>
      <c r="E104" s="93" t="s">
        <v>111</v>
      </c>
      <c r="F104" s="92">
        <f>SUM(F97:F103)</f>
        <v>649.66099999999994</v>
      </c>
      <c r="G104" s="79"/>
      <c r="H104" s="92">
        <f>SUM(H97:H103)</f>
        <v>639.40599999999995</v>
      </c>
      <c r="I104" s="92">
        <f>SUM(I97:I103)</f>
        <v>639.95600000000002</v>
      </c>
      <c r="J104" s="79"/>
      <c r="K104" s="92">
        <f>SUM(K97:K103)</f>
        <v>629.92700000000002</v>
      </c>
    </row>
    <row r="105" spans="1:11" s="77" customFormat="1" ht="15" customHeight="1" x14ac:dyDescent="0.3">
      <c r="A105" s="91"/>
      <c r="B105" s="90"/>
      <c r="C105" s="90"/>
      <c r="D105" s="89"/>
      <c r="E105" s="324" t="s">
        <v>110</v>
      </c>
      <c r="F105" s="324"/>
      <c r="G105" s="324"/>
      <c r="H105" s="324"/>
    </row>
    <row r="106" spans="1:11" s="82" customFormat="1" ht="31.5" x14ac:dyDescent="0.3">
      <c r="A106" s="88" t="s">
        <v>109</v>
      </c>
      <c r="B106" s="87"/>
      <c r="C106" s="87"/>
      <c r="D106" s="86">
        <v>94</v>
      </c>
      <c r="E106" s="85" t="s">
        <v>108</v>
      </c>
      <c r="F106" s="83">
        <v>3745.5219999999999</v>
      </c>
      <c r="G106" s="84"/>
      <c r="H106" s="83"/>
      <c r="I106" s="83">
        <v>3745.9110000000001</v>
      </c>
    </row>
    <row r="107" spans="1:11" s="77" customFormat="1" ht="15" customHeight="1" x14ac:dyDescent="0.3">
      <c r="A107" s="81"/>
      <c r="B107" s="81"/>
      <c r="C107" s="81"/>
      <c r="D107" s="81"/>
      <c r="E107" s="80" t="s">
        <v>55</v>
      </c>
      <c r="F107" s="78">
        <f>SUM(F94+F104+F106)</f>
        <v>7938.9790000000012</v>
      </c>
      <c r="G107" s="79"/>
      <c r="H107" s="78">
        <f>SUM(H94+H104+H106)</f>
        <v>3990.2707000000009</v>
      </c>
      <c r="I107" s="78">
        <f>SUM(I94+I104+I106)</f>
        <v>7931.7739999999994</v>
      </c>
      <c r="J107" s="79"/>
      <c r="K107" s="78">
        <f>SUM(K94+K104+K106)</f>
        <v>3952.7622325000002</v>
      </c>
    </row>
    <row r="108" spans="1:11" ht="15" customHeight="1" x14ac:dyDescent="0.3"/>
    <row r="109" spans="1:11" s="320" customFormat="1" ht="15" customHeight="1" x14ac:dyDescent="0.3">
      <c r="A109" s="320" t="s">
        <v>107</v>
      </c>
    </row>
    <row r="110" spans="1:11" s="319" customFormat="1" ht="15" customHeight="1" x14ac:dyDescent="0.3">
      <c r="A110" s="318" t="s">
        <v>106</v>
      </c>
    </row>
  </sheetData>
  <mergeCells count="16">
    <mergeCell ref="A1:XFD1"/>
    <mergeCell ref="A2:XFD2"/>
    <mergeCell ref="A110:XFD110"/>
    <mergeCell ref="A109:XFD109"/>
    <mergeCell ref="A3:XFD3"/>
    <mergeCell ref="B4:C4"/>
    <mergeCell ref="F4:H4"/>
    <mergeCell ref="I4:K4"/>
    <mergeCell ref="E96:H96"/>
    <mergeCell ref="E105:H105"/>
    <mergeCell ref="A7:XFD7"/>
    <mergeCell ref="E8:H8"/>
    <mergeCell ref="E9:H9"/>
    <mergeCell ref="A78:XFD78"/>
    <mergeCell ref="E79:H79"/>
    <mergeCell ref="A95:XFD95"/>
  </mergeCells>
  <pageMargins left="0.7" right="0.7" top="0.78740157499999996" bottom="0.78740157499999996" header="0.3" footer="0.3"/>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
  <sheetViews>
    <sheetView zoomScaleNormal="100" workbookViewId="0">
      <selection sqref="A1:XFD1"/>
    </sheetView>
  </sheetViews>
  <sheetFormatPr baseColWidth="10" defaultRowHeight="15" x14ac:dyDescent="0.3"/>
  <cols>
    <col min="1" max="1" width="10.28515625" style="142" customWidth="1"/>
    <col min="2" max="3" width="5" style="142" bestFit="1" customWidth="1"/>
    <col min="4" max="4" width="4.42578125" style="142" customWidth="1"/>
    <col min="5" max="5" width="86.28515625" style="142" bestFit="1" customWidth="1"/>
    <col min="6" max="6" width="15.7109375" style="74" bestFit="1" customWidth="1"/>
    <col min="7" max="16384" width="11.42578125" style="74"/>
  </cols>
  <sheetData>
    <row r="1" spans="1:6" s="334" customFormat="1" x14ac:dyDescent="0.3">
      <c r="A1" s="334" t="s">
        <v>301</v>
      </c>
    </row>
    <row r="2" spans="1:6" s="335" customFormat="1" ht="16.5" x14ac:dyDescent="0.3">
      <c r="A2" s="335" t="s">
        <v>248</v>
      </c>
    </row>
    <row r="3" spans="1:6" s="338" customFormat="1" ht="14.25" x14ac:dyDescent="0.3"/>
    <row r="4" spans="1:6" s="189" customFormat="1" x14ac:dyDescent="0.3">
      <c r="A4" s="139" t="s">
        <v>300</v>
      </c>
      <c r="B4" s="323" t="s">
        <v>246</v>
      </c>
      <c r="C4" s="323"/>
      <c r="D4" s="139" t="s">
        <v>240</v>
      </c>
      <c r="E4" s="139" t="s">
        <v>299</v>
      </c>
      <c r="F4" s="196"/>
    </row>
    <row r="5" spans="1:6" s="193" customFormat="1" x14ac:dyDescent="0.3">
      <c r="A5" s="132" t="s">
        <v>237</v>
      </c>
      <c r="B5" s="81" t="s">
        <v>242</v>
      </c>
      <c r="C5" s="195" t="s">
        <v>241</v>
      </c>
      <c r="D5" s="132"/>
      <c r="E5" s="132"/>
      <c r="F5" s="194"/>
    </row>
    <row r="6" spans="1:6" s="326" customFormat="1" x14ac:dyDescent="0.3"/>
    <row r="7" spans="1:6" s="193" customFormat="1" ht="34.9" customHeight="1" x14ac:dyDescent="0.3">
      <c r="A7" s="145">
        <v>10010200</v>
      </c>
      <c r="B7" s="145">
        <v>7663</v>
      </c>
      <c r="C7" s="145">
        <v>900</v>
      </c>
      <c r="D7" s="164">
        <v>16</v>
      </c>
      <c r="E7" s="163" t="s">
        <v>298</v>
      </c>
      <c r="F7" s="163"/>
    </row>
    <row r="8" spans="1:6" s="321" customFormat="1" x14ac:dyDescent="0.3"/>
    <row r="9" spans="1:6" s="129" customFormat="1" ht="33" customHeight="1" x14ac:dyDescent="0.3">
      <c r="A9" s="192" t="s">
        <v>119</v>
      </c>
      <c r="B9" s="191"/>
      <c r="C9" s="191"/>
      <c r="D9" s="190"/>
      <c r="E9" s="163" t="s">
        <v>297</v>
      </c>
      <c r="F9" s="163"/>
    </row>
    <row r="10" spans="1:6" s="339" customFormat="1" x14ac:dyDescent="0.2"/>
    <row r="11" spans="1:6" s="104" customFormat="1" ht="80.25" customHeight="1" x14ac:dyDescent="0.2">
      <c r="A11" s="145">
        <v>11020200</v>
      </c>
      <c r="B11" s="163"/>
      <c r="C11" s="163"/>
      <c r="D11" s="173"/>
      <c r="E11" s="163" t="s">
        <v>296</v>
      </c>
      <c r="F11" s="163"/>
    </row>
    <row r="12" spans="1:6" s="339" customFormat="1" x14ac:dyDescent="0.2"/>
    <row r="13" spans="1:6" s="189" customFormat="1" ht="90" x14ac:dyDescent="0.3">
      <c r="A13" s="174" t="s">
        <v>295</v>
      </c>
      <c r="B13" s="191"/>
      <c r="C13" s="191"/>
      <c r="D13" s="190"/>
      <c r="E13" s="163" t="s">
        <v>294</v>
      </c>
      <c r="F13" s="163"/>
    </row>
    <row r="14" spans="1:6" s="339" customFormat="1" x14ac:dyDescent="0.2"/>
    <row r="15" spans="1:6" s="86" customFormat="1" ht="244.9" customHeight="1" x14ac:dyDescent="0.2">
      <c r="A15" s="145">
        <v>12020200</v>
      </c>
      <c r="B15" s="145"/>
      <c r="C15" s="145"/>
      <c r="D15" s="164"/>
      <c r="E15" s="163" t="s">
        <v>293</v>
      </c>
      <c r="F15" s="163"/>
    </row>
    <row r="16" spans="1:6" s="340" customFormat="1" x14ac:dyDescent="0.2">
      <c r="A16" s="327"/>
    </row>
    <row r="17" spans="1:6" s="154" customFormat="1" ht="75" x14ac:dyDescent="0.2">
      <c r="A17" s="188">
        <v>12020200</v>
      </c>
      <c r="B17" s="104"/>
      <c r="C17" s="104"/>
      <c r="D17" s="187"/>
      <c r="E17" s="104" t="s">
        <v>292</v>
      </c>
      <c r="F17" s="104"/>
    </row>
    <row r="18" spans="1:6" s="77" customFormat="1" x14ac:dyDescent="0.3">
      <c r="A18" s="183"/>
      <c r="B18" s="147"/>
      <c r="D18" s="186"/>
      <c r="E18" s="185" t="s">
        <v>291</v>
      </c>
      <c r="F18" s="184">
        <v>2016</v>
      </c>
    </row>
    <row r="19" spans="1:6" s="77" customFormat="1" x14ac:dyDescent="0.3">
      <c r="A19" s="183"/>
      <c r="B19" s="125">
        <v>7840</v>
      </c>
      <c r="C19" s="127">
        <v>5</v>
      </c>
      <c r="D19" s="182">
        <v>16</v>
      </c>
      <c r="E19" s="154" t="s">
        <v>290</v>
      </c>
      <c r="F19" s="181">
        <v>1800000</v>
      </c>
    </row>
    <row r="20" spans="1:6" s="154" customFormat="1" x14ac:dyDescent="0.2">
      <c r="B20" s="86">
        <v>7840</v>
      </c>
      <c r="C20" s="115">
        <v>6</v>
      </c>
      <c r="D20" s="180">
        <v>16</v>
      </c>
      <c r="E20" s="154" t="s">
        <v>289</v>
      </c>
      <c r="F20" s="114">
        <v>311000</v>
      </c>
    </row>
    <row r="21" spans="1:6" s="154" customFormat="1" x14ac:dyDescent="0.2">
      <c r="B21" s="86">
        <v>7840</v>
      </c>
      <c r="C21" s="115">
        <v>8</v>
      </c>
      <c r="D21" s="180">
        <v>16</v>
      </c>
      <c r="E21" s="154" t="s">
        <v>224</v>
      </c>
      <c r="F21" s="114">
        <v>1890000</v>
      </c>
    </row>
    <row r="22" spans="1:6" s="154" customFormat="1" x14ac:dyDescent="0.2">
      <c r="B22" s="86">
        <v>7840</v>
      </c>
      <c r="C22" s="115">
        <v>11</v>
      </c>
      <c r="D22" s="180">
        <v>16</v>
      </c>
      <c r="E22" s="154" t="s">
        <v>223</v>
      </c>
      <c r="F22" s="114">
        <v>2468000</v>
      </c>
    </row>
    <row r="23" spans="1:6" s="77" customFormat="1" x14ac:dyDescent="0.3">
      <c r="B23" s="86">
        <v>7840</v>
      </c>
      <c r="C23" s="115">
        <v>14</v>
      </c>
      <c r="D23" s="180">
        <v>16</v>
      </c>
      <c r="E23" s="147" t="s">
        <v>222</v>
      </c>
      <c r="F23" s="179">
        <v>1800000</v>
      </c>
    </row>
    <row r="24" spans="1:6" s="77" customFormat="1" x14ac:dyDescent="0.3">
      <c r="B24" s="86">
        <v>7840</v>
      </c>
      <c r="C24" s="115">
        <v>22</v>
      </c>
      <c r="D24" s="180">
        <v>16</v>
      </c>
      <c r="E24" s="147" t="s">
        <v>221</v>
      </c>
      <c r="F24" s="179">
        <v>233000</v>
      </c>
    </row>
    <row r="25" spans="1:6" s="77" customFormat="1" x14ac:dyDescent="0.3">
      <c r="B25" s="86">
        <v>7840</v>
      </c>
      <c r="C25" s="115">
        <v>24</v>
      </c>
      <c r="D25" s="180">
        <v>16</v>
      </c>
      <c r="E25" s="120" t="s">
        <v>288</v>
      </c>
      <c r="F25" s="179">
        <v>3999000</v>
      </c>
    </row>
    <row r="26" spans="1:6" s="77" customFormat="1" x14ac:dyDescent="0.3">
      <c r="B26" s="86">
        <v>7840</v>
      </c>
      <c r="C26" s="115">
        <v>25</v>
      </c>
      <c r="D26" s="180">
        <v>16</v>
      </c>
      <c r="E26" s="120" t="s">
        <v>219</v>
      </c>
      <c r="F26" s="179">
        <v>3400000</v>
      </c>
    </row>
    <row r="27" spans="1:6" s="77" customFormat="1" x14ac:dyDescent="0.3">
      <c r="A27" s="99"/>
      <c r="B27" s="86">
        <v>7840</v>
      </c>
      <c r="C27" s="115">
        <v>28</v>
      </c>
      <c r="D27" s="180">
        <v>16</v>
      </c>
      <c r="E27" s="120" t="s">
        <v>218</v>
      </c>
      <c r="F27" s="179">
        <v>1600000</v>
      </c>
    </row>
    <row r="28" spans="1:6" s="77" customFormat="1" x14ac:dyDescent="0.3">
      <c r="A28" s="99"/>
      <c r="B28" s="128">
        <v>7840</v>
      </c>
      <c r="C28" s="127">
        <v>73</v>
      </c>
      <c r="D28" s="128">
        <v>16</v>
      </c>
      <c r="E28" s="154" t="s">
        <v>205</v>
      </c>
      <c r="F28" s="179">
        <v>2800000</v>
      </c>
    </row>
    <row r="29" spans="1:6" s="77" customFormat="1" x14ac:dyDescent="0.3">
      <c r="A29" s="99"/>
      <c r="B29" s="128">
        <v>7840</v>
      </c>
      <c r="C29" s="127">
        <v>74</v>
      </c>
      <c r="D29" s="128">
        <v>16</v>
      </c>
      <c r="E29" s="154" t="s">
        <v>204</v>
      </c>
      <c r="F29" s="146">
        <v>1800000</v>
      </c>
    </row>
    <row r="30" spans="1:6" s="129" customFormat="1" x14ac:dyDescent="0.3">
      <c r="A30" s="178"/>
      <c r="B30" s="177"/>
      <c r="C30" s="177"/>
      <c r="D30" s="176"/>
      <c r="E30" s="175" t="s">
        <v>251</v>
      </c>
      <c r="F30" s="143">
        <f>SUM(F19:F29)</f>
        <v>22101000</v>
      </c>
    </row>
    <row r="31" spans="1:6" s="338" customFormat="1" ht="14.25" x14ac:dyDescent="0.3"/>
    <row r="32" spans="1:6" s="154" customFormat="1" ht="18.600000000000001" customHeight="1" x14ac:dyDescent="0.2">
      <c r="A32" s="174" t="s">
        <v>287</v>
      </c>
      <c r="B32" s="163"/>
      <c r="C32" s="163"/>
      <c r="D32" s="164">
        <v>25</v>
      </c>
      <c r="E32" s="163" t="s">
        <v>286</v>
      </c>
      <c r="F32" s="163"/>
    </row>
    <row r="33" spans="1:6" s="341" customFormat="1" x14ac:dyDescent="0.2"/>
    <row r="34" spans="1:6" s="154" customFormat="1" ht="63.75" customHeight="1" x14ac:dyDescent="0.2">
      <c r="A34" s="145">
        <v>15010100</v>
      </c>
      <c r="B34" s="145" t="s">
        <v>285</v>
      </c>
      <c r="C34" s="145" t="s">
        <v>284</v>
      </c>
      <c r="D34" s="173"/>
      <c r="E34" s="163" t="s">
        <v>283</v>
      </c>
      <c r="F34" s="166">
        <v>28.052</v>
      </c>
    </row>
    <row r="35" spans="1:6" s="327" customFormat="1" x14ac:dyDescent="0.2"/>
    <row r="36" spans="1:6" s="86" customFormat="1" ht="65.45" customHeight="1" x14ac:dyDescent="0.2">
      <c r="A36" s="145">
        <v>15010100</v>
      </c>
      <c r="B36" s="145">
        <v>7800</v>
      </c>
      <c r="C36" s="145" t="s">
        <v>282</v>
      </c>
      <c r="D36" s="164"/>
      <c r="E36" s="163" t="s">
        <v>281</v>
      </c>
      <c r="F36" s="166">
        <v>0</v>
      </c>
    </row>
    <row r="37" spans="1:6" s="327" customFormat="1" x14ac:dyDescent="0.2"/>
    <row r="38" spans="1:6" s="86" customFormat="1" ht="18.600000000000001" customHeight="1" x14ac:dyDescent="0.2">
      <c r="A38" s="145">
        <v>21010400</v>
      </c>
      <c r="B38" s="145"/>
      <c r="C38" s="145"/>
      <c r="D38" s="164"/>
      <c r="E38" s="163" t="s">
        <v>271</v>
      </c>
      <c r="F38" s="163"/>
    </row>
    <row r="39" spans="1:6" s="327" customFormat="1" x14ac:dyDescent="0.2"/>
    <row r="40" spans="1:6" s="154" customFormat="1" ht="90.75" customHeight="1" x14ac:dyDescent="0.2">
      <c r="A40" s="174" t="s">
        <v>200</v>
      </c>
      <c r="B40" s="163"/>
      <c r="C40" s="163"/>
      <c r="D40" s="173"/>
      <c r="E40" s="163" t="s">
        <v>280</v>
      </c>
      <c r="F40" s="163">
        <v>2.7E-2</v>
      </c>
    </row>
    <row r="41" spans="1:6" s="327" customFormat="1" x14ac:dyDescent="0.2"/>
    <row r="42" spans="1:6" s="86" customFormat="1" ht="30" x14ac:dyDescent="0.2">
      <c r="A42" s="174" t="s">
        <v>279</v>
      </c>
      <c r="B42" s="163"/>
      <c r="C42" s="163"/>
      <c r="D42" s="173"/>
      <c r="E42" s="163" t="s">
        <v>278</v>
      </c>
      <c r="F42" s="163"/>
    </row>
    <row r="43" spans="1:6" s="327" customFormat="1" x14ac:dyDescent="0.2">
      <c r="A43" s="327">
        <v>3.37</v>
      </c>
      <c r="B43" s="327">
        <v>3.37</v>
      </c>
      <c r="C43" s="327">
        <v>3.37</v>
      </c>
      <c r="D43" s="327">
        <v>3.37</v>
      </c>
      <c r="E43" s="327">
        <v>3.37</v>
      </c>
      <c r="F43" s="327">
        <v>3.37</v>
      </c>
    </row>
    <row r="44" spans="1:6" s="86" customFormat="1" ht="18.600000000000001" customHeight="1" x14ac:dyDescent="0.2">
      <c r="A44" s="145">
        <v>40020100</v>
      </c>
      <c r="B44" s="145">
        <v>7800</v>
      </c>
      <c r="C44" s="145">
        <v>100</v>
      </c>
      <c r="D44" s="145">
        <v>16</v>
      </c>
      <c r="E44" s="160" t="s">
        <v>277</v>
      </c>
      <c r="F44" s="145"/>
    </row>
    <row r="45" spans="1:6" s="333" customFormat="1" ht="18.600000000000001" customHeight="1" x14ac:dyDescent="0.2">
      <c r="A45" s="332"/>
    </row>
    <row r="46" spans="1:6" s="86" customFormat="1" ht="18.600000000000001" customHeight="1" x14ac:dyDescent="0.3">
      <c r="A46" s="90">
        <v>41020700</v>
      </c>
      <c r="B46" s="90">
        <v>7800</v>
      </c>
      <c r="C46" s="90">
        <v>200</v>
      </c>
      <c r="D46" s="110">
        <v>16</v>
      </c>
      <c r="E46" s="154" t="s">
        <v>276</v>
      </c>
      <c r="F46" s="172"/>
    </row>
    <row r="47" spans="1:6" s="86" customFormat="1" ht="18.600000000000001" customHeight="1" x14ac:dyDescent="0.3">
      <c r="A47" s="90"/>
      <c r="B47" s="90"/>
      <c r="C47" s="90"/>
      <c r="D47" s="110"/>
      <c r="E47" s="154" t="s">
        <v>275</v>
      </c>
      <c r="F47" s="172">
        <v>2016</v>
      </c>
    </row>
    <row r="48" spans="1:6" s="86" customFormat="1" ht="18.600000000000001" customHeight="1" x14ac:dyDescent="0.3">
      <c r="A48" s="90"/>
      <c r="B48" s="90"/>
      <c r="C48" s="90"/>
      <c r="D48" s="110"/>
      <c r="E48" s="154" t="s">
        <v>274</v>
      </c>
      <c r="F48" s="129">
        <v>9.0999999999999998E-2</v>
      </c>
    </row>
    <row r="49" spans="1:6" s="86" customFormat="1" ht="18.600000000000001" customHeight="1" x14ac:dyDescent="0.3">
      <c r="A49" s="90"/>
      <c r="B49" s="90"/>
      <c r="C49" s="90"/>
      <c r="D49" s="110"/>
      <c r="E49" s="154" t="s">
        <v>273</v>
      </c>
      <c r="F49" s="171">
        <v>0.3</v>
      </c>
    </row>
    <row r="50" spans="1:6" s="86" customFormat="1" ht="18.600000000000001" customHeight="1" x14ac:dyDescent="0.2">
      <c r="A50" s="145"/>
      <c r="B50" s="145"/>
      <c r="C50" s="145"/>
      <c r="D50" s="145"/>
      <c r="E50" s="144" t="s">
        <v>272</v>
      </c>
      <c r="F50" s="144">
        <f>SUM(F48:F49)</f>
        <v>0.39100000000000001</v>
      </c>
    </row>
    <row r="51" spans="1:6" s="327" customFormat="1" x14ac:dyDescent="0.2"/>
    <row r="52" spans="1:6" s="86" customFormat="1" ht="18.600000000000001" customHeight="1" x14ac:dyDescent="0.2">
      <c r="A52" s="90">
        <v>42010100</v>
      </c>
      <c r="B52" s="90">
        <v>7800</v>
      </c>
      <c r="C52" s="90">
        <v>100</v>
      </c>
      <c r="D52" s="110">
        <v>42</v>
      </c>
      <c r="E52" s="154" t="s">
        <v>271</v>
      </c>
      <c r="F52" s="170"/>
    </row>
    <row r="53" spans="1:6" s="86" customFormat="1" ht="18.600000000000001" customHeight="1" x14ac:dyDescent="0.2">
      <c r="A53" s="95">
        <v>42020202</v>
      </c>
      <c r="B53" s="95">
        <v>7270</v>
      </c>
      <c r="C53" s="169">
        <v>0</v>
      </c>
      <c r="D53" s="94">
        <v>42</v>
      </c>
      <c r="E53" s="163" t="s">
        <v>271</v>
      </c>
      <c r="F53" s="168"/>
    </row>
    <row r="54" spans="1:6" s="327" customFormat="1" x14ac:dyDescent="0.2"/>
    <row r="55" spans="1:6" s="86" customFormat="1" ht="90" x14ac:dyDescent="0.2">
      <c r="A55" s="145">
        <v>45020100</v>
      </c>
      <c r="B55" s="167">
        <v>825</v>
      </c>
      <c r="C55" s="165">
        <v>0</v>
      </c>
      <c r="D55" s="164"/>
      <c r="E55" s="163" t="s">
        <v>270</v>
      </c>
      <c r="F55" s="166">
        <v>10</v>
      </c>
    </row>
    <row r="56" spans="1:6" s="327" customFormat="1" x14ac:dyDescent="0.2"/>
    <row r="57" spans="1:6" s="86" customFormat="1" ht="78.599999999999994" customHeight="1" x14ac:dyDescent="0.2">
      <c r="A57" s="145">
        <v>45020100</v>
      </c>
      <c r="B57" s="145">
        <v>7270</v>
      </c>
      <c r="C57" s="165">
        <v>60</v>
      </c>
      <c r="D57" s="164"/>
      <c r="E57" s="163" t="s">
        <v>269</v>
      </c>
      <c r="F57" s="166">
        <v>2.5</v>
      </c>
    </row>
    <row r="58" spans="1:6" s="327" customFormat="1" x14ac:dyDescent="0.2"/>
    <row r="59" spans="1:6" s="86" customFormat="1" ht="94.9" customHeight="1" x14ac:dyDescent="0.2">
      <c r="A59" s="145">
        <v>45020100</v>
      </c>
      <c r="B59" s="145">
        <v>7840</v>
      </c>
      <c r="C59" s="165">
        <v>0</v>
      </c>
      <c r="D59" s="164"/>
      <c r="E59" s="163" t="s">
        <v>268</v>
      </c>
      <c r="F59" s="163">
        <v>44.024000000000001</v>
      </c>
    </row>
    <row r="60" spans="1:6" s="330" customFormat="1" x14ac:dyDescent="0.2">
      <c r="A60" s="327"/>
    </row>
    <row r="61" spans="1:6" s="158" customFormat="1" ht="99" customHeight="1" x14ac:dyDescent="0.2">
      <c r="A61" s="101">
        <v>45020100</v>
      </c>
      <c r="B61" s="157" t="s">
        <v>155</v>
      </c>
      <c r="C61" s="156" t="s">
        <v>267</v>
      </c>
      <c r="D61" s="100"/>
      <c r="E61" s="104" t="s">
        <v>266</v>
      </c>
      <c r="F61" s="104">
        <v>42.061999999999998</v>
      </c>
    </row>
    <row r="62" spans="1:6" s="158" customFormat="1" ht="33" customHeight="1" x14ac:dyDescent="0.2">
      <c r="A62" s="86"/>
      <c r="E62" s="154" t="s">
        <v>262</v>
      </c>
      <c r="F62" s="162"/>
    </row>
    <row r="63" spans="1:6" s="329" customFormat="1" x14ac:dyDescent="0.2">
      <c r="A63" s="331"/>
    </row>
    <row r="64" spans="1:6" s="158" customFormat="1" x14ac:dyDescent="0.2">
      <c r="A64" s="86"/>
      <c r="E64" s="149" t="s">
        <v>265</v>
      </c>
      <c r="F64" s="148">
        <v>2016</v>
      </c>
    </row>
    <row r="65" spans="1:6" s="158" customFormat="1" x14ac:dyDescent="0.2">
      <c r="A65" s="145"/>
      <c r="B65" s="161"/>
      <c r="C65" s="161"/>
      <c r="D65" s="161"/>
      <c r="E65" s="160" t="s">
        <v>264</v>
      </c>
      <c r="F65" s="159">
        <v>0</v>
      </c>
    </row>
    <row r="66" spans="1:6" s="327" customFormat="1" x14ac:dyDescent="0.2"/>
    <row r="67" spans="1:6" s="154" customFormat="1" ht="103.15" customHeight="1" x14ac:dyDescent="0.2">
      <c r="A67" s="101">
        <v>45020400</v>
      </c>
      <c r="B67" s="157">
        <v>7880</v>
      </c>
      <c r="C67" s="156" t="s">
        <v>147</v>
      </c>
      <c r="D67" s="155"/>
      <c r="E67" s="104" t="s">
        <v>263</v>
      </c>
      <c r="F67" s="104">
        <v>246.58500000000001</v>
      </c>
    </row>
    <row r="68" spans="1:6" s="104" customFormat="1" ht="36.6" customHeight="1" x14ac:dyDescent="0.2">
      <c r="E68" s="154" t="s">
        <v>262</v>
      </c>
      <c r="F68" s="153"/>
    </row>
    <row r="69" spans="1:6" s="329" customFormat="1" ht="16.149999999999999" customHeight="1" x14ac:dyDescent="0.2">
      <c r="A69" s="328"/>
    </row>
    <row r="70" spans="1:6" s="104" customFormat="1" x14ac:dyDescent="0.2">
      <c r="E70" s="152" t="s">
        <v>261</v>
      </c>
      <c r="F70" s="148">
        <v>2016</v>
      </c>
    </row>
    <row r="71" spans="1:6" s="104" customFormat="1" x14ac:dyDescent="0.2">
      <c r="E71" s="147" t="s">
        <v>257</v>
      </c>
      <c r="F71" s="146">
        <v>2.9</v>
      </c>
    </row>
    <row r="72" spans="1:6" s="104" customFormat="1" x14ac:dyDescent="0.2">
      <c r="E72" s="147" t="s">
        <v>256</v>
      </c>
      <c r="F72" s="146">
        <v>6</v>
      </c>
    </row>
    <row r="73" spans="1:6" s="104" customFormat="1" x14ac:dyDescent="0.2">
      <c r="E73" s="147" t="s">
        <v>260</v>
      </c>
      <c r="F73" s="146">
        <v>103.2</v>
      </c>
    </row>
    <row r="74" spans="1:6" s="104" customFormat="1" x14ac:dyDescent="0.2">
      <c r="E74" s="151" t="s">
        <v>251</v>
      </c>
      <c r="F74" s="150">
        <f>SUM(F71:F73)</f>
        <v>112.10000000000001</v>
      </c>
    </row>
    <row r="75" spans="1:6" s="329" customFormat="1" x14ac:dyDescent="0.2">
      <c r="A75" s="328"/>
    </row>
    <row r="76" spans="1:6" s="101" customFormat="1" x14ac:dyDescent="0.2">
      <c r="E76" s="152" t="s">
        <v>259</v>
      </c>
      <c r="F76" s="148">
        <v>2016</v>
      </c>
    </row>
    <row r="77" spans="1:6" s="101" customFormat="1" x14ac:dyDescent="0.2">
      <c r="E77" s="147" t="s">
        <v>257</v>
      </c>
      <c r="F77" s="146">
        <v>22.187000000000001</v>
      </c>
    </row>
    <row r="78" spans="1:6" s="101" customFormat="1" x14ac:dyDescent="0.2">
      <c r="E78" s="147" t="s">
        <v>256</v>
      </c>
      <c r="F78" s="146">
        <v>90.796999999999997</v>
      </c>
    </row>
    <row r="79" spans="1:6" s="101" customFormat="1" x14ac:dyDescent="0.2">
      <c r="E79" s="147" t="s">
        <v>255</v>
      </c>
      <c r="F79" s="146">
        <v>7.1</v>
      </c>
    </row>
    <row r="80" spans="1:6" s="101" customFormat="1" x14ac:dyDescent="0.2">
      <c r="E80" s="147" t="s">
        <v>254</v>
      </c>
      <c r="F80" s="146">
        <v>1E-3</v>
      </c>
    </row>
    <row r="81" spans="1:6" s="101" customFormat="1" x14ac:dyDescent="0.2">
      <c r="E81" s="147" t="s">
        <v>253</v>
      </c>
      <c r="F81" s="146">
        <v>5.4</v>
      </c>
    </row>
    <row r="82" spans="1:6" s="101" customFormat="1" x14ac:dyDescent="0.2">
      <c r="E82" s="104" t="s">
        <v>252</v>
      </c>
      <c r="F82" s="146">
        <v>9</v>
      </c>
    </row>
    <row r="83" spans="1:6" s="101" customFormat="1" x14ac:dyDescent="0.2">
      <c r="E83" s="151" t="s">
        <v>251</v>
      </c>
      <c r="F83" s="150">
        <f>SUM(F77:F82)</f>
        <v>134.48500000000001</v>
      </c>
    </row>
    <row r="84" spans="1:6" s="329" customFormat="1" x14ac:dyDescent="0.2">
      <c r="A84" s="328"/>
    </row>
    <row r="85" spans="1:6" s="101" customFormat="1" x14ac:dyDescent="0.2">
      <c r="E85" s="149" t="s">
        <v>258</v>
      </c>
      <c r="F85" s="148">
        <v>2016</v>
      </c>
    </row>
    <row r="86" spans="1:6" s="101" customFormat="1" x14ac:dyDescent="0.2">
      <c r="E86" s="147" t="s">
        <v>257</v>
      </c>
      <c r="F86" s="146">
        <v>35.825000000000003</v>
      </c>
    </row>
    <row r="87" spans="1:6" s="101" customFormat="1" x14ac:dyDescent="0.2">
      <c r="E87" s="147" t="s">
        <v>256</v>
      </c>
      <c r="F87" s="146">
        <v>126.92700000000001</v>
      </c>
    </row>
    <row r="88" spans="1:6" s="101" customFormat="1" ht="15" customHeight="1" x14ac:dyDescent="0.2">
      <c r="E88" s="147" t="s">
        <v>255</v>
      </c>
      <c r="F88" s="146">
        <v>8</v>
      </c>
    </row>
    <row r="89" spans="1:6" s="101" customFormat="1" x14ac:dyDescent="0.2">
      <c r="E89" s="147" t="s">
        <v>254</v>
      </c>
      <c r="F89" s="146">
        <v>0</v>
      </c>
    </row>
    <row r="90" spans="1:6" s="101" customFormat="1" x14ac:dyDescent="0.2">
      <c r="E90" s="147" t="s">
        <v>253</v>
      </c>
      <c r="F90" s="146">
        <v>5.3010000000000002</v>
      </c>
    </row>
    <row r="91" spans="1:6" s="101" customFormat="1" x14ac:dyDescent="0.2">
      <c r="E91" s="120" t="s">
        <v>252</v>
      </c>
      <c r="F91" s="146">
        <v>12.632</v>
      </c>
    </row>
    <row r="92" spans="1:6" s="101" customFormat="1" x14ac:dyDescent="0.2">
      <c r="A92" s="145"/>
      <c r="B92" s="145"/>
      <c r="C92" s="145"/>
      <c r="D92" s="145"/>
      <c r="E92" s="144" t="s">
        <v>251</v>
      </c>
      <c r="F92" s="143">
        <f>SUM(F86:F91)</f>
        <v>188.685</v>
      </c>
    </row>
    <row r="94" spans="1:6" s="337" customFormat="1" ht="14.25" x14ac:dyDescent="0.3">
      <c r="A94" s="337" t="s">
        <v>107</v>
      </c>
    </row>
    <row r="95" spans="1:6" s="336" customFormat="1" ht="75.75" customHeight="1" x14ac:dyDescent="0.2">
      <c r="A95" s="336" t="s">
        <v>250</v>
      </c>
    </row>
  </sheetData>
  <mergeCells count="30">
    <mergeCell ref="A1:XFD1"/>
    <mergeCell ref="A2:XFD2"/>
    <mergeCell ref="A95:XFD95"/>
    <mergeCell ref="A94:XFD94"/>
    <mergeCell ref="A3:XFD3"/>
    <mergeCell ref="B4:C4"/>
    <mergeCell ref="A6:XFD6"/>
    <mergeCell ref="A8:XFD8"/>
    <mergeCell ref="A10:XFD10"/>
    <mergeCell ref="A12:XFD12"/>
    <mergeCell ref="A14:XFD14"/>
    <mergeCell ref="A16:XFD16"/>
    <mergeCell ref="A31:XFD31"/>
    <mergeCell ref="A33:XFD33"/>
    <mergeCell ref="A35:XFD35"/>
    <mergeCell ref="A37:XFD37"/>
    <mergeCell ref="A39:XFD39"/>
    <mergeCell ref="A41:XFD41"/>
    <mergeCell ref="A43:XFD43"/>
    <mergeCell ref="A45:XFD45"/>
    <mergeCell ref="A51:XFD51"/>
    <mergeCell ref="A66:XFD66"/>
    <mergeCell ref="A69:XFD69"/>
    <mergeCell ref="A75:XFD75"/>
    <mergeCell ref="A84:XFD84"/>
    <mergeCell ref="A54:XFD54"/>
    <mergeCell ref="A56:XFD56"/>
    <mergeCell ref="A58:XFD58"/>
    <mergeCell ref="A60:XFD60"/>
    <mergeCell ref="A63:XFD63"/>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1"/>
  <sheetViews>
    <sheetView zoomScaleNormal="100" workbookViewId="0">
      <selection sqref="A1:XFD1"/>
    </sheetView>
  </sheetViews>
  <sheetFormatPr baseColWidth="10" defaultRowHeight="12.75" x14ac:dyDescent="0.2"/>
  <cols>
    <col min="1" max="1" width="3.5703125" style="23" customWidth="1"/>
    <col min="2" max="2" width="7.28515625" style="23" customWidth="1"/>
    <col min="3" max="3" width="6.5703125" style="23" customWidth="1"/>
    <col min="4" max="4" width="51.140625" style="23" customWidth="1"/>
    <col min="5" max="5" width="8.7109375" style="201" customWidth="1"/>
    <col min="6" max="6" width="9.140625" style="200" customWidth="1"/>
    <col min="7" max="7" width="10" style="199" customWidth="1"/>
    <col min="8" max="8" width="10.140625" style="197" customWidth="1"/>
    <col min="9" max="9" width="10.7109375" style="198" customWidth="1"/>
    <col min="10" max="10" width="9.5703125" style="197" customWidth="1"/>
    <col min="11" max="12" width="10.28515625" style="23" customWidth="1"/>
    <col min="13" max="16384" width="11.42578125" style="23"/>
  </cols>
  <sheetData>
    <row r="1" spans="1:12" s="346" customFormat="1" ht="14.25" x14ac:dyDescent="0.2">
      <c r="A1" s="345" t="s">
        <v>353</v>
      </c>
    </row>
    <row r="2" spans="1:12" s="347" customFormat="1" ht="14.25" customHeight="1" x14ac:dyDescent="0.2">
      <c r="A2" s="347" t="s">
        <v>352</v>
      </c>
    </row>
    <row r="3" spans="1:12" s="350" customFormat="1" x14ac:dyDescent="0.2"/>
    <row r="4" spans="1:12" x14ac:dyDescent="0.2">
      <c r="A4" s="220"/>
      <c r="B4" s="197"/>
      <c r="C4" s="197"/>
      <c r="D4" s="197"/>
      <c r="E4" s="236">
        <v>2011</v>
      </c>
      <c r="F4" s="236">
        <v>2012</v>
      </c>
      <c r="G4" s="236">
        <v>2013</v>
      </c>
      <c r="H4" s="236">
        <v>2014</v>
      </c>
      <c r="I4" s="235">
        <v>2015</v>
      </c>
      <c r="J4" s="236">
        <v>2016</v>
      </c>
      <c r="K4" s="236">
        <v>2017</v>
      </c>
      <c r="L4" s="235">
        <v>2018</v>
      </c>
    </row>
    <row r="5" spans="1:12" ht="24.6" customHeight="1" x14ac:dyDescent="0.2">
      <c r="A5" s="234"/>
      <c r="B5" s="233"/>
      <c r="C5" s="233"/>
      <c r="D5" s="233"/>
      <c r="E5" s="351" t="s">
        <v>351</v>
      </c>
      <c r="F5" s="351"/>
      <c r="G5" s="351"/>
      <c r="H5" s="232" t="s">
        <v>350</v>
      </c>
      <c r="I5" s="352" t="s">
        <v>42</v>
      </c>
      <c r="J5" s="352"/>
      <c r="K5" s="352"/>
      <c r="L5" s="352"/>
    </row>
    <row r="6" spans="1:12" s="353" customFormat="1" x14ac:dyDescent="0.2"/>
    <row r="7" spans="1:12" s="218" customFormat="1" ht="15.75" customHeight="1" x14ac:dyDescent="0.25">
      <c r="A7" s="209">
        <v>1</v>
      </c>
      <c r="B7" s="342" t="s">
        <v>349</v>
      </c>
      <c r="C7" s="342"/>
      <c r="D7" s="342"/>
      <c r="E7" s="208">
        <v>352</v>
      </c>
      <c r="F7" s="208">
        <v>417</v>
      </c>
      <c r="G7" s="208">
        <v>409</v>
      </c>
      <c r="H7" s="208">
        <v>480</v>
      </c>
      <c r="I7" s="208">
        <v>541</v>
      </c>
      <c r="J7" s="208">
        <v>1036</v>
      </c>
      <c r="K7" s="208">
        <v>1010</v>
      </c>
      <c r="L7" s="219">
        <v>974</v>
      </c>
    </row>
    <row r="8" spans="1:12" s="220" customFormat="1" x14ac:dyDescent="0.2">
      <c r="A8" s="222"/>
      <c r="B8" s="231" t="s">
        <v>348</v>
      </c>
      <c r="C8" s="343" t="s">
        <v>347</v>
      </c>
      <c r="D8" s="343"/>
      <c r="E8" s="33">
        <v>92</v>
      </c>
      <c r="F8" s="33">
        <v>75</v>
      </c>
      <c r="G8" s="33">
        <v>94</v>
      </c>
      <c r="H8" s="33">
        <v>87</v>
      </c>
      <c r="I8" s="212">
        <v>85</v>
      </c>
      <c r="J8" s="33">
        <v>85.025000000000006</v>
      </c>
      <c r="K8" s="33">
        <v>85</v>
      </c>
      <c r="L8" s="214">
        <v>85</v>
      </c>
    </row>
    <row r="9" spans="1:12" s="197" customFormat="1" x14ac:dyDescent="0.2">
      <c r="A9" s="198"/>
      <c r="B9" s="217"/>
      <c r="C9" s="343" t="s">
        <v>346</v>
      </c>
      <c r="D9" s="343"/>
      <c r="E9" s="33">
        <v>74</v>
      </c>
      <c r="F9" s="33">
        <v>59</v>
      </c>
      <c r="G9" s="33">
        <v>77</v>
      </c>
      <c r="H9" s="33">
        <v>69</v>
      </c>
      <c r="I9" s="212">
        <v>68</v>
      </c>
      <c r="J9" s="33">
        <v>68.23</v>
      </c>
      <c r="K9" s="33">
        <v>68</v>
      </c>
      <c r="L9" s="214">
        <v>68</v>
      </c>
    </row>
    <row r="10" spans="1:12" s="197" customFormat="1" x14ac:dyDescent="0.2">
      <c r="A10" s="198"/>
      <c r="B10" s="217"/>
      <c r="C10" s="343" t="s">
        <v>345</v>
      </c>
      <c r="D10" s="343"/>
      <c r="E10" s="33">
        <v>8</v>
      </c>
      <c r="F10" s="33">
        <v>7</v>
      </c>
      <c r="G10" s="33">
        <v>7</v>
      </c>
      <c r="H10" s="33">
        <v>8</v>
      </c>
      <c r="I10" s="212">
        <v>8</v>
      </c>
      <c r="J10" s="33">
        <v>8</v>
      </c>
      <c r="K10" s="33">
        <v>8</v>
      </c>
      <c r="L10" s="214">
        <v>8</v>
      </c>
    </row>
    <row r="11" spans="1:12" s="197" customFormat="1" x14ac:dyDescent="0.2">
      <c r="A11" s="198"/>
      <c r="B11" s="213"/>
      <c r="C11" s="343" t="s">
        <v>344</v>
      </c>
      <c r="D11" s="343"/>
      <c r="E11" s="33">
        <v>9</v>
      </c>
      <c r="F11" s="33">
        <v>9</v>
      </c>
      <c r="G11" s="33">
        <v>9.3283003799999999</v>
      </c>
      <c r="H11" s="33">
        <v>10</v>
      </c>
      <c r="I11" s="212">
        <v>8.9319681899999992</v>
      </c>
      <c r="J11" s="33">
        <v>8.7949999999999999</v>
      </c>
      <c r="K11" s="33">
        <v>9</v>
      </c>
      <c r="L11" s="214">
        <v>9</v>
      </c>
    </row>
    <row r="12" spans="1:12" s="220" customFormat="1" x14ac:dyDescent="0.2">
      <c r="A12" s="222"/>
      <c r="B12" s="217" t="s">
        <v>343</v>
      </c>
      <c r="C12" s="343" t="s">
        <v>342</v>
      </c>
      <c r="D12" s="343"/>
      <c r="E12" s="33">
        <v>261</v>
      </c>
      <c r="F12" s="33">
        <v>342</v>
      </c>
      <c r="G12" s="33">
        <v>316</v>
      </c>
      <c r="H12" s="33">
        <v>393</v>
      </c>
      <c r="I12" s="33">
        <v>456</v>
      </c>
      <c r="J12" s="33">
        <v>951</v>
      </c>
      <c r="K12" s="33">
        <v>952</v>
      </c>
      <c r="L12" s="211">
        <v>889</v>
      </c>
    </row>
    <row r="13" spans="1:12" s="230" customFormat="1" x14ac:dyDescent="0.2">
      <c r="A13" s="222"/>
      <c r="B13" s="217" t="s">
        <v>341</v>
      </c>
      <c r="C13" s="343" t="s">
        <v>340</v>
      </c>
      <c r="D13" s="343"/>
      <c r="E13" s="33">
        <v>242</v>
      </c>
      <c r="F13" s="33">
        <v>320</v>
      </c>
      <c r="G13" s="33">
        <v>274</v>
      </c>
      <c r="H13" s="33">
        <v>346</v>
      </c>
      <c r="I13" s="33">
        <v>376</v>
      </c>
      <c r="J13" s="33">
        <v>879</v>
      </c>
      <c r="K13" s="33">
        <v>869</v>
      </c>
      <c r="L13" s="226">
        <v>841</v>
      </c>
    </row>
    <row r="14" spans="1:12" s="225" customFormat="1" x14ac:dyDescent="0.2">
      <c r="A14" s="198"/>
      <c r="B14" s="198"/>
      <c r="C14" s="343" t="s">
        <v>339</v>
      </c>
      <c r="D14" s="343" t="s">
        <v>338</v>
      </c>
      <c r="E14" s="33">
        <v>46</v>
      </c>
      <c r="F14" s="33">
        <v>49.732719039999999</v>
      </c>
      <c r="G14" s="33">
        <v>41</v>
      </c>
      <c r="H14" s="33">
        <v>24</v>
      </c>
      <c r="I14" s="212">
        <v>45</v>
      </c>
      <c r="J14" s="33">
        <v>47</v>
      </c>
      <c r="K14" s="33">
        <v>45</v>
      </c>
      <c r="L14" s="226">
        <v>45</v>
      </c>
    </row>
    <row r="15" spans="1:12" s="225" customFormat="1" x14ac:dyDescent="0.2">
      <c r="A15" s="198"/>
      <c r="B15" s="198"/>
      <c r="C15" s="343" t="s">
        <v>337</v>
      </c>
      <c r="D15" s="343" t="s">
        <v>337</v>
      </c>
      <c r="E15" s="33">
        <v>95</v>
      </c>
      <c r="F15" s="33">
        <v>113</v>
      </c>
      <c r="G15" s="33">
        <v>104</v>
      </c>
      <c r="H15" s="33">
        <v>108</v>
      </c>
      <c r="I15" s="212">
        <v>105</v>
      </c>
      <c r="J15" s="33">
        <v>105</v>
      </c>
      <c r="K15" s="33">
        <v>105</v>
      </c>
      <c r="L15" s="226">
        <v>105</v>
      </c>
    </row>
    <row r="16" spans="1:12" s="225" customFormat="1" x14ac:dyDescent="0.2">
      <c r="A16" s="198"/>
      <c r="B16" s="198"/>
      <c r="C16" s="216" t="s">
        <v>307</v>
      </c>
      <c r="D16" s="216" t="s">
        <v>336</v>
      </c>
      <c r="E16" s="33">
        <v>67</v>
      </c>
      <c r="F16" s="33">
        <v>89</v>
      </c>
      <c r="G16" s="33">
        <v>77</v>
      </c>
      <c r="H16" s="33">
        <v>79</v>
      </c>
      <c r="I16" s="212">
        <v>75</v>
      </c>
      <c r="J16" s="33">
        <v>75</v>
      </c>
      <c r="K16" s="33">
        <v>75</v>
      </c>
      <c r="L16" s="226">
        <v>75</v>
      </c>
    </row>
    <row r="17" spans="1:12" s="225" customFormat="1" x14ac:dyDescent="0.2">
      <c r="A17" s="198"/>
      <c r="B17" s="198"/>
      <c r="C17" s="343" t="s">
        <v>73</v>
      </c>
      <c r="D17" s="343" t="s">
        <v>73</v>
      </c>
      <c r="E17" s="33">
        <v>31</v>
      </c>
      <c r="F17" s="33">
        <v>82</v>
      </c>
      <c r="G17" s="33">
        <v>34</v>
      </c>
      <c r="H17" s="33">
        <v>82.286055760000011</v>
      </c>
      <c r="I17" s="212">
        <v>2</v>
      </c>
      <c r="J17" s="33">
        <v>549</v>
      </c>
      <c r="K17" s="33">
        <v>565</v>
      </c>
      <c r="L17" s="226">
        <v>549</v>
      </c>
    </row>
    <row r="18" spans="1:12" s="225" customFormat="1" x14ac:dyDescent="0.2">
      <c r="A18" s="198"/>
      <c r="B18" s="198"/>
      <c r="C18" s="216" t="s">
        <v>307</v>
      </c>
      <c r="D18" s="216" t="s">
        <v>335</v>
      </c>
      <c r="E18" s="33">
        <v>9</v>
      </c>
      <c r="F18" s="33">
        <v>5</v>
      </c>
      <c r="G18" s="33">
        <v>2</v>
      </c>
      <c r="H18" s="212">
        <v>2.46275887</v>
      </c>
      <c r="I18" s="225">
        <v>1</v>
      </c>
      <c r="J18" s="33">
        <v>1</v>
      </c>
      <c r="K18" s="33">
        <v>1</v>
      </c>
      <c r="L18" s="226">
        <v>1</v>
      </c>
    </row>
    <row r="19" spans="1:12" s="229" customFormat="1" x14ac:dyDescent="0.2">
      <c r="A19" s="223"/>
      <c r="B19" s="198"/>
      <c r="C19" s="216"/>
      <c r="D19" s="216" t="s">
        <v>334</v>
      </c>
      <c r="E19" s="225">
        <v>22</v>
      </c>
      <c r="F19" s="33">
        <v>78</v>
      </c>
      <c r="G19" s="33">
        <v>31</v>
      </c>
      <c r="H19" s="33">
        <v>81</v>
      </c>
      <c r="I19" s="212">
        <v>1</v>
      </c>
      <c r="J19" s="33">
        <v>548</v>
      </c>
      <c r="K19" s="33">
        <v>564</v>
      </c>
      <c r="L19" s="224">
        <v>548</v>
      </c>
    </row>
    <row r="20" spans="1:12" s="229" customFormat="1" x14ac:dyDescent="0.2">
      <c r="A20" s="223"/>
      <c r="B20" s="198"/>
      <c r="C20" s="343" t="s">
        <v>333</v>
      </c>
      <c r="D20" s="343" t="s">
        <v>333</v>
      </c>
      <c r="E20" s="33">
        <v>24</v>
      </c>
      <c r="F20" s="33">
        <v>11</v>
      </c>
      <c r="G20" s="33">
        <v>32</v>
      </c>
      <c r="H20" s="33">
        <v>30</v>
      </c>
      <c r="I20" s="212">
        <v>35</v>
      </c>
      <c r="J20" s="33">
        <v>35</v>
      </c>
      <c r="K20" s="33">
        <v>35</v>
      </c>
      <c r="L20" s="224">
        <v>35</v>
      </c>
    </row>
    <row r="21" spans="1:12" s="225" customFormat="1" x14ac:dyDescent="0.2">
      <c r="A21" s="198"/>
      <c r="B21" s="198"/>
      <c r="C21" s="343" t="s">
        <v>332</v>
      </c>
      <c r="D21" s="343" t="s">
        <v>332</v>
      </c>
      <c r="E21" s="33">
        <v>7.5085967199999999</v>
      </c>
      <c r="F21" s="33">
        <v>11.22935023</v>
      </c>
      <c r="G21" s="212">
        <v>9.6170017799999989</v>
      </c>
      <c r="H21" s="225">
        <v>10</v>
      </c>
      <c r="I21" s="225">
        <v>10</v>
      </c>
      <c r="J21" s="33">
        <v>25</v>
      </c>
      <c r="K21" s="33">
        <v>25</v>
      </c>
      <c r="L21" s="226">
        <v>25</v>
      </c>
    </row>
    <row r="22" spans="1:12" s="223" customFormat="1" x14ac:dyDescent="0.2">
      <c r="B22" s="198"/>
      <c r="C22" s="216" t="s">
        <v>307</v>
      </c>
      <c r="D22" s="216" t="s">
        <v>331</v>
      </c>
      <c r="E22" s="33">
        <v>2.9</v>
      </c>
      <c r="F22" s="33">
        <v>4.25321002</v>
      </c>
      <c r="G22" s="33">
        <v>7</v>
      </c>
      <c r="H22" s="33">
        <v>5</v>
      </c>
      <c r="I22" s="212">
        <v>5</v>
      </c>
      <c r="J22" s="33">
        <v>20</v>
      </c>
      <c r="K22" s="33">
        <v>20</v>
      </c>
      <c r="L22" s="228">
        <v>20</v>
      </c>
    </row>
    <row r="23" spans="1:12" s="223" customFormat="1" x14ac:dyDescent="0.2">
      <c r="B23" s="227"/>
      <c r="C23" s="343" t="s">
        <v>330</v>
      </c>
      <c r="D23" s="343" t="s">
        <v>329</v>
      </c>
      <c r="E23" s="33">
        <v>16.147857590000001</v>
      </c>
      <c r="F23" s="33">
        <v>15</v>
      </c>
      <c r="G23" s="33">
        <v>16</v>
      </c>
      <c r="H23" s="33">
        <v>16</v>
      </c>
      <c r="I23" s="212">
        <v>17</v>
      </c>
      <c r="J23" s="33">
        <v>17</v>
      </c>
      <c r="K23" s="33">
        <v>17</v>
      </c>
      <c r="L23" s="224">
        <v>17</v>
      </c>
    </row>
    <row r="24" spans="1:12" s="225" customFormat="1" ht="14.25" x14ac:dyDescent="0.2">
      <c r="A24" s="198"/>
      <c r="B24" s="198"/>
      <c r="C24" s="343" t="s">
        <v>328</v>
      </c>
      <c r="D24" s="343" t="s">
        <v>69</v>
      </c>
      <c r="E24" s="33">
        <v>18</v>
      </c>
      <c r="F24" s="33">
        <v>27</v>
      </c>
      <c r="G24" s="33">
        <v>29</v>
      </c>
      <c r="H24" s="266" t="s">
        <v>327</v>
      </c>
      <c r="I24" s="212">
        <v>108</v>
      </c>
      <c r="J24" s="33">
        <v>96</v>
      </c>
      <c r="K24" s="33">
        <v>72</v>
      </c>
      <c r="L24" s="226">
        <v>60</v>
      </c>
    </row>
    <row r="25" spans="1:12" s="225" customFormat="1" ht="14.25" x14ac:dyDescent="0.2">
      <c r="A25" s="198"/>
      <c r="B25" s="198"/>
      <c r="C25" s="343" t="s">
        <v>326</v>
      </c>
      <c r="D25" s="343" t="s">
        <v>326</v>
      </c>
      <c r="E25" s="33">
        <v>4</v>
      </c>
      <c r="F25" s="33">
        <v>10</v>
      </c>
      <c r="G25" s="33">
        <v>9</v>
      </c>
      <c r="H25" s="266" t="s">
        <v>325</v>
      </c>
      <c r="I25" s="212">
        <v>5</v>
      </c>
      <c r="J25" s="33">
        <v>5</v>
      </c>
      <c r="K25" s="33">
        <v>5</v>
      </c>
      <c r="L25" s="226">
        <v>5</v>
      </c>
    </row>
    <row r="26" spans="1:12" s="223" customFormat="1" ht="14.25" x14ac:dyDescent="0.2">
      <c r="B26" s="217" t="s">
        <v>324</v>
      </c>
      <c r="C26" s="343" t="s">
        <v>323</v>
      </c>
      <c r="D26" s="343"/>
      <c r="E26" s="33">
        <v>18</v>
      </c>
      <c r="F26" s="33">
        <v>24</v>
      </c>
      <c r="G26" s="33">
        <v>25</v>
      </c>
      <c r="H26" s="266" t="s">
        <v>322</v>
      </c>
      <c r="I26" s="212">
        <v>79</v>
      </c>
      <c r="J26" s="33">
        <v>71</v>
      </c>
      <c r="K26" s="33">
        <v>55</v>
      </c>
      <c r="L26" s="224">
        <v>47</v>
      </c>
    </row>
    <row r="27" spans="1:12" s="220" customFormat="1" x14ac:dyDescent="0.2">
      <c r="A27" s="222"/>
      <c r="B27" s="221" t="s">
        <v>321</v>
      </c>
      <c r="C27" s="343" t="s">
        <v>320</v>
      </c>
      <c r="D27" s="343"/>
      <c r="E27" s="33">
        <v>0</v>
      </c>
      <c r="F27" s="33">
        <v>-1</v>
      </c>
      <c r="G27" s="33">
        <v>17</v>
      </c>
      <c r="H27" s="33">
        <v>7</v>
      </c>
      <c r="I27" s="212">
        <v>1</v>
      </c>
      <c r="J27" s="33">
        <v>1</v>
      </c>
      <c r="K27" s="33">
        <v>1</v>
      </c>
      <c r="L27" s="211">
        <v>1</v>
      </c>
    </row>
    <row r="28" spans="1:12" s="218" customFormat="1" ht="15" x14ac:dyDescent="0.25">
      <c r="A28" s="209">
        <v>2</v>
      </c>
      <c r="B28" s="342" t="s">
        <v>319</v>
      </c>
      <c r="C28" s="342"/>
      <c r="D28" s="342"/>
      <c r="E28" s="208">
        <v>447</v>
      </c>
      <c r="F28" s="208">
        <v>444</v>
      </c>
      <c r="G28" s="208">
        <v>473</v>
      </c>
      <c r="H28" s="208">
        <v>451</v>
      </c>
      <c r="I28" s="208">
        <v>466</v>
      </c>
      <c r="J28" s="208">
        <v>507</v>
      </c>
      <c r="K28" s="208">
        <v>490</v>
      </c>
      <c r="L28" s="219">
        <v>492</v>
      </c>
    </row>
    <row r="29" spans="1:12" s="197" customFormat="1" x14ac:dyDescent="0.2">
      <c r="A29" s="198"/>
      <c r="B29" s="217" t="s">
        <v>318</v>
      </c>
      <c r="C29" s="343" t="s">
        <v>317</v>
      </c>
      <c r="D29" s="343"/>
      <c r="E29" s="33">
        <v>24</v>
      </c>
      <c r="F29" s="33">
        <v>19</v>
      </c>
      <c r="G29" s="33">
        <v>38</v>
      </c>
      <c r="H29" s="33">
        <v>18</v>
      </c>
      <c r="I29" s="33">
        <v>15</v>
      </c>
      <c r="J29" s="33">
        <v>15</v>
      </c>
      <c r="K29" s="33">
        <v>15</v>
      </c>
      <c r="L29" s="214">
        <v>15</v>
      </c>
    </row>
    <row r="30" spans="1:12" s="197" customFormat="1" x14ac:dyDescent="0.2">
      <c r="A30" s="198"/>
      <c r="B30" s="217"/>
      <c r="C30" s="216" t="s">
        <v>307</v>
      </c>
      <c r="D30" s="216" t="s">
        <v>316</v>
      </c>
      <c r="E30" s="33">
        <v>10</v>
      </c>
      <c r="F30" s="33">
        <v>8</v>
      </c>
      <c r="G30" s="33">
        <v>16</v>
      </c>
      <c r="H30" s="33">
        <v>6</v>
      </c>
      <c r="I30" s="33">
        <v>5</v>
      </c>
      <c r="J30" s="33">
        <v>5</v>
      </c>
      <c r="K30" s="33">
        <v>5</v>
      </c>
      <c r="L30" s="214">
        <v>5</v>
      </c>
    </row>
    <row r="31" spans="1:12" s="197" customFormat="1" x14ac:dyDescent="0.2">
      <c r="A31" s="198"/>
      <c r="B31" s="215" t="s">
        <v>315</v>
      </c>
      <c r="C31" s="343" t="s">
        <v>314</v>
      </c>
      <c r="D31" s="343"/>
      <c r="E31" s="33">
        <v>192</v>
      </c>
      <c r="F31" s="33">
        <v>197</v>
      </c>
      <c r="G31" s="33">
        <v>205</v>
      </c>
      <c r="H31" s="33">
        <v>191</v>
      </c>
      <c r="I31" s="33">
        <v>217</v>
      </c>
      <c r="J31" s="33">
        <v>255</v>
      </c>
      <c r="K31" s="33">
        <v>221</v>
      </c>
      <c r="L31" s="214">
        <v>221</v>
      </c>
    </row>
    <row r="32" spans="1:12" s="197" customFormat="1" x14ac:dyDescent="0.2">
      <c r="A32" s="198"/>
      <c r="B32" s="215" t="s">
        <v>313</v>
      </c>
      <c r="C32" s="343" t="s">
        <v>312</v>
      </c>
      <c r="D32" s="343"/>
      <c r="E32" s="33">
        <v>4</v>
      </c>
      <c r="F32" s="33">
        <v>15</v>
      </c>
      <c r="G32" s="33">
        <v>5</v>
      </c>
      <c r="H32" s="33">
        <v>6</v>
      </c>
      <c r="I32" s="33">
        <v>5</v>
      </c>
      <c r="J32" s="33">
        <v>5</v>
      </c>
      <c r="K32" s="33">
        <v>5</v>
      </c>
      <c r="L32" s="214">
        <v>5</v>
      </c>
    </row>
    <row r="33" spans="1:12" s="197" customFormat="1" x14ac:dyDescent="0.2">
      <c r="A33" s="198"/>
      <c r="B33" s="215" t="s">
        <v>311</v>
      </c>
      <c r="C33" s="343" t="s">
        <v>62</v>
      </c>
      <c r="D33" s="343"/>
      <c r="E33" s="33">
        <v>226</v>
      </c>
      <c r="F33" s="33">
        <v>214</v>
      </c>
      <c r="G33" s="33">
        <v>225</v>
      </c>
      <c r="H33" s="33">
        <v>236</v>
      </c>
      <c r="I33" s="33">
        <v>229</v>
      </c>
      <c r="J33" s="33">
        <v>232</v>
      </c>
      <c r="K33" s="33">
        <v>249</v>
      </c>
      <c r="L33" s="214">
        <v>251</v>
      </c>
    </row>
    <row r="34" spans="1:12" s="210" customFormat="1" x14ac:dyDescent="0.2">
      <c r="A34" s="198"/>
      <c r="B34" s="213" t="s">
        <v>310</v>
      </c>
      <c r="C34" s="198" t="s">
        <v>307</v>
      </c>
      <c r="D34" s="198" t="s">
        <v>309</v>
      </c>
      <c r="E34" s="33">
        <v>145</v>
      </c>
      <c r="F34" s="33">
        <v>144</v>
      </c>
      <c r="G34" s="33">
        <v>147</v>
      </c>
      <c r="H34" s="33">
        <v>157</v>
      </c>
      <c r="I34" s="212">
        <v>147</v>
      </c>
      <c r="J34" s="33">
        <v>149</v>
      </c>
      <c r="K34" s="33">
        <v>149</v>
      </c>
      <c r="L34" s="211">
        <v>149</v>
      </c>
    </row>
    <row r="35" spans="1:12" s="210" customFormat="1" x14ac:dyDescent="0.2">
      <c r="A35" s="198"/>
      <c r="B35" s="213" t="s">
        <v>308</v>
      </c>
      <c r="C35" s="198" t="s">
        <v>307</v>
      </c>
      <c r="D35" s="198" t="s">
        <v>306</v>
      </c>
      <c r="E35" s="33">
        <v>82</v>
      </c>
      <c r="F35" s="33">
        <v>70</v>
      </c>
      <c r="G35" s="33">
        <v>78</v>
      </c>
      <c r="H35" s="33">
        <v>79</v>
      </c>
      <c r="I35" s="212">
        <v>82</v>
      </c>
      <c r="J35" s="33">
        <v>83</v>
      </c>
      <c r="K35" s="33">
        <v>100</v>
      </c>
      <c r="L35" s="211">
        <v>102</v>
      </c>
    </row>
    <row r="36" spans="1:12" ht="15" customHeight="1" x14ac:dyDescent="0.2">
      <c r="A36" s="209">
        <v>3</v>
      </c>
      <c r="B36" s="342" t="s">
        <v>305</v>
      </c>
      <c r="C36" s="342"/>
      <c r="D36" s="342"/>
      <c r="E36" s="208">
        <v>799</v>
      </c>
      <c r="F36" s="208">
        <v>861</v>
      </c>
      <c r="G36" s="208">
        <v>882</v>
      </c>
      <c r="H36" s="208">
        <v>930</v>
      </c>
      <c r="I36" s="208">
        <v>1007</v>
      </c>
      <c r="J36" s="208">
        <v>1543</v>
      </c>
      <c r="K36" s="208">
        <v>1500</v>
      </c>
      <c r="L36" s="207">
        <v>1466</v>
      </c>
    </row>
    <row r="37" spans="1:12" ht="15" customHeight="1" x14ac:dyDescent="0.2">
      <c r="A37" s="206"/>
      <c r="B37" s="344" t="s">
        <v>304</v>
      </c>
      <c r="C37" s="344"/>
      <c r="D37" s="344"/>
      <c r="E37" s="205">
        <v>0.27</v>
      </c>
      <c r="F37" s="205">
        <v>0.28000000000000003</v>
      </c>
      <c r="G37" s="205">
        <v>0.27</v>
      </c>
      <c r="H37" s="205">
        <v>0.28212067048559503</v>
      </c>
      <c r="I37" s="205">
        <v>0.3</v>
      </c>
      <c r="J37" s="205">
        <v>0.45</v>
      </c>
      <c r="K37" s="205">
        <v>0.42</v>
      </c>
      <c r="L37" s="204">
        <v>0.39557999999999999</v>
      </c>
    </row>
    <row r="38" spans="1:12" s="202" customFormat="1" ht="15" customHeight="1" x14ac:dyDescent="0.2">
      <c r="A38" s="15"/>
      <c r="B38" s="275" t="s">
        <v>303</v>
      </c>
      <c r="C38" s="275"/>
      <c r="D38" s="275"/>
      <c r="E38" s="33">
        <v>310039</v>
      </c>
      <c r="F38" s="33">
        <v>320154</v>
      </c>
      <c r="G38" s="33">
        <v>322289</v>
      </c>
      <c r="H38" s="33">
        <v>329520</v>
      </c>
      <c r="I38" s="33">
        <v>337380</v>
      </c>
      <c r="J38" s="33">
        <v>345730</v>
      </c>
      <c r="K38" s="33">
        <v>355760</v>
      </c>
      <c r="L38" s="203">
        <v>366430</v>
      </c>
    </row>
    <row r="40" spans="1:12" s="288" customFormat="1" ht="15.75" customHeight="1" x14ac:dyDescent="0.2">
      <c r="A40" s="288" t="s">
        <v>36</v>
      </c>
    </row>
    <row r="41" spans="1:12" s="349" customFormat="1" ht="57.6" customHeight="1" x14ac:dyDescent="0.2">
      <c r="A41" s="348" t="s">
        <v>302</v>
      </c>
    </row>
  </sheetData>
  <mergeCells count="33">
    <mergeCell ref="A1:XFD1"/>
    <mergeCell ref="A2:XFD2"/>
    <mergeCell ref="A41:XFD41"/>
    <mergeCell ref="A40:XFD40"/>
    <mergeCell ref="A3:XFD3"/>
    <mergeCell ref="E5:G5"/>
    <mergeCell ref="I5:L5"/>
    <mergeCell ref="A6:XFD6"/>
    <mergeCell ref="B7:D7"/>
    <mergeCell ref="C8:D8"/>
    <mergeCell ref="C9:D9"/>
    <mergeCell ref="C10:D10"/>
    <mergeCell ref="C11:D11"/>
    <mergeCell ref="C12:D12"/>
    <mergeCell ref="C13:D13"/>
    <mergeCell ref="C14:D14"/>
    <mergeCell ref="C15:D15"/>
    <mergeCell ref="C17:D17"/>
    <mergeCell ref="C20:D20"/>
    <mergeCell ref="C21:D21"/>
    <mergeCell ref="C23:D23"/>
    <mergeCell ref="C24:D24"/>
    <mergeCell ref="C25:D25"/>
    <mergeCell ref="C26:D26"/>
    <mergeCell ref="C27:D27"/>
    <mergeCell ref="B37:D37"/>
    <mergeCell ref="B38:D38"/>
    <mergeCell ref="B28:D28"/>
    <mergeCell ref="C29:D29"/>
    <mergeCell ref="C31:D31"/>
    <mergeCell ref="C32:D32"/>
    <mergeCell ref="C33:D33"/>
    <mergeCell ref="B36:D36"/>
  </mergeCells>
  <pageMargins left="0.7" right="0.7" top="0.78740157499999996" bottom="0.78740157499999996" header="0.3" footer="0.3"/>
  <pageSetup paperSize="9" scale="8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sqref="A1:XFD1"/>
    </sheetView>
  </sheetViews>
  <sheetFormatPr baseColWidth="10" defaultRowHeight="12.75" x14ac:dyDescent="0.2"/>
  <cols>
    <col min="1" max="1" width="18.85546875" style="23" customWidth="1"/>
    <col min="2" max="2" width="11.42578125" style="23"/>
    <col min="3" max="8" width="9.28515625" style="23" customWidth="1"/>
    <col min="9" max="16384" width="11.42578125" style="23"/>
  </cols>
  <sheetData>
    <row r="1" spans="1:8" s="286" customFormat="1" x14ac:dyDescent="0.2">
      <c r="A1" s="286" t="s">
        <v>361</v>
      </c>
    </row>
    <row r="2" spans="1:8" s="354" customFormat="1" x14ac:dyDescent="0.2">
      <c r="A2" s="354" t="s">
        <v>360</v>
      </c>
    </row>
    <row r="3" spans="1:8" s="350" customFormat="1" x14ac:dyDescent="0.2"/>
    <row r="4" spans="1:8" s="4" customFormat="1" ht="25.5" customHeight="1" x14ac:dyDescent="0.2">
      <c r="A4" s="357" t="s">
        <v>359</v>
      </c>
      <c r="B4" s="357"/>
      <c r="C4" s="244">
        <v>2009</v>
      </c>
      <c r="D4" s="243">
        <v>2010</v>
      </c>
      <c r="E4" s="243">
        <v>2011</v>
      </c>
      <c r="F4" s="243">
        <v>2012</v>
      </c>
      <c r="G4" s="243">
        <v>2013</v>
      </c>
      <c r="H4" s="243">
        <v>2014</v>
      </c>
    </row>
    <row r="5" spans="1:8" s="357" customFormat="1" ht="25.5" customHeight="1" x14ac:dyDescent="0.2"/>
    <row r="6" spans="1:8" s="241" customFormat="1" x14ac:dyDescent="0.2">
      <c r="A6" s="358" t="s">
        <v>358</v>
      </c>
      <c r="B6" s="358"/>
      <c r="C6" s="12">
        <v>90.364317243799903</v>
      </c>
      <c r="D6" s="242">
        <v>94.126723059699913</v>
      </c>
      <c r="E6" s="242">
        <v>82.490582849999996</v>
      </c>
      <c r="F6" s="242">
        <v>66.228449640600004</v>
      </c>
      <c r="G6" s="242">
        <v>84.714131359199996</v>
      </c>
      <c r="H6" s="242">
        <v>76.91385780870003</v>
      </c>
    </row>
    <row r="7" spans="1:8" s="4" customFormat="1" x14ac:dyDescent="0.2">
      <c r="B7" s="240" t="s">
        <v>357</v>
      </c>
      <c r="C7" s="16">
        <v>80.916119914199896</v>
      </c>
      <c r="D7" s="237">
        <v>85.460732199699919</v>
      </c>
      <c r="E7" s="237">
        <v>73.991635780199999</v>
      </c>
      <c r="F7" s="237">
        <f>F6-F8</f>
        <v>58.923578550600006</v>
      </c>
      <c r="G7" s="237">
        <v>77.291677059599991</v>
      </c>
      <c r="H7" s="237">
        <v>68.878597768900022</v>
      </c>
    </row>
    <row r="8" spans="1:8" s="4" customFormat="1" x14ac:dyDescent="0.2">
      <c r="B8" s="239" t="s">
        <v>356</v>
      </c>
      <c r="C8" s="16">
        <v>9.4481973295999993</v>
      </c>
      <c r="D8" s="237">
        <v>8.6659908600000009</v>
      </c>
      <c r="E8" s="237">
        <v>8.4989470697999998</v>
      </c>
      <c r="F8" s="237">
        <v>7.3048710899999998</v>
      </c>
      <c r="G8" s="238">
        <v>7.4224542996</v>
      </c>
      <c r="H8" s="237">
        <v>8.0352600398000025</v>
      </c>
    </row>
    <row r="9" spans="1:8" s="4" customFormat="1" ht="26.25" customHeight="1" x14ac:dyDescent="0.2">
      <c r="A9" s="359" t="s">
        <v>355</v>
      </c>
      <c r="B9" s="359"/>
      <c r="C9" s="16">
        <v>11.021189408040202</v>
      </c>
      <c r="D9" s="237">
        <v>10.31691545481339</v>
      </c>
      <c r="E9" s="16">
        <v>10.320354381993299</v>
      </c>
      <c r="F9" s="16">
        <v>7.6940622198540405</v>
      </c>
      <c r="G9" s="16">
        <v>9.6007842459192716</v>
      </c>
      <c r="H9" s="16">
        <v>8.2662409044231211</v>
      </c>
    </row>
    <row r="11" spans="1:8" s="356" customFormat="1" x14ac:dyDescent="0.2">
      <c r="A11" s="356" t="s">
        <v>36</v>
      </c>
    </row>
    <row r="12" spans="1:8" s="288" customFormat="1" ht="19.5" customHeight="1" x14ac:dyDescent="0.2">
      <c r="A12" s="355" t="s">
        <v>354</v>
      </c>
    </row>
  </sheetData>
  <mergeCells count="9">
    <mergeCell ref="A1:XFD1"/>
    <mergeCell ref="A2:XFD2"/>
    <mergeCell ref="A12:XFD12"/>
    <mergeCell ref="A11:XFD11"/>
    <mergeCell ref="A3:XFD3"/>
    <mergeCell ref="A4:B4"/>
    <mergeCell ref="A5:XFD5"/>
    <mergeCell ref="A6:B6"/>
    <mergeCell ref="A9:B9"/>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Tab.1</vt:lpstr>
      <vt:lpstr>Tab.2</vt:lpstr>
      <vt:lpstr>Tab.3</vt:lpstr>
      <vt:lpstr>Tab.4</vt:lpstr>
      <vt:lpstr>Tab.5</vt:lpstr>
      <vt:lpstr>Tabellenteil_Tab.1</vt:lpstr>
      <vt:lpstr>Tabellenteil_Tab.1a</vt:lpstr>
      <vt:lpstr>Tabellenteil_Tab.2</vt:lpstr>
      <vt:lpstr>Tabellenteil_Tab.3</vt:lpstr>
      <vt:lpstr>Tabellenteil_Tab.4</vt:lpstr>
      <vt:lpstr>Tabellenteil_Tab.5</vt:lpstr>
      <vt:lpstr>Tabellenteil_Tab.6</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Entwicklungszusammenarbeit - Tabellen 2016</dc:title>
  <cp:lastModifiedBy>Leicher</cp:lastModifiedBy>
  <cp:lastPrinted>2016-02-01T13:33:06Z</cp:lastPrinted>
  <dcterms:created xsi:type="dcterms:W3CDTF">2016-01-29T14:13:30Z</dcterms:created>
  <dcterms:modified xsi:type="dcterms:W3CDTF">2016-02-01T14:00:17Z</dcterms:modified>
</cp:coreProperties>
</file>