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150" windowWidth="23715" windowHeight="11565"/>
  </bookViews>
  <sheets>
    <sheet name="Tab 1" sheetId="4" r:id="rId1"/>
    <sheet name="Tab 2" sheetId="5" r:id="rId2"/>
    <sheet name="Tab 3" sheetId="6" r:id="rId3"/>
    <sheet name="Tab 4a" sheetId="7" r:id="rId4"/>
    <sheet name="Tab 4b" sheetId="8" r:id="rId5"/>
    <sheet name="Tab 4c" sheetId="9" r:id="rId6"/>
    <sheet name="Tab 4d" sheetId="10" r:id="rId7"/>
    <sheet name="Tab 5a" sheetId="11" r:id="rId8"/>
    <sheet name="Tab 5b" sheetId="12" r:id="rId9"/>
    <sheet name="Tab 5c" sheetId="13" r:id="rId10"/>
    <sheet name="Tab 6a" sheetId="14" r:id="rId11"/>
    <sheet name="Tab 6b" sheetId="15" r:id="rId12"/>
    <sheet name="Tab 6c" sheetId="16" r:id="rId13"/>
    <sheet name="Tab 6d" sheetId="17" r:id="rId14"/>
    <sheet name="Tab 7a" sheetId="18" r:id="rId15"/>
    <sheet name="Tab 7b" sheetId="19" r:id="rId16"/>
    <sheet name="Tab 7c" sheetId="20" r:id="rId17"/>
    <sheet name="Tab 8" sheetId="21" r:id="rId18"/>
    <sheet name="Tab 9" sheetId="22" r:id="rId19"/>
    <sheet name="Tab 10" sheetId="23" r:id="rId20"/>
    <sheet name="Tab 11" sheetId="24" r:id="rId21"/>
    <sheet name="Tab 12" sheetId="25" r:id="rId22"/>
    <sheet name="Tab 13" sheetId="26" r:id="rId23"/>
    <sheet name="Tab 14" sheetId="27" r:id="rId24"/>
    <sheet name="Tab 15" sheetId="28" r:id="rId25"/>
    <sheet name="Tab 16" sheetId="29" r:id="rId26"/>
    <sheet name="Tab 17" sheetId="30" r:id="rId27"/>
    <sheet name="Tab 18" sheetId="31" r:id="rId28"/>
    <sheet name="Tab 19a" sheetId="32" r:id="rId29"/>
    <sheet name="Tab 19b" sheetId="33" r:id="rId30"/>
    <sheet name="Tab 20a" sheetId="34" r:id="rId31"/>
    <sheet name="Tab 20b" sheetId="35" r:id="rId32"/>
    <sheet name="Tab 21" sheetId="36" r:id="rId33"/>
    <sheet name="Tab 22" sheetId="37" r:id="rId34"/>
    <sheet name="Tab 23" sheetId="38" r:id="rId35"/>
  </sheets>
  <externalReferences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</externalReferences>
  <definedNames>
    <definedName name="_______i66000" localSheetId="5">'[1]FIP akt'!#REF!</definedName>
    <definedName name="_______i66000" localSheetId="6">'[1]FIP akt'!#REF!</definedName>
    <definedName name="_______i66000" localSheetId="12">'[1]FIP akt'!#REF!</definedName>
    <definedName name="_______i66000" localSheetId="13">'[1]FIP akt'!#REF!</definedName>
    <definedName name="_______i66000">'[1]FIP akt'!#REF!</definedName>
    <definedName name="______DAT1" localSheetId="5">'[2]2006_Ist bis Juli'!#REF!</definedName>
    <definedName name="______DAT1" localSheetId="6">'[2]2006_Ist bis Juli'!#REF!</definedName>
    <definedName name="______DAT1" localSheetId="12">'[2]2006_Ist bis Juli'!#REF!</definedName>
    <definedName name="______DAT1" localSheetId="13">'[2]2006_Ist bis Juli'!#REF!</definedName>
    <definedName name="______DAT1">'[2]2006_Ist bis Juli'!#REF!</definedName>
    <definedName name="______DAT10" localSheetId="5">#REF!</definedName>
    <definedName name="______DAT10" localSheetId="6">#REF!</definedName>
    <definedName name="______DAT10" localSheetId="12">#REF!</definedName>
    <definedName name="______DAT10" localSheetId="13">#REF!</definedName>
    <definedName name="______DAT10">#REF!</definedName>
    <definedName name="______DAT12" localSheetId="5">#REF!</definedName>
    <definedName name="______DAT12" localSheetId="6">#REF!</definedName>
    <definedName name="______DAT12" localSheetId="12">#REF!</definedName>
    <definedName name="______DAT12" localSheetId="13">#REF!</definedName>
    <definedName name="______DAT12">#REF!</definedName>
    <definedName name="______DAT13" localSheetId="5">#REF!</definedName>
    <definedName name="______DAT13" localSheetId="6">#REF!</definedName>
    <definedName name="______DAT13" localSheetId="12">#REF!</definedName>
    <definedName name="______DAT13" localSheetId="13">#REF!</definedName>
    <definedName name="______DAT13">#REF!</definedName>
    <definedName name="______DAT14" localSheetId="5">#REF!</definedName>
    <definedName name="______DAT14" localSheetId="6">#REF!</definedName>
    <definedName name="______DAT14" localSheetId="12">#REF!</definedName>
    <definedName name="______DAT14" localSheetId="13">#REF!</definedName>
    <definedName name="______DAT14">#REF!</definedName>
    <definedName name="______DAT15" localSheetId="5">#REF!</definedName>
    <definedName name="______DAT15" localSheetId="6">#REF!</definedName>
    <definedName name="______DAT15" localSheetId="12">#REF!</definedName>
    <definedName name="______DAT15" localSheetId="13">#REF!</definedName>
    <definedName name="______DAT15">#REF!</definedName>
    <definedName name="______DAT16" localSheetId="5">#REF!</definedName>
    <definedName name="______DAT16" localSheetId="6">#REF!</definedName>
    <definedName name="______DAT16" localSheetId="12">#REF!</definedName>
    <definedName name="______DAT16" localSheetId="13">#REF!</definedName>
    <definedName name="______DAT16">#REF!</definedName>
    <definedName name="______DAT17" localSheetId="5">#REF!</definedName>
    <definedName name="______DAT17" localSheetId="6">#REF!</definedName>
    <definedName name="______DAT17" localSheetId="12">#REF!</definedName>
    <definedName name="______DAT17" localSheetId="13">#REF!</definedName>
    <definedName name="______DAT17">#REF!</definedName>
    <definedName name="______DAT18" localSheetId="5">#REF!</definedName>
    <definedName name="______DAT18" localSheetId="6">#REF!</definedName>
    <definedName name="______DAT18" localSheetId="12">#REF!</definedName>
    <definedName name="______DAT18" localSheetId="13">#REF!</definedName>
    <definedName name="______DAT18">#REF!</definedName>
    <definedName name="______DAT19" localSheetId="5">#REF!</definedName>
    <definedName name="______DAT19" localSheetId="6">#REF!</definedName>
    <definedName name="______DAT19" localSheetId="12">#REF!</definedName>
    <definedName name="______DAT19" localSheetId="13">#REF!</definedName>
    <definedName name="______DAT19">#REF!</definedName>
    <definedName name="______DAT2" localSheetId="5">'[2]2006_Ist bis Juli'!#REF!</definedName>
    <definedName name="______DAT2" localSheetId="6">'[2]2006_Ist bis Juli'!#REF!</definedName>
    <definedName name="______DAT2" localSheetId="12">'[2]2006_Ist bis Juli'!#REF!</definedName>
    <definedName name="______DAT2" localSheetId="13">'[2]2006_Ist bis Juli'!#REF!</definedName>
    <definedName name="______DAT2">'[2]2006_Ist bis Juli'!#REF!</definedName>
    <definedName name="______DAT20" localSheetId="5">#REF!</definedName>
    <definedName name="______DAT20" localSheetId="6">#REF!</definedName>
    <definedName name="______DAT20" localSheetId="12">#REF!</definedName>
    <definedName name="______DAT20" localSheetId="13">#REF!</definedName>
    <definedName name="______DAT20">#REF!</definedName>
    <definedName name="______DAT21" localSheetId="5">#REF!</definedName>
    <definedName name="______DAT21" localSheetId="6">#REF!</definedName>
    <definedName name="______DAT21" localSheetId="12">#REF!</definedName>
    <definedName name="______DAT21" localSheetId="13">#REF!</definedName>
    <definedName name="______DAT21">#REF!</definedName>
    <definedName name="______DAT22" localSheetId="5">#REF!</definedName>
    <definedName name="______DAT22" localSheetId="6">#REF!</definedName>
    <definedName name="______DAT22" localSheetId="12">#REF!</definedName>
    <definedName name="______DAT22" localSheetId="13">#REF!</definedName>
    <definedName name="______DAT22">#REF!</definedName>
    <definedName name="______DAT23" localSheetId="5">#REF!</definedName>
    <definedName name="______DAT23" localSheetId="6">#REF!</definedName>
    <definedName name="______DAT23" localSheetId="12">#REF!</definedName>
    <definedName name="______DAT23" localSheetId="13">#REF!</definedName>
    <definedName name="______DAT23">#REF!</definedName>
    <definedName name="______DAT24" localSheetId="5">#REF!</definedName>
    <definedName name="______DAT24" localSheetId="6">#REF!</definedName>
    <definedName name="______DAT24" localSheetId="12">#REF!</definedName>
    <definedName name="______DAT24" localSheetId="13">#REF!</definedName>
    <definedName name="______DAT24">#REF!</definedName>
    <definedName name="______DAT25" localSheetId="5">#REF!</definedName>
    <definedName name="______DAT25" localSheetId="6">#REF!</definedName>
    <definedName name="______DAT25" localSheetId="12">#REF!</definedName>
    <definedName name="______DAT25" localSheetId="13">#REF!</definedName>
    <definedName name="______DAT25">#REF!</definedName>
    <definedName name="______DAT26" localSheetId="5">#REF!</definedName>
    <definedName name="______DAT26" localSheetId="6">#REF!</definedName>
    <definedName name="______DAT26" localSheetId="12">#REF!</definedName>
    <definedName name="______DAT26" localSheetId="13">#REF!</definedName>
    <definedName name="______DAT26">#REF!</definedName>
    <definedName name="______DAT27" localSheetId="5">#REF!</definedName>
    <definedName name="______DAT27" localSheetId="6">#REF!</definedName>
    <definedName name="______DAT27" localSheetId="12">#REF!</definedName>
    <definedName name="______DAT27" localSheetId="13">#REF!</definedName>
    <definedName name="______DAT27">#REF!</definedName>
    <definedName name="______DAT28" localSheetId="5">#REF!</definedName>
    <definedName name="______DAT28" localSheetId="6">#REF!</definedName>
    <definedName name="______DAT28" localSheetId="12">#REF!</definedName>
    <definedName name="______DAT28" localSheetId="13">#REF!</definedName>
    <definedName name="______DAT28">#REF!</definedName>
    <definedName name="______DAT29" localSheetId="5">#REF!</definedName>
    <definedName name="______DAT29" localSheetId="6">#REF!</definedName>
    <definedName name="______DAT29" localSheetId="12">#REF!</definedName>
    <definedName name="______DAT29" localSheetId="13">#REF!</definedName>
    <definedName name="______DAT29">#REF!</definedName>
    <definedName name="______DAT30" localSheetId="5">#REF!</definedName>
    <definedName name="______DAT30" localSheetId="6">#REF!</definedName>
    <definedName name="______DAT30" localSheetId="12">#REF!</definedName>
    <definedName name="______DAT30" localSheetId="13">#REF!</definedName>
    <definedName name="______DAT30">#REF!</definedName>
    <definedName name="______DAT31" localSheetId="5">#REF!</definedName>
    <definedName name="______DAT31" localSheetId="6">#REF!</definedName>
    <definedName name="______DAT31" localSheetId="12">#REF!</definedName>
    <definedName name="______DAT31" localSheetId="13">#REF!</definedName>
    <definedName name="______DAT31">#REF!</definedName>
    <definedName name="______DAT32" localSheetId="5">#REF!</definedName>
    <definedName name="______DAT32" localSheetId="6">#REF!</definedName>
    <definedName name="______DAT32" localSheetId="12">#REF!</definedName>
    <definedName name="______DAT32" localSheetId="13">#REF!</definedName>
    <definedName name="______DAT32">#REF!</definedName>
    <definedName name="______DAT33" localSheetId="5">#REF!</definedName>
    <definedName name="______DAT33" localSheetId="6">#REF!</definedName>
    <definedName name="______DAT33" localSheetId="12">#REF!</definedName>
    <definedName name="______DAT33" localSheetId="13">#REF!</definedName>
    <definedName name="______DAT33">#REF!</definedName>
    <definedName name="______DAT34" localSheetId="5">#REF!</definedName>
    <definedName name="______DAT34" localSheetId="6">#REF!</definedName>
    <definedName name="______DAT34" localSheetId="12">#REF!</definedName>
    <definedName name="______DAT34" localSheetId="13">#REF!</definedName>
    <definedName name="______DAT34">#REF!</definedName>
    <definedName name="______DAT35" localSheetId="5">#REF!</definedName>
    <definedName name="______DAT35" localSheetId="6">#REF!</definedName>
    <definedName name="______DAT35" localSheetId="12">#REF!</definedName>
    <definedName name="______DAT35" localSheetId="13">#REF!</definedName>
    <definedName name="______DAT35">#REF!</definedName>
    <definedName name="______DAT36" localSheetId="5">#REF!</definedName>
    <definedName name="______DAT36" localSheetId="6">#REF!</definedName>
    <definedName name="______DAT36" localSheetId="12">#REF!</definedName>
    <definedName name="______DAT36" localSheetId="13">#REF!</definedName>
    <definedName name="______DAT36">#REF!</definedName>
    <definedName name="______DAT37" localSheetId="5">#REF!</definedName>
    <definedName name="______DAT37" localSheetId="6">#REF!</definedName>
    <definedName name="______DAT37" localSheetId="12">#REF!</definedName>
    <definedName name="______DAT37" localSheetId="13">#REF!</definedName>
    <definedName name="______DAT37">#REF!</definedName>
    <definedName name="______DAT38" localSheetId="5">#REF!</definedName>
    <definedName name="______DAT38" localSheetId="6">#REF!</definedName>
    <definedName name="______DAT38" localSheetId="12">#REF!</definedName>
    <definedName name="______DAT38" localSheetId="13">#REF!</definedName>
    <definedName name="______DAT38">#REF!</definedName>
    <definedName name="______DAT39" localSheetId="5">#REF!</definedName>
    <definedName name="______DAT39" localSheetId="6">#REF!</definedName>
    <definedName name="______DAT39" localSheetId="12">#REF!</definedName>
    <definedName name="______DAT39" localSheetId="13">#REF!</definedName>
    <definedName name="______DAT39">#REF!</definedName>
    <definedName name="______DAT40" localSheetId="5">#REF!</definedName>
    <definedName name="______DAT40" localSheetId="6">#REF!</definedName>
    <definedName name="______DAT40" localSheetId="12">#REF!</definedName>
    <definedName name="______DAT40" localSheetId="13">#REF!</definedName>
    <definedName name="______DAT40">#REF!</definedName>
    <definedName name="______DAT41" localSheetId="5">#REF!</definedName>
    <definedName name="______DAT41" localSheetId="6">#REF!</definedName>
    <definedName name="______DAT41" localSheetId="12">#REF!</definedName>
    <definedName name="______DAT41" localSheetId="13">#REF!</definedName>
    <definedName name="______DAT41">#REF!</definedName>
    <definedName name="______DAT42" localSheetId="5">#REF!</definedName>
    <definedName name="______DAT42" localSheetId="6">#REF!</definedName>
    <definedName name="______DAT42" localSheetId="12">#REF!</definedName>
    <definedName name="______DAT42" localSheetId="13">#REF!</definedName>
    <definedName name="______DAT42">#REF!</definedName>
    <definedName name="______DAT43" localSheetId="5">#REF!</definedName>
    <definedName name="______DAT43" localSheetId="6">#REF!</definedName>
    <definedName name="______DAT43" localSheetId="12">#REF!</definedName>
    <definedName name="______DAT43" localSheetId="13">#REF!</definedName>
    <definedName name="______DAT43">#REF!</definedName>
    <definedName name="______DAT45" localSheetId="5">#REF!</definedName>
    <definedName name="______DAT45" localSheetId="6">#REF!</definedName>
    <definedName name="______DAT45" localSheetId="12">#REF!</definedName>
    <definedName name="______DAT45" localSheetId="13">#REF!</definedName>
    <definedName name="______DAT45">#REF!</definedName>
    <definedName name="______DAT46" localSheetId="5">#REF!</definedName>
    <definedName name="______DAT46" localSheetId="6">#REF!</definedName>
    <definedName name="______DAT46" localSheetId="12">#REF!</definedName>
    <definedName name="______DAT46" localSheetId="13">#REF!</definedName>
    <definedName name="______DAT46">#REF!</definedName>
    <definedName name="______DAT47" localSheetId="5">#REF!</definedName>
    <definedName name="______DAT47" localSheetId="6">#REF!</definedName>
    <definedName name="______DAT47" localSheetId="12">#REF!</definedName>
    <definedName name="______DAT47" localSheetId="13">#REF!</definedName>
    <definedName name="______DAT47">#REF!</definedName>
    <definedName name="______DAT48" localSheetId="5">#REF!</definedName>
    <definedName name="______DAT48" localSheetId="6">#REF!</definedName>
    <definedName name="______DAT48" localSheetId="12">#REF!</definedName>
    <definedName name="______DAT48" localSheetId="13">#REF!</definedName>
    <definedName name="______DAT48">#REF!</definedName>
    <definedName name="______DAT49" localSheetId="5">#REF!</definedName>
    <definedName name="______DAT49" localSheetId="6">#REF!</definedName>
    <definedName name="______DAT49" localSheetId="12">#REF!</definedName>
    <definedName name="______DAT49" localSheetId="13">#REF!</definedName>
    <definedName name="______DAT49">#REF!</definedName>
    <definedName name="______DAT5" localSheetId="5">'[2]2006_Ist bis Juli'!#REF!</definedName>
    <definedName name="______DAT5" localSheetId="6">'[2]2006_Ist bis Juli'!#REF!</definedName>
    <definedName name="______DAT5" localSheetId="12">'[2]2006_Ist bis Juli'!#REF!</definedName>
    <definedName name="______DAT5" localSheetId="13">'[2]2006_Ist bis Juli'!#REF!</definedName>
    <definedName name="______DAT5">'[2]2006_Ist bis Juli'!#REF!</definedName>
    <definedName name="______DAT50" localSheetId="5">#REF!</definedName>
    <definedName name="______DAT50" localSheetId="6">#REF!</definedName>
    <definedName name="______DAT50" localSheetId="12">#REF!</definedName>
    <definedName name="______DAT50" localSheetId="13">#REF!</definedName>
    <definedName name="______DAT50">#REF!</definedName>
    <definedName name="______DAT51" localSheetId="5">#REF!</definedName>
    <definedName name="______DAT51" localSheetId="6">#REF!</definedName>
    <definedName name="______DAT51" localSheetId="12">#REF!</definedName>
    <definedName name="______DAT51" localSheetId="13">#REF!</definedName>
    <definedName name="______DAT51">#REF!</definedName>
    <definedName name="______DAT52" localSheetId="5">#REF!</definedName>
    <definedName name="______DAT52" localSheetId="6">#REF!</definedName>
    <definedName name="______DAT52" localSheetId="12">#REF!</definedName>
    <definedName name="______DAT52" localSheetId="13">#REF!</definedName>
    <definedName name="______DAT52">#REF!</definedName>
    <definedName name="______DAT53" localSheetId="5">#REF!</definedName>
    <definedName name="______DAT53" localSheetId="6">#REF!</definedName>
    <definedName name="______DAT53" localSheetId="12">#REF!</definedName>
    <definedName name="______DAT53" localSheetId="13">#REF!</definedName>
    <definedName name="______DAT53">#REF!</definedName>
    <definedName name="______DAT54" localSheetId="5">#REF!</definedName>
    <definedName name="______DAT54" localSheetId="6">#REF!</definedName>
    <definedName name="______DAT54" localSheetId="12">#REF!</definedName>
    <definedName name="______DAT54" localSheetId="13">#REF!</definedName>
    <definedName name="______DAT54">#REF!</definedName>
    <definedName name="______DAT55" localSheetId="5">#REF!</definedName>
    <definedName name="______DAT55" localSheetId="6">#REF!</definedName>
    <definedName name="______DAT55" localSheetId="12">#REF!</definedName>
    <definedName name="______DAT55" localSheetId="13">#REF!</definedName>
    <definedName name="______DAT55">#REF!</definedName>
    <definedName name="______DAT56" localSheetId="5">#REF!</definedName>
    <definedName name="______DAT56" localSheetId="6">#REF!</definedName>
    <definedName name="______DAT56" localSheetId="12">#REF!</definedName>
    <definedName name="______DAT56" localSheetId="13">#REF!</definedName>
    <definedName name="______DAT56">#REF!</definedName>
    <definedName name="______DAT57" localSheetId="5">#REF!</definedName>
    <definedName name="______DAT57" localSheetId="6">#REF!</definedName>
    <definedName name="______DAT57" localSheetId="12">#REF!</definedName>
    <definedName name="______DAT57" localSheetId="13">#REF!</definedName>
    <definedName name="______DAT57">#REF!</definedName>
    <definedName name="______DAT58" localSheetId="5">#REF!</definedName>
    <definedName name="______DAT58" localSheetId="6">#REF!</definedName>
    <definedName name="______DAT58" localSheetId="12">#REF!</definedName>
    <definedName name="______DAT58" localSheetId="13">#REF!</definedName>
    <definedName name="______DAT58">#REF!</definedName>
    <definedName name="______DAT59" localSheetId="5">#REF!</definedName>
    <definedName name="______DAT59" localSheetId="6">#REF!</definedName>
    <definedName name="______DAT59" localSheetId="12">#REF!</definedName>
    <definedName name="______DAT59" localSheetId="13">#REF!</definedName>
    <definedName name="______DAT59">#REF!</definedName>
    <definedName name="______DAT6" localSheetId="5">'[2]2006_Ist bis Juli'!#REF!</definedName>
    <definedName name="______DAT6" localSheetId="6">'[2]2006_Ist bis Juli'!#REF!</definedName>
    <definedName name="______DAT6" localSheetId="12">'[2]2006_Ist bis Juli'!#REF!</definedName>
    <definedName name="______DAT6" localSheetId="13">'[2]2006_Ist bis Juli'!#REF!</definedName>
    <definedName name="______DAT6">'[2]2006_Ist bis Juli'!#REF!</definedName>
    <definedName name="______DAT60" localSheetId="5">#REF!</definedName>
    <definedName name="______DAT60" localSheetId="6">#REF!</definedName>
    <definedName name="______DAT60" localSheetId="12">#REF!</definedName>
    <definedName name="______DAT60" localSheetId="13">#REF!</definedName>
    <definedName name="______DAT60">#REF!</definedName>
    <definedName name="______DAT61" localSheetId="5">#REF!</definedName>
    <definedName name="______DAT61" localSheetId="6">#REF!</definedName>
    <definedName name="______DAT61" localSheetId="12">#REF!</definedName>
    <definedName name="______DAT61" localSheetId="13">#REF!</definedName>
    <definedName name="______DAT61">#REF!</definedName>
    <definedName name="______DAT62" localSheetId="5">#REF!</definedName>
    <definedName name="______DAT62" localSheetId="6">#REF!</definedName>
    <definedName name="______DAT62" localSheetId="12">#REF!</definedName>
    <definedName name="______DAT62" localSheetId="13">#REF!</definedName>
    <definedName name="______DAT62">#REF!</definedName>
    <definedName name="______DAT63" localSheetId="5">#REF!</definedName>
    <definedName name="______DAT63" localSheetId="6">#REF!</definedName>
    <definedName name="______DAT63" localSheetId="12">#REF!</definedName>
    <definedName name="______DAT63" localSheetId="13">#REF!</definedName>
    <definedName name="______DAT63">#REF!</definedName>
    <definedName name="______DAT64" localSheetId="5">#REF!</definedName>
    <definedName name="______DAT64" localSheetId="6">#REF!</definedName>
    <definedName name="______DAT64" localSheetId="12">#REF!</definedName>
    <definedName name="______DAT64" localSheetId="13">#REF!</definedName>
    <definedName name="______DAT64">#REF!</definedName>
    <definedName name="______DAT65" localSheetId="5">#REF!</definedName>
    <definedName name="______DAT65" localSheetId="6">#REF!</definedName>
    <definedName name="______DAT65" localSheetId="12">#REF!</definedName>
    <definedName name="______DAT65" localSheetId="13">#REF!</definedName>
    <definedName name="______DAT65">#REF!</definedName>
    <definedName name="______DAT66" localSheetId="5">#REF!</definedName>
    <definedName name="______DAT66" localSheetId="6">#REF!</definedName>
    <definedName name="______DAT66" localSheetId="12">#REF!</definedName>
    <definedName name="______DAT66" localSheetId="13">#REF!</definedName>
    <definedName name="______DAT66">#REF!</definedName>
    <definedName name="______DAT67" localSheetId="5">#REF!</definedName>
    <definedName name="______DAT67" localSheetId="6">#REF!</definedName>
    <definedName name="______DAT67" localSheetId="12">#REF!</definedName>
    <definedName name="______DAT67" localSheetId="13">#REF!</definedName>
    <definedName name="______DAT67">#REF!</definedName>
    <definedName name="______DAT68" localSheetId="5">#REF!</definedName>
    <definedName name="______DAT68" localSheetId="6">#REF!</definedName>
    <definedName name="______DAT68" localSheetId="12">#REF!</definedName>
    <definedName name="______DAT68" localSheetId="13">#REF!</definedName>
    <definedName name="______DAT68">#REF!</definedName>
    <definedName name="______DAT69" localSheetId="5">#REF!</definedName>
    <definedName name="______DAT69" localSheetId="6">#REF!</definedName>
    <definedName name="______DAT69" localSheetId="12">#REF!</definedName>
    <definedName name="______DAT69" localSheetId="13">#REF!</definedName>
    <definedName name="______DAT69">#REF!</definedName>
    <definedName name="______DAT70" localSheetId="5">#REF!</definedName>
    <definedName name="______DAT70" localSheetId="6">#REF!</definedName>
    <definedName name="______DAT70" localSheetId="12">#REF!</definedName>
    <definedName name="______DAT70" localSheetId="13">#REF!</definedName>
    <definedName name="______DAT70">#REF!</definedName>
    <definedName name="______DAT71" localSheetId="5">#REF!</definedName>
    <definedName name="______DAT71" localSheetId="6">#REF!</definedName>
    <definedName name="______DAT71" localSheetId="12">#REF!</definedName>
    <definedName name="______DAT71" localSheetId="13">#REF!</definedName>
    <definedName name="______DAT71">#REF!</definedName>
    <definedName name="______DAT72" localSheetId="5">#REF!</definedName>
    <definedName name="______DAT72" localSheetId="6">#REF!</definedName>
    <definedName name="______DAT72" localSheetId="12">#REF!</definedName>
    <definedName name="______DAT72" localSheetId="13">#REF!</definedName>
    <definedName name="______DAT72">#REF!</definedName>
    <definedName name="______DAT73" localSheetId="5">#REF!</definedName>
    <definedName name="______DAT73" localSheetId="6">#REF!</definedName>
    <definedName name="______DAT73" localSheetId="12">#REF!</definedName>
    <definedName name="______DAT73" localSheetId="13">#REF!</definedName>
    <definedName name="______DAT73">#REF!</definedName>
    <definedName name="______DAT9" localSheetId="5">#REF!</definedName>
    <definedName name="______DAT9" localSheetId="6">#REF!</definedName>
    <definedName name="______DAT9" localSheetId="12">#REF!</definedName>
    <definedName name="______DAT9" localSheetId="13">#REF!</definedName>
    <definedName name="______DAT9">#REF!</definedName>
    <definedName name="______PC2006" localSheetId="5">'[3]ÜT Personal'!#REF!</definedName>
    <definedName name="______PC2006" localSheetId="6">'[3]ÜT Personal'!#REF!</definedName>
    <definedName name="______PC2006" localSheetId="12">'[3]ÜT Personal'!#REF!</definedName>
    <definedName name="______PC2006" localSheetId="13">'[3]ÜT Personal'!#REF!</definedName>
    <definedName name="______PC2006">'[3]ÜT Personal'!#REF!</definedName>
    <definedName name="______per1" localSheetId="5">#REF!</definedName>
    <definedName name="______per1" localSheetId="6">#REF!</definedName>
    <definedName name="______per1" localSheetId="12">#REF!</definedName>
    <definedName name="______per1" localSheetId="13">#REF!</definedName>
    <definedName name="______per1">#REF!</definedName>
    <definedName name="______per2" localSheetId="5">#REF!</definedName>
    <definedName name="______per2" localSheetId="6">#REF!</definedName>
    <definedName name="______per2" localSheetId="12">#REF!</definedName>
    <definedName name="______per2" localSheetId="13">#REF!</definedName>
    <definedName name="______per2">#REF!</definedName>
    <definedName name="_____DAT11" localSheetId="5">#REF!</definedName>
    <definedName name="_____DAT11" localSheetId="6">#REF!</definedName>
    <definedName name="_____DAT11" localSheetId="12">#REF!</definedName>
    <definedName name="_____DAT11" localSheetId="13">#REF!</definedName>
    <definedName name="_____DAT11">#REF!</definedName>
    <definedName name="_____DAT3" localSheetId="5">#REF!</definedName>
    <definedName name="_____DAT3" localSheetId="6">#REF!</definedName>
    <definedName name="_____DAT3" localSheetId="12">#REF!</definedName>
    <definedName name="_____DAT3" localSheetId="13">#REF!</definedName>
    <definedName name="_____DAT3">#REF!</definedName>
    <definedName name="_____DAT4" localSheetId="5">#REF!</definedName>
    <definedName name="_____DAT4" localSheetId="6">#REF!</definedName>
    <definedName name="_____DAT4" localSheetId="12">#REF!</definedName>
    <definedName name="_____DAT4" localSheetId="13">#REF!</definedName>
    <definedName name="_____DAT4">#REF!</definedName>
    <definedName name="_____DAT44" localSheetId="5">#REF!</definedName>
    <definedName name="_____DAT44" localSheetId="6">#REF!</definedName>
    <definedName name="_____DAT44" localSheetId="12">#REF!</definedName>
    <definedName name="_____DAT44" localSheetId="13">#REF!</definedName>
    <definedName name="_____DAT44">#REF!</definedName>
    <definedName name="_____i66000" localSheetId="5">'[1]FIP akt'!#REF!</definedName>
    <definedName name="_____i66000" localSheetId="6">'[1]FIP akt'!#REF!</definedName>
    <definedName name="_____i66000" localSheetId="12">'[1]FIP akt'!#REF!</definedName>
    <definedName name="_____i66000" localSheetId="13">'[1]FIP akt'!#REF!</definedName>
    <definedName name="_____i66000">'[1]FIP akt'!#REF!</definedName>
    <definedName name="____DAT1" localSheetId="5">'[2]2006_Ist bis Juli'!#REF!</definedName>
    <definedName name="____DAT1" localSheetId="6">'[2]2006_Ist bis Juli'!#REF!</definedName>
    <definedName name="____DAT1" localSheetId="12">'[2]2006_Ist bis Juli'!#REF!</definedName>
    <definedName name="____DAT1" localSheetId="13">'[2]2006_Ist bis Juli'!#REF!</definedName>
    <definedName name="____DAT1">'[2]2006_Ist bis Juli'!#REF!</definedName>
    <definedName name="____DAT10" localSheetId="5">#REF!</definedName>
    <definedName name="____DAT10" localSheetId="6">#REF!</definedName>
    <definedName name="____DAT10" localSheetId="12">#REF!</definedName>
    <definedName name="____DAT10" localSheetId="13">#REF!</definedName>
    <definedName name="____DAT10">#REF!</definedName>
    <definedName name="____DAT12" localSheetId="5">#REF!</definedName>
    <definedName name="____DAT12" localSheetId="6">#REF!</definedName>
    <definedName name="____DAT12" localSheetId="12">#REF!</definedName>
    <definedName name="____DAT12" localSheetId="13">#REF!</definedName>
    <definedName name="____DAT12">#REF!</definedName>
    <definedName name="____DAT13" localSheetId="5">#REF!</definedName>
    <definedName name="____DAT13" localSheetId="6">#REF!</definedName>
    <definedName name="____DAT13" localSheetId="12">#REF!</definedName>
    <definedName name="____DAT13" localSheetId="13">#REF!</definedName>
    <definedName name="____DAT13">#REF!</definedName>
    <definedName name="____DAT14" localSheetId="5">#REF!</definedName>
    <definedName name="____DAT14" localSheetId="6">#REF!</definedName>
    <definedName name="____DAT14" localSheetId="12">#REF!</definedName>
    <definedName name="____DAT14" localSheetId="13">#REF!</definedName>
    <definedName name="____DAT14">#REF!</definedName>
    <definedName name="____DAT15" localSheetId="5">#REF!</definedName>
    <definedName name="____DAT15" localSheetId="6">#REF!</definedName>
    <definedName name="____DAT15" localSheetId="12">#REF!</definedName>
    <definedName name="____DAT15" localSheetId="13">#REF!</definedName>
    <definedName name="____DAT15">#REF!</definedName>
    <definedName name="____DAT16" localSheetId="5">#REF!</definedName>
    <definedName name="____DAT16" localSheetId="6">#REF!</definedName>
    <definedName name="____DAT16" localSheetId="12">#REF!</definedName>
    <definedName name="____DAT16" localSheetId="13">#REF!</definedName>
    <definedName name="____DAT16">#REF!</definedName>
    <definedName name="____DAT17" localSheetId="5">#REF!</definedName>
    <definedName name="____DAT17" localSheetId="6">#REF!</definedName>
    <definedName name="____DAT17" localSheetId="12">#REF!</definedName>
    <definedName name="____DAT17" localSheetId="13">#REF!</definedName>
    <definedName name="____DAT17">#REF!</definedName>
    <definedName name="____DAT18" localSheetId="5">#REF!</definedName>
    <definedName name="____DAT18" localSheetId="6">#REF!</definedName>
    <definedName name="____DAT18" localSheetId="12">#REF!</definedName>
    <definedName name="____DAT18" localSheetId="13">#REF!</definedName>
    <definedName name="____DAT18">#REF!</definedName>
    <definedName name="____DAT19" localSheetId="5">#REF!</definedName>
    <definedName name="____DAT19" localSheetId="6">#REF!</definedName>
    <definedName name="____DAT19" localSheetId="12">#REF!</definedName>
    <definedName name="____DAT19" localSheetId="13">#REF!</definedName>
    <definedName name="____DAT19">#REF!</definedName>
    <definedName name="____DAT2" localSheetId="5">'[2]2006_Ist bis Juli'!#REF!</definedName>
    <definedName name="____DAT2" localSheetId="6">'[2]2006_Ist bis Juli'!#REF!</definedName>
    <definedName name="____DAT2" localSheetId="12">'[2]2006_Ist bis Juli'!#REF!</definedName>
    <definedName name="____DAT2" localSheetId="13">'[2]2006_Ist bis Juli'!#REF!</definedName>
    <definedName name="____DAT2">'[2]2006_Ist bis Juli'!#REF!</definedName>
    <definedName name="____DAT20" localSheetId="5">#REF!</definedName>
    <definedName name="____DAT20" localSheetId="6">#REF!</definedName>
    <definedName name="____DAT20" localSheetId="12">#REF!</definedName>
    <definedName name="____DAT20" localSheetId="13">#REF!</definedName>
    <definedName name="____DAT20">#REF!</definedName>
    <definedName name="____DAT21" localSheetId="5">#REF!</definedName>
    <definedName name="____DAT21" localSheetId="6">#REF!</definedName>
    <definedName name="____DAT21" localSheetId="12">#REF!</definedName>
    <definedName name="____DAT21" localSheetId="13">#REF!</definedName>
    <definedName name="____DAT21">#REF!</definedName>
    <definedName name="____DAT22" localSheetId="5">#REF!</definedName>
    <definedName name="____DAT22" localSheetId="6">#REF!</definedName>
    <definedName name="____DAT22" localSheetId="12">#REF!</definedName>
    <definedName name="____DAT22" localSheetId="13">#REF!</definedName>
    <definedName name="____DAT22">#REF!</definedName>
    <definedName name="____DAT23" localSheetId="5">#REF!</definedName>
    <definedName name="____DAT23" localSheetId="6">#REF!</definedName>
    <definedName name="____DAT23" localSheetId="12">#REF!</definedName>
    <definedName name="____DAT23" localSheetId="13">#REF!</definedName>
    <definedName name="____DAT23">#REF!</definedName>
    <definedName name="____DAT24" localSheetId="5">#REF!</definedName>
    <definedName name="____DAT24" localSheetId="6">#REF!</definedName>
    <definedName name="____DAT24" localSheetId="12">#REF!</definedName>
    <definedName name="____DAT24" localSheetId="13">#REF!</definedName>
    <definedName name="____DAT24">#REF!</definedName>
    <definedName name="____DAT25" localSheetId="5">#REF!</definedName>
    <definedName name="____DAT25" localSheetId="6">#REF!</definedName>
    <definedName name="____DAT25" localSheetId="12">#REF!</definedName>
    <definedName name="____DAT25" localSheetId="13">#REF!</definedName>
    <definedName name="____DAT25">#REF!</definedName>
    <definedName name="____DAT26" localSheetId="5">#REF!</definedName>
    <definedName name="____DAT26" localSheetId="6">#REF!</definedName>
    <definedName name="____DAT26" localSheetId="12">#REF!</definedName>
    <definedName name="____DAT26" localSheetId="13">#REF!</definedName>
    <definedName name="____DAT26">#REF!</definedName>
    <definedName name="____DAT27" localSheetId="5">#REF!</definedName>
    <definedName name="____DAT27" localSheetId="6">#REF!</definedName>
    <definedName name="____DAT27" localSheetId="12">#REF!</definedName>
    <definedName name="____DAT27" localSheetId="13">#REF!</definedName>
    <definedName name="____DAT27">#REF!</definedName>
    <definedName name="____DAT28" localSheetId="5">#REF!</definedName>
    <definedName name="____DAT28" localSheetId="6">#REF!</definedName>
    <definedName name="____DAT28" localSheetId="12">#REF!</definedName>
    <definedName name="____DAT28" localSheetId="13">#REF!</definedName>
    <definedName name="____DAT28">#REF!</definedName>
    <definedName name="____DAT29" localSheetId="5">#REF!</definedName>
    <definedName name="____DAT29" localSheetId="6">#REF!</definedName>
    <definedName name="____DAT29" localSheetId="12">#REF!</definedName>
    <definedName name="____DAT29" localSheetId="13">#REF!</definedName>
    <definedName name="____DAT29">#REF!</definedName>
    <definedName name="____DAT30" localSheetId="5">#REF!</definedName>
    <definedName name="____DAT30" localSheetId="6">#REF!</definedName>
    <definedName name="____DAT30" localSheetId="12">#REF!</definedName>
    <definedName name="____DAT30" localSheetId="13">#REF!</definedName>
    <definedName name="____DAT30">#REF!</definedName>
    <definedName name="____DAT31" localSheetId="5">#REF!</definedName>
    <definedName name="____DAT31" localSheetId="6">#REF!</definedName>
    <definedName name="____DAT31" localSheetId="12">#REF!</definedName>
    <definedName name="____DAT31" localSheetId="13">#REF!</definedName>
    <definedName name="____DAT31">#REF!</definedName>
    <definedName name="____DAT32" localSheetId="5">#REF!</definedName>
    <definedName name="____DAT32" localSheetId="6">#REF!</definedName>
    <definedName name="____DAT32" localSheetId="12">#REF!</definedName>
    <definedName name="____DAT32" localSheetId="13">#REF!</definedName>
    <definedName name="____DAT32">#REF!</definedName>
    <definedName name="____DAT33" localSheetId="5">#REF!</definedName>
    <definedName name="____DAT33" localSheetId="6">#REF!</definedName>
    <definedName name="____DAT33" localSheetId="12">#REF!</definedName>
    <definedName name="____DAT33" localSheetId="13">#REF!</definedName>
    <definedName name="____DAT33">#REF!</definedName>
    <definedName name="____DAT34" localSheetId="5">#REF!</definedName>
    <definedName name="____DAT34" localSheetId="6">#REF!</definedName>
    <definedName name="____DAT34" localSheetId="12">#REF!</definedName>
    <definedName name="____DAT34" localSheetId="13">#REF!</definedName>
    <definedName name="____DAT34">#REF!</definedName>
    <definedName name="____DAT35" localSheetId="5">#REF!</definedName>
    <definedName name="____DAT35" localSheetId="6">#REF!</definedName>
    <definedName name="____DAT35" localSheetId="12">#REF!</definedName>
    <definedName name="____DAT35" localSheetId="13">#REF!</definedName>
    <definedName name="____DAT35">#REF!</definedName>
    <definedName name="____DAT36" localSheetId="5">#REF!</definedName>
    <definedName name="____DAT36" localSheetId="6">#REF!</definedName>
    <definedName name="____DAT36" localSheetId="12">#REF!</definedName>
    <definedName name="____DAT36" localSheetId="13">#REF!</definedName>
    <definedName name="____DAT36">#REF!</definedName>
    <definedName name="____DAT37" localSheetId="5">#REF!</definedName>
    <definedName name="____DAT37" localSheetId="6">#REF!</definedName>
    <definedName name="____DAT37" localSheetId="12">#REF!</definedName>
    <definedName name="____DAT37" localSheetId="13">#REF!</definedName>
    <definedName name="____DAT37">#REF!</definedName>
    <definedName name="____DAT38" localSheetId="5">#REF!</definedName>
    <definedName name="____DAT38" localSheetId="6">#REF!</definedName>
    <definedName name="____DAT38" localSheetId="12">#REF!</definedName>
    <definedName name="____DAT38" localSheetId="13">#REF!</definedName>
    <definedName name="____DAT38">#REF!</definedName>
    <definedName name="____DAT39" localSheetId="5">#REF!</definedName>
    <definedName name="____DAT39" localSheetId="6">#REF!</definedName>
    <definedName name="____DAT39" localSheetId="12">#REF!</definedName>
    <definedName name="____DAT39" localSheetId="13">#REF!</definedName>
    <definedName name="____DAT39">#REF!</definedName>
    <definedName name="____DAT40" localSheetId="5">#REF!</definedName>
    <definedName name="____DAT40" localSheetId="6">#REF!</definedName>
    <definedName name="____DAT40" localSheetId="12">#REF!</definedName>
    <definedName name="____DAT40" localSheetId="13">#REF!</definedName>
    <definedName name="____DAT40">#REF!</definedName>
    <definedName name="____DAT41" localSheetId="5">#REF!</definedName>
    <definedName name="____DAT41" localSheetId="6">#REF!</definedName>
    <definedName name="____DAT41" localSheetId="12">#REF!</definedName>
    <definedName name="____DAT41" localSheetId="13">#REF!</definedName>
    <definedName name="____DAT41">#REF!</definedName>
    <definedName name="____DAT42" localSheetId="5">#REF!</definedName>
    <definedName name="____DAT42" localSheetId="6">#REF!</definedName>
    <definedName name="____DAT42" localSheetId="12">#REF!</definedName>
    <definedName name="____DAT42" localSheetId="13">#REF!</definedName>
    <definedName name="____DAT42">#REF!</definedName>
    <definedName name="____DAT43" localSheetId="5">#REF!</definedName>
    <definedName name="____DAT43" localSheetId="6">#REF!</definedName>
    <definedName name="____DAT43" localSheetId="12">#REF!</definedName>
    <definedName name="____DAT43" localSheetId="13">#REF!</definedName>
    <definedName name="____DAT43">#REF!</definedName>
    <definedName name="____DAT45" localSheetId="5">#REF!</definedName>
    <definedName name="____DAT45" localSheetId="6">#REF!</definedName>
    <definedName name="____DAT45" localSheetId="12">#REF!</definedName>
    <definedName name="____DAT45" localSheetId="13">#REF!</definedName>
    <definedName name="____DAT45">#REF!</definedName>
    <definedName name="____DAT46" localSheetId="5">#REF!</definedName>
    <definedName name="____DAT46" localSheetId="6">#REF!</definedName>
    <definedName name="____DAT46" localSheetId="12">#REF!</definedName>
    <definedName name="____DAT46" localSheetId="13">#REF!</definedName>
    <definedName name="____DAT46">#REF!</definedName>
    <definedName name="____DAT47" localSheetId="5">#REF!</definedName>
    <definedName name="____DAT47" localSheetId="6">#REF!</definedName>
    <definedName name="____DAT47" localSheetId="12">#REF!</definedName>
    <definedName name="____DAT47" localSheetId="13">#REF!</definedName>
    <definedName name="____DAT47">#REF!</definedName>
    <definedName name="____DAT48" localSheetId="5">#REF!</definedName>
    <definedName name="____DAT48" localSheetId="6">#REF!</definedName>
    <definedName name="____DAT48" localSheetId="12">#REF!</definedName>
    <definedName name="____DAT48" localSheetId="13">#REF!</definedName>
    <definedName name="____DAT48">#REF!</definedName>
    <definedName name="____DAT49" localSheetId="5">#REF!</definedName>
    <definedName name="____DAT49" localSheetId="6">#REF!</definedName>
    <definedName name="____DAT49" localSheetId="12">#REF!</definedName>
    <definedName name="____DAT49" localSheetId="13">#REF!</definedName>
    <definedName name="____DAT49">#REF!</definedName>
    <definedName name="____DAT5" localSheetId="5">'[2]2006_Ist bis Juli'!#REF!</definedName>
    <definedName name="____DAT5" localSheetId="6">'[2]2006_Ist bis Juli'!#REF!</definedName>
    <definedName name="____DAT5" localSheetId="12">'[2]2006_Ist bis Juli'!#REF!</definedName>
    <definedName name="____DAT5" localSheetId="13">'[2]2006_Ist bis Juli'!#REF!</definedName>
    <definedName name="____DAT5">'[2]2006_Ist bis Juli'!#REF!</definedName>
    <definedName name="____DAT50" localSheetId="5">#REF!</definedName>
    <definedName name="____DAT50" localSheetId="6">#REF!</definedName>
    <definedName name="____DAT50" localSheetId="12">#REF!</definedName>
    <definedName name="____DAT50" localSheetId="13">#REF!</definedName>
    <definedName name="____DAT50">#REF!</definedName>
    <definedName name="____DAT51" localSheetId="5">#REF!</definedName>
    <definedName name="____DAT51" localSheetId="6">#REF!</definedName>
    <definedName name="____DAT51" localSheetId="12">#REF!</definedName>
    <definedName name="____DAT51" localSheetId="13">#REF!</definedName>
    <definedName name="____DAT51">#REF!</definedName>
    <definedName name="____DAT52" localSheetId="5">#REF!</definedName>
    <definedName name="____DAT52" localSheetId="6">#REF!</definedName>
    <definedName name="____DAT52" localSheetId="12">#REF!</definedName>
    <definedName name="____DAT52" localSheetId="13">#REF!</definedName>
    <definedName name="____DAT52">#REF!</definedName>
    <definedName name="____DAT53" localSheetId="5">#REF!</definedName>
    <definedName name="____DAT53" localSheetId="6">#REF!</definedName>
    <definedName name="____DAT53" localSheetId="12">#REF!</definedName>
    <definedName name="____DAT53" localSheetId="13">#REF!</definedName>
    <definedName name="____DAT53">#REF!</definedName>
    <definedName name="____DAT54" localSheetId="5">#REF!</definedName>
    <definedName name="____DAT54" localSheetId="6">#REF!</definedName>
    <definedName name="____DAT54" localSheetId="12">#REF!</definedName>
    <definedName name="____DAT54" localSheetId="13">#REF!</definedName>
    <definedName name="____DAT54">#REF!</definedName>
    <definedName name="____DAT55" localSheetId="5">#REF!</definedName>
    <definedName name="____DAT55" localSheetId="6">#REF!</definedName>
    <definedName name="____DAT55" localSheetId="12">#REF!</definedName>
    <definedName name="____DAT55" localSheetId="13">#REF!</definedName>
    <definedName name="____DAT55">#REF!</definedName>
    <definedName name="____DAT56" localSheetId="5">#REF!</definedName>
    <definedName name="____DAT56" localSheetId="6">#REF!</definedName>
    <definedName name="____DAT56" localSheetId="12">#REF!</definedName>
    <definedName name="____DAT56" localSheetId="13">#REF!</definedName>
    <definedName name="____DAT56">#REF!</definedName>
    <definedName name="____DAT57" localSheetId="5">#REF!</definedName>
    <definedName name="____DAT57" localSheetId="6">#REF!</definedName>
    <definedName name="____DAT57" localSheetId="12">#REF!</definedName>
    <definedName name="____DAT57" localSheetId="13">#REF!</definedName>
    <definedName name="____DAT57">#REF!</definedName>
    <definedName name="____DAT58" localSheetId="5">#REF!</definedName>
    <definedName name="____DAT58" localSheetId="6">#REF!</definedName>
    <definedName name="____DAT58" localSheetId="12">#REF!</definedName>
    <definedName name="____DAT58" localSheetId="13">#REF!</definedName>
    <definedName name="____DAT58">#REF!</definedName>
    <definedName name="____DAT59" localSheetId="5">#REF!</definedName>
    <definedName name="____DAT59" localSheetId="6">#REF!</definedName>
    <definedName name="____DAT59" localSheetId="12">#REF!</definedName>
    <definedName name="____DAT59" localSheetId="13">#REF!</definedName>
    <definedName name="____DAT59">#REF!</definedName>
    <definedName name="____DAT6" localSheetId="5">'[2]2006_Ist bis Juli'!#REF!</definedName>
    <definedName name="____DAT6" localSheetId="6">'[2]2006_Ist bis Juli'!#REF!</definedName>
    <definedName name="____DAT6" localSheetId="12">'[2]2006_Ist bis Juli'!#REF!</definedName>
    <definedName name="____DAT6" localSheetId="13">'[2]2006_Ist bis Juli'!#REF!</definedName>
    <definedName name="____DAT6">'[2]2006_Ist bis Juli'!#REF!</definedName>
    <definedName name="____DAT60" localSheetId="5">#REF!</definedName>
    <definedName name="____DAT60" localSheetId="6">#REF!</definedName>
    <definedName name="____DAT60" localSheetId="12">#REF!</definedName>
    <definedName name="____DAT60" localSheetId="13">#REF!</definedName>
    <definedName name="____DAT60">#REF!</definedName>
    <definedName name="____DAT61" localSheetId="5">#REF!</definedName>
    <definedName name="____DAT61" localSheetId="6">#REF!</definedName>
    <definedName name="____DAT61" localSheetId="12">#REF!</definedName>
    <definedName name="____DAT61" localSheetId="13">#REF!</definedName>
    <definedName name="____DAT61">#REF!</definedName>
    <definedName name="____DAT62" localSheetId="5">#REF!</definedName>
    <definedName name="____DAT62" localSheetId="6">#REF!</definedName>
    <definedName name="____DAT62" localSheetId="12">#REF!</definedName>
    <definedName name="____DAT62" localSheetId="13">#REF!</definedName>
    <definedName name="____DAT62">#REF!</definedName>
    <definedName name="____DAT63" localSheetId="5">#REF!</definedName>
    <definedName name="____DAT63" localSheetId="6">#REF!</definedName>
    <definedName name="____DAT63" localSheetId="12">#REF!</definedName>
    <definedName name="____DAT63" localSheetId="13">#REF!</definedName>
    <definedName name="____DAT63">#REF!</definedName>
    <definedName name="____DAT64" localSheetId="5">#REF!</definedName>
    <definedName name="____DAT64" localSheetId="6">#REF!</definedName>
    <definedName name="____DAT64" localSheetId="12">#REF!</definedName>
    <definedName name="____DAT64" localSheetId="13">#REF!</definedName>
    <definedName name="____DAT64">#REF!</definedName>
    <definedName name="____DAT65" localSheetId="5">#REF!</definedName>
    <definedName name="____DAT65" localSheetId="6">#REF!</definedName>
    <definedName name="____DAT65" localSheetId="12">#REF!</definedName>
    <definedName name="____DAT65" localSheetId="13">#REF!</definedName>
    <definedName name="____DAT65">#REF!</definedName>
    <definedName name="____DAT66" localSheetId="5">#REF!</definedName>
    <definedName name="____DAT66" localSheetId="6">#REF!</definedName>
    <definedName name="____DAT66" localSheetId="12">#REF!</definedName>
    <definedName name="____DAT66" localSheetId="13">#REF!</definedName>
    <definedName name="____DAT66">#REF!</definedName>
    <definedName name="____DAT67" localSheetId="5">#REF!</definedName>
    <definedName name="____DAT67" localSheetId="6">#REF!</definedName>
    <definedName name="____DAT67" localSheetId="12">#REF!</definedName>
    <definedName name="____DAT67" localSheetId="13">#REF!</definedName>
    <definedName name="____DAT67">#REF!</definedName>
    <definedName name="____DAT68" localSheetId="5">#REF!</definedName>
    <definedName name="____DAT68" localSheetId="6">#REF!</definedName>
    <definedName name="____DAT68" localSheetId="12">#REF!</definedName>
    <definedName name="____DAT68" localSheetId="13">#REF!</definedName>
    <definedName name="____DAT68">#REF!</definedName>
    <definedName name="____DAT69" localSheetId="5">#REF!</definedName>
    <definedName name="____DAT69" localSheetId="6">#REF!</definedName>
    <definedName name="____DAT69" localSheetId="12">#REF!</definedName>
    <definedName name="____DAT69" localSheetId="13">#REF!</definedName>
    <definedName name="____DAT69">#REF!</definedName>
    <definedName name="____DAT70" localSheetId="5">#REF!</definedName>
    <definedName name="____DAT70" localSheetId="6">#REF!</definedName>
    <definedName name="____DAT70" localSheetId="12">#REF!</definedName>
    <definedName name="____DAT70" localSheetId="13">#REF!</definedName>
    <definedName name="____DAT70">#REF!</definedName>
    <definedName name="____DAT71" localSheetId="5">#REF!</definedName>
    <definedName name="____DAT71" localSheetId="6">#REF!</definedName>
    <definedName name="____DAT71" localSheetId="12">#REF!</definedName>
    <definedName name="____DAT71" localSheetId="13">#REF!</definedName>
    <definedName name="____DAT71">#REF!</definedName>
    <definedName name="____DAT72" localSheetId="5">#REF!</definedName>
    <definedName name="____DAT72" localSheetId="6">#REF!</definedName>
    <definedName name="____DAT72" localSheetId="12">#REF!</definedName>
    <definedName name="____DAT72" localSheetId="13">#REF!</definedName>
    <definedName name="____DAT72">#REF!</definedName>
    <definedName name="____DAT73" localSheetId="5">#REF!</definedName>
    <definedName name="____DAT73" localSheetId="6">#REF!</definedName>
    <definedName name="____DAT73" localSheetId="12">#REF!</definedName>
    <definedName name="____DAT73" localSheetId="13">#REF!</definedName>
    <definedName name="____DAT73">#REF!</definedName>
    <definedName name="____DAT9" localSheetId="5">#REF!</definedName>
    <definedName name="____DAT9" localSheetId="6">#REF!</definedName>
    <definedName name="____DAT9" localSheetId="12">#REF!</definedName>
    <definedName name="____DAT9" localSheetId="13">#REF!</definedName>
    <definedName name="____DAT9">#REF!</definedName>
    <definedName name="____PC2006" localSheetId="5">'[3]ÜT Personal'!#REF!</definedName>
    <definedName name="____PC2006" localSheetId="6">'[3]ÜT Personal'!#REF!</definedName>
    <definedName name="____PC2006" localSheetId="12">'[3]ÜT Personal'!#REF!</definedName>
    <definedName name="____PC2006" localSheetId="13">'[3]ÜT Personal'!#REF!</definedName>
    <definedName name="____PC2006">'[3]ÜT Personal'!#REF!</definedName>
    <definedName name="____per1" localSheetId="5">#REF!</definedName>
    <definedName name="____per1" localSheetId="6">#REF!</definedName>
    <definedName name="____per1" localSheetId="12">#REF!</definedName>
    <definedName name="____per1" localSheetId="13">#REF!</definedName>
    <definedName name="____per1">#REF!</definedName>
    <definedName name="____per2" localSheetId="5">#REF!</definedName>
    <definedName name="____per2" localSheetId="6">#REF!</definedName>
    <definedName name="____per2" localSheetId="12">#REF!</definedName>
    <definedName name="____per2" localSheetId="13">#REF!</definedName>
    <definedName name="____per2">#REF!</definedName>
    <definedName name="___DAT10" localSheetId="5">#REF!</definedName>
    <definedName name="___DAT10" localSheetId="6">#REF!</definedName>
    <definedName name="___DAT10" localSheetId="12">#REF!</definedName>
    <definedName name="___DAT10" localSheetId="13">#REF!</definedName>
    <definedName name="___DAT10">#REF!</definedName>
    <definedName name="___DAT11" localSheetId="5">#REF!</definedName>
    <definedName name="___DAT11" localSheetId="6">#REF!</definedName>
    <definedName name="___DAT11" localSheetId="12">#REF!</definedName>
    <definedName name="___DAT11" localSheetId="13">#REF!</definedName>
    <definedName name="___DAT11">#REF!</definedName>
    <definedName name="___DAT12" localSheetId="5">#REF!</definedName>
    <definedName name="___DAT12" localSheetId="6">#REF!</definedName>
    <definedName name="___DAT12" localSheetId="12">#REF!</definedName>
    <definedName name="___DAT12" localSheetId="13">#REF!</definedName>
    <definedName name="___DAT12">#REF!</definedName>
    <definedName name="___DAT13" localSheetId="5">#REF!</definedName>
    <definedName name="___DAT13" localSheetId="6">#REF!</definedName>
    <definedName name="___DAT13" localSheetId="12">#REF!</definedName>
    <definedName name="___DAT13" localSheetId="13">#REF!</definedName>
    <definedName name="___DAT13">#REF!</definedName>
    <definedName name="___DAT14" localSheetId="5">#REF!</definedName>
    <definedName name="___DAT14" localSheetId="6">#REF!</definedName>
    <definedName name="___DAT14" localSheetId="12">#REF!</definedName>
    <definedName name="___DAT14" localSheetId="13">#REF!</definedName>
    <definedName name="___DAT14">#REF!</definedName>
    <definedName name="___DAT15" localSheetId="5">#REF!</definedName>
    <definedName name="___DAT15" localSheetId="6">#REF!</definedName>
    <definedName name="___DAT15" localSheetId="12">#REF!</definedName>
    <definedName name="___DAT15" localSheetId="13">#REF!</definedName>
    <definedName name="___DAT15">#REF!</definedName>
    <definedName name="___DAT16" localSheetId="5">#REF!</definedName>
    <definedName name="___DAT16" localSheetId="6">#REF!</definedName>
    <definedName name="___DAT16" localSheetId="12">#REF!</definedName>
    <definedName name="___DAT16" localSheetId="13">#REF!</definedName>
    <definedName name="___DAT16">#REF!</definedName>
    <definedName name="___DAT17" localSheetId="5">#REF!</definedName>
    <definedName name="___DAT17" localSheetId="6">#REF!</definedName>
    <definedName name="___DAT17" localSheetId="12">#REF!</definedName>
    <definedName name="___DAT17" localSheetId="13">#REF!</definedName>
    <definedName name="___DAT17">#REF!</definedName>
    <definedName name="___DAT18" localSheetId="5">#REF!</definedName>
    <definedName name="___DAT18" localSheetId="6">#REF!</definedName>
    <definedName name="___DAT18" localSheetId="12">#REF!</definedName>
    <definedName name="___DAT18" localSheetId="13">#REF!</definedName>
    <definedName name="___DAT18">#REF!</definedName>
    <definedName name="___DAT19" localSheetId="5">#REF!</definedName>
    <definedName name="___DAT19" localSheetId="6">#REF!</definedName>
    <definedName name="___DAT19" localSheetId="12">#REF!</definedName>
    <definedName name="___DAT19" localSheetId="13">#REF!</definedName>
    <definedName name="___DAT19">#REF!</definedName>
    <definedName name="___DAT20" localSheetId="5">#REF!</definedName>
    <definedName name="___DAT20" localSheetId="6">#REF!</definedName>
    <definedName name="___DAT20" localSheetId="12">#REF!</definedName>
    <definedName name="___DAT20" localSheetId="13">#REF!</definedName>
    <definedName name="___DAT20">#REF!</definedName>
    <definedName name="___DAT21" localSheetId="5">#REF!</definedName>
    <definedName name="___DAT21" localSheetId="6">#REF!</definedName>
    <definedName name="___DAT21" localSheetId="12">#REF!</definedName>
    <definedName name="___DAT21" localSheetId="13">#REF!</definedName>
    <definedName name="___DAT21">#REF!</definedName>
    <definedName name="___DAT22" localSheetId="5">#REF!</definedName>
    <definedName name="___DAT22" localSheetId="6">#REF!</definedName>
    <definedName name="___DAT22" localSheetId="12">#REF!</definedName>
    <definedName name="___DAT22" localSheetId="13">#REF!</definedName>
    <definedName name="___DAT22">#REF!</definedName>
    <definedName name="___DAT23" localSheetId="5">#REF!</definedName>
    <definedName name="___DAT23" localSheetId="6">#REF!</definedName>
    <definedName name="___DAT23" localSheetId="12">#REF!</definedName>
    <definedName name="___DAT23" localSheetId="13">#REF!</definedName>
    <definedName name="___DAT23">#REF!</definedName>
    <definedName name="___DAT24" localSheetId="5">#REF!</definedName>
    <definedName name="___DAT24" localSheetId="6">#REF!</definedName>
    <definedName name="___DAT24" localSheetId="12">#REF!</definedName>
    <definedName name="___DAT24" localSheetId="13">#REF!</definedName>
    <definedName name="___DAT24">#REF!</definedName>
    <definedName name="___DAT25" localSheetId="5">#REF!</definedName>
    <definedName name="___DAT25" localSheetId="6">#REF!</definedName>
    <definedName name="___DAT25" localSheetId="12">#REF!</definedName>
    <definedName name="___DAT25" localSheetId="13">#REF!</definedName>
    <definedName name="___DAT25">#REF!</definedName>
    <definedName name="___DAT26" localSheetId="5">#REF!</definedName>
    <definedName name="___DAT26" localSheetId="6">#REF!</definedName>
    <definedName name="___DAT26" localSheetId="12">#REF!</definedName>
    <definedName name="___DAT26" localSheetId="13">#REF!</definedName>
    <definedName name="___DAT26">#REF!</definedName>
    <definedName name="___DAT27" localSheetId="5">#REF!</definedName>
    <definedName name="___DAT27" localSheetId="6">#REF!</definedName>
    <definedName name="___DAT27" localSheetId="12">#REF!</definedName>
    <definedName name="___DAT27" localSheetId="13">#REF!</definedName>
    <definedName name="___DAT27">#REF!</definedName>
    <definedName name="___DAT28" localSheetId="5">#REF!</definedName>
    <definedName name="___DAT28" localSheetId="6">#REF!</definedName>
    <definedName name="___DAT28" localSheetId="12">#REF!</definedName>
    <definedName name="___DAT28" localSheetId="13">#REF!</definedName>
    <definedName name="___DAT28">#REF!</definedName>
    <definedName name="___DAT29" localSheetId="5">#REF!</definedName>
    <definedName name="___DAT29" localSheetId="6">#REF!</definedName>
    <definedName name="___DAT29" localSheetId="12">#REF!</definedName>
    <definedName name="___DAT29" localSheetId="13">#REF!</definedName>
    <definedName name="___DAT29">#REF!</definedName>
    <definedName name="___DAT3" localSheetId="5">#REF!</definedName>
    <definedName name="___DAT3" localSheetId="6">#REF!</definedName>
    <definedName name="___DAT3" localSheetId="12">#REF!</definedName>
    <definedName name="___DAT3" localSheetId="13">#REF!</definedName>
    <definedName name="___DAT3">#REF!</definedName>
    <definedName name="___DAT30" localSheetId="5">#REF!</definedName>
    <definedName name="___DAT30" localSheetId="6">#REF!</definedName>
    <definedName name="___DAT30" localSheetId="12">#REF!</definedName>
    <definedName name="___DAT30" localSheetId="13">#REF!</definedName>
    <definedName name="___DAT30">#REF!</definedName>
    <definedName name="___DAT31" localSheetId="5">#REF!</definedName>
    <definedName name="___DAT31" localSheetId="6">#REF!</definedName>
    <definedName name="___DAT31" localSheetId="12">#REF!</definedName>
    <definedName name="___DAT31" localSheetId="13">#REF!</definedName>
    <definedName name="___DAT31">#REF!</definedName>
    <definedName name="___DAT32" localSheetId="5">#REF!</definedName>
    <definedName name="___DAT32" localSheetId="6">#REF!</definedName>
    <definedName name="___DAT32" localSheetId="12">#REF!</definedName>
    <definedName name="___DAT32" localSheetId="13">#REF!</definedName>
    <definedName name="___DAT32">#REF!</definedName>
    <definedName name="___DAT33" localSheetId="5">#REF!</definedName>
    <definedName name="___DAT33" localSheetId="6">#REF!</definedName>
    <definedName name="___DAT33" localSheetId="12">#REF!</definedName>
    <definedName name="___DAT33" localSheetId="13">#REF!</definedName>
    <definedName name="___DAT33">#REF!</definedName>
    <definedName name="___DAT34" localSheetId="5">#REF!</definedName>
    <definedName name="___DAT34" localSheetId="6">#REF!</definedName>
    <definedName name="___DAT34" localSheetId="12">#REF!</definedName>
    <definedName name="___DAT34" localSheetId="13">#REF!</definedName>
    <definedName name="___DAT34">#REF!</definedName>
    <definedName name="___DAT35" localSheetId="5">#REF!</definedName>
    <definedName name="___DAT35" localSheetId="6">#REF!</definedName>
    <definedName name="___DAT35" localSheetId="12">#REF!</definedName>
    <definedName name="___DAT35" localSheetId="13">#REF!</definedName>
    <definedName name="___DAT35">#REF!</definedName>
    <definedName name="___DAT36" localSheetId="5">#REF!</definedName>
    <definedName name="___DAT36" localSheetId="6">#REF!</definedName>
    <definedName name="___DAT36" localSheetId="12">#REF!</definedName>
    <definedName name="___DAT36" localSheetId="13">#REF!</definedName>
    <definedName name="___DAT36">#REF!</definedName>
    <definedName name="___DAT37" localSheetId="5">#REF!</definedName>
    <definedName name="___DAT37" localSheetId="6">#REF!</definedName>
    <definedName name="___DAT37" localSheetId="12">#REF!</definedName>
    <definedName name="___DAT37" localSheetId="13">#REF!</definedName>
    <definedName name="___DAT37">#REF!</definedName>
    <definedName name="___DAT38" localSheetId="5">#REF!</definedName>
    <definedName name="___DAT38" localSheetId="6">#REF!</definedName>
    <definedName name="___DAT38" localSheetId="12">#REF!</definedName>
    <definedName name="___DAT38" localSheetId="13">#REF!</definedName>
    <definedName name="___DAT38">#REF!</definedName>
    <definedName name="___DAT39" localSheetId="5">#REF!</definedName>
    <definedName name="___DAT39" localSheetId="6">#REF!</definedName>
    <definedName name="___DAT39" localSheetId="12">#REF!</definedName>
    <definedName name="___DAT39" localSheetId="13">#REF!</definedName>
    <definedName name="___DAT39">#REF!</definedName>
    <definedName name="___DAT4" localSheetId="5">#REF!</definedName>
    <definedName name="___DAT4" localSheetId="6">#REF!</definedName>
    <definedName name="___DAT4" localSheetId="12">#REF!</definedName>
    <definedName name="___DAT4" localSheetId="13">#REF!</definedName>
    <definedName name="___DAT4">#REF!</definedName>
    <definedName name="___DAT40" localSheetId="5">#REF!</definedName>
    <definedName name="___DAT40" localSheetId="6">#REF!</definedName>
    <definedName name="___DAT40" localSheetId="12">#REF!</definedName>
    <definedName name="___DAT40" localSheetId="13">#REF!</definedName>
    <definedName name="___DAT40">#REF!</definedName>
    <definedName name="___DAT41" localSheetId="5">#REF!</definedName>
    <definedName name="___DAT41" localSheetId="6">#REF!</definedName>
    <definedName name="___DAT41" localSheetId="12">#REF!</definedName>
    <definedName name="___DAT41" localSheetId="13">#REF!</definedName>
    <definedName name="___DAT41">#REF!</definedName>
    <definedName name="___DAT42" localSheetId="5">#REF!</definedName>
    <definedName name="___DAT42" localSheetId="6">#REF!</definedName>
    <definedName name="___DAT42" localSheetId="12">#REF!</definedName>
    <definedName name="___DAT42" localSheetId="13">#REF!</definedName>
    <definedName name="___DAT42">#REF!</definedName>
    <definedName name="___DAT43" localSheetId="5">#REF!</definedName>
    <definedName name="___DAT43" localSheetId="6">#REF!</definedName>
    <definedName name="___DAT43" localSheetId="12">#REF!</definedName>
    <definedName name="___DAT43" localSheetId="13">#REF!</definedName>
    <definedName name="___DAT43">#REF!</definedName>
    <definedName name="___DAT44" localSheetId="5">#REF!</definedName>
    <definedName name="___DAT44" localSheetId="6">#REF!</definedName>
    <definedName name="___DAT44" localSheetId="12">#REF!</definedName>
    <definedName name="___DAT44" localSheetId="13">#REF!</definedName>
    <definedName name="___DAT44">#REF!</definedName>
    <definedName name="___DAT45" localSheetId="5">#REF!</definedName>
    <definedName name="___DAT45" localSheetId="6">#REF!</definedName>
    <definedName name="___DAT45" localSheetId="12">#REF!</definedName>
    <definedName name="___DAT45" localSheetId="13">#REF!</definedName>
    <definedName name="___DAT45">#REF!</definedName>
    <definedName name="___DAT46" localSheetId="5">#REF!</definedName>
    <definedName name="___DAT46" localSheetId="6">#REF!</definedName>
    <definedName name="___DAT46" localSheetId="12">#REF!</definedName>
    <definedName name="___DAT46" localSheetId="13">#REF!</definedName>
    <definedName name="___DAT46">#REF!</definedName>
    <definedName name="___DAT47" localSheetId="5">#REF!</definedName>
    <definedName name="___DAT47" localSheetId="6">#REF!</definedName>
    <definedName name="___DAT47" localSheetId="12">#REF!</definedName>
    <definedName name="___DAT47" localSheetId="13">#REF!</definedName>
    <definedName name="___DAT47">#REF!</definedName>
    <definedName name="___DAT48" localSheetId="5">#REF!</definedName>
    <definedName name="___DAT48" localSheetId="6">#REF!</definedName>
    <definedName name="___DAT48" localSheetId="12">#REF!</definedName>
    <definedName name="___DAT48" localSheetId="13">#REF!</definedName>
    <definedName name="___DAT48">#REF!</definedName>
    <definedName name="___DAT49" localSheetId="5">#REF!</definedName>
    <definedName name="___DAT49" localSheetId="6">#REF!</definedName>
    <definedName name="___DAT49" localSheetId="12">#REF!</definedName>
    <definedName name="___DAT49" localSheetId="13">#REF!</definedName>
    <definedName name="___DAT49">#REF!</definedName>
    <definedName name="___DAT50" localSheetId="5">#REF!</definedName>
    <definedName name="___DAT50" localSheetId="6">#REF!</definedName>
    <definedName name="___DAT50" localSheetId="12">#REF!</definedName>
    <definedName name="___DAT50" localSheetId="13">#REF!</definedName>
    <definedName name="___DAT50">#REF!</definedName>
    <definedName name="___DAT51" localSheetId="5">#REF!</definedName>
    <definedName name="___DAT51" localSheetId="6">#REF!</definedName>
    <definedName name="___DAT51" localSheetId="12">#REF!</definedName>
    <definedName name="___DAT51" localSheetId="13">#REF!</definedName>
    <definedName name="___DAT51">#REF!</definedName>
    <definedName name="___DAT52" localSheetId="5">#REF!</definedName>
    <definedName name="___DAT52" localSheetId="6">#REF!</definedName>
    <definedName name="___DAT52" localSheetId="12">#REF!</definedName>
    <definedName name="___DAT52" localSheetId="13">#REF!</definedName>
    <definedName name="___DAT52">#REF!</definedName>
    <definedName name="___DAT53" localSheetId="5">#REF!</definedName>
    <definedName name="___DAT53" localSheetId="6">#REF!</definedName>
    <definedName name="___DAT53" localSheetId="12">#REF!</definedName>
    <definedName name="___DAT53" localSheetId="13">#REF!</definedName>
    <definedName name="___DAT53">#REF!</definedName>
    <definedName name="___DAT54" localSheetId="5">#REF!</definedName>
    <definedName name="___DAT54" localSheetId="6">#REF!</definedName>
    <definedName name="___DAT54" localSheetId="12">#REF!</definedName>
    <definedName name="___DAT54" localSheetId="13">#REF!</definedName>
    <definedName name="___DAT54">#REF!</definedName>
    <definedName name="___DAT55" localSheetId="5">#REF!</definedName>
    <definedName name="___DAT55" localSheetId="6">#REF!</definedName>
    <definedName name="___DAT55" localSheetId="12">#REF!</definedName>
    <definedName name="___DAT55" localSheetId="13">#REF!</definedName>
    <definedName name="___DAT55">#REF!</definedName>
    <definedName name="___DAT56" localSheetId="5">#REF!</definedName>
    <definedName name="___DAT56" localSheetId="6">#REF!</definedName>
    <definedName name="___DAT56" localSheetId="12">#REF!</definedName>
    <definedName name="___DAT56" localSheetId="13">#REF!</definedName>
    <definedName name="___DAT56">#REF!</definedName>
    <definedName name="___DAT57" localSheetId="5">#REF!</definedName>
    <definedName name="___DAT57" localSheetId="6">#REF!</definedName>
    <definedName name="___DAT57" localSheetId="12">#REF!</definedName>
    <definedName name="___DAT57" localSheetId="13">#REF!</definedName>
    <definedName name="___DAT57">#REF!</definedName>
    <definedName name="___DAT58" localSheetId="5">#REF!</definedName>
    <definedName name="___DAT58" localSheetId="6">#REF!</definedName>
    <definedName name="___DAT58" localSheetId="12">#REF!</definedName>
    <definedName name="___DAT58" localSheetId="13">#REF!</definedName>
    <definedName name="___DAT58">#REF!</definedName>
    <definedName name="___DAT59" localSheetId="5">#REF!</definedName>
    <definedName name="___DAT59" localSheetId="6">#REF!</definedName>
    <definedName name="___DAT59" localSheetId="12">#REF!</definedName>
    <definedName name="___DAT59" localSheetId="13">#REF!</definedName>
    <definedName name="___DAT59">#REF!</definedName>
    <definedName name="___DAT60" localSheetId="5">#REF!</definedName>
    <definedName name="___DAT60" localSheetId="6">#REF!</definedName>
    <definedName name="___DAT60" localSheetId="12">#REF!</definedName>
    <definedName name="___DAT60" localSheetId="13">#REF!</definedName>
    <definedName name="___DAT60">#REF!</definedName>
    <definedName name="___DAT61" localSheetId="5">#REF!</definedName>
    <definedName name="___DAT61" localSheetId="6">#REF!</definedName>
    <definedName name="___DAT61" localSheetId="12">#REF!</definedName>
    <definedName name="___DAT61" localSheetId="13">#REF!</definedName>
    <definedName name="___DAT61">#REF!</definedName>
    <definedName name="___DAT62" localSheetId="5">#REF!</definedName>
    <definedName name="___DAT62" localSheetId="6">#REF!</definedName>
    <definedName name="___DAT62" localSheetId="12">#REF!</definedName>
    <definedName name="___DAT62" localSheetId="13">#REF!</definedName>
    <definedName name="___DAT62">#REF!</definedName>
    <definedName name="___DAT63" localSheetId="5">#REF!</definedName>
    <definedName name="___DAT63" localSheetId="6">#REF!</definedName>
    <definedName name="___DAT63" localSheetId="12">#REF!</definedName>
    <definedName name="___DAT63" localSheetId="13">#REF!</definedName>
    <definedName name="___DAT63">#REF!</definedName>
    <definedName name="___DAT64" localSheetId="5">#REF!</definedName>
    <definedName name="___DAT64" localSheetId="6">#REF!</definedName>
    <definedName name="___DAT64" localSheetId="12">#REF!</definedName>
    <definedName name="___DAT64" localSheetId="13">#REF!</definedName>
    <definedName name="___DAT64">#REF!</definedName>
    <definedName name="___DAT65" localSheetId="5">#REF!</definedName>
    <definedName name="___DAT65" localSheetId="6">#REF!</definedName>
    <definedName name="___DAT65" localSheetId="12">#REF!</definedName>
    <definedName name="___DAT65" localSheetId="13">#REF!</definedName>
    <definedName name="___DAT65">#REF!</definedName>
    <definedName name="___DAT66" localSheetId="5">#REF!</definedName>
    <definedName name="___DAT66" localSheetId="6">#REF!</definedName>
    <definedName name="___DAT66" localSheetId="12">#REF!</definedName>
    <definedName name="___DAT66" localSheetId="13">#REF!</definedName>
    <definedName name="___DAT66">#REF!</definedName>
    <definedName name="___DAT67" localSheetId="5">#REF!</definedName>
    <definedName name="___DAT67" localSheetId="6">#REF!</definedName>
    <definedName name="___DAT67" localSheetId="12">#REF!</definedName>
    <definedName name="___DAT67" localSheetId="13">#REF!</definedName>
    <definedName name="___DAT67">#REF!</definedName>
    <definedName name="___DAT68" localSheetId="5">#REF!</definedName>
    <definedName name="___DAT68" localSheetId="6">#REF!</definedName>
    <definedName name="___DAT68" localSheetId="12">#REF!</definedName>
    <definedName name="___DAT68" localSheetId="13">#REF!</definedName>
    <definedName name="___DAT68">#REF!</definedName>
    <definedName name="___DAT69" localSheetId="5">#REF!</definedName>
    <definedName name="___DAT69" localSheetId="6">#REF!</definedName>
    <definedName name="___DAT69" localSheetId="12">#REF!</definedName>
    <definedName name="___DAT69" localSheetId="13">#REF!</definedName>
    <definedName name="___DAT69">#REF!</definedName>
    <definedName name="___DAT70" localSheetId="5">#REF!</definedName>
    <definedName name="___DAT70" localSheetId="6">#REF!</definedName>
    <definedName name="___DAT70" localSheetId="12">#REF!</definedName>
    <definedName name="___DAT70" localSheetId="13">#REF!</definedName>
    <definedName name="___DAT70">#REF!</definedName>
    <definedName name="___DAT71" localSheetId="5">#REF!</definedName>
    <definedName name="___DAT71" localSheetId="6">#REF!</definedName>
    <definedName name="___DAT71" localSheetId="12">#REF!</definedName>
    <definedName name="___DAT71" localSheetId="13">#REF!</definedName>
    <definedName name="___DAT71">#REF!</definedName>
    <definedName name="___DAT72" localSheetId="5">#REF!</definedName>
    <definedName name="___DAT72" localSheetId="6">#REF!</definedName>
    <definedName name="___DAT72" localSheetId="12">#REF!</definedName>
    <definedName name="___DAT72" localSheetId="13">#REF!</definedName>
    <definedName name="___DAT72">#REF!</definedName>
    <definedName name="___DAT73" localSheetId="5">#REF!</definedName>
    <definedName name="___DAT73" localSheetId="6">#REF!</definedName>
    <definedName name="___DAT73" localSheetId="12">#REF!</definedName>
    <definedName name="___DAT73" localSheetId="13">#REF!</definedName>
    <definedName name="___DAT73">#REF!</definedName>
    <definedName name="___DAT9" localSheetId="5">#REF!</definedName>
    <definedName name="___DAT9" localSheetId="6">#REF!</definedName>
    <definedName name="___DAT9" localSheetId="12">#REF!</definedName>
    <definedName name="___DAT9" localSheetId="13">#REF!</definedName>
    <definedName name="___DAT9">#REF!</definedName>
    <definedName name="___i66000" localSheetId="5">'[1]FIP akt'!#REF!</definedName>
    <definedName name="___i66000" localSheetId="6">'[1]FIP akt'!#REF!</definedName>
    <definedName name="___i66000" localSheetId="12">'[1]FIP akt'!#REF!</definedName>
    <definedName name="___i66000" localSheetId="13">'[1]FIP akt'!#REF!</definedName>
    <definedName name="___i66000">'[1]FIP akt'!#REF!</definedName>
    <definedName name="___PC2006" localSheetId="5">'[3]ÜT Personal'!#REF!</definedName>
    <definedName name="___PC2006" localSheetId="6">'[3]ÜT Personal'!#REF!</definedName>
    <definedName name="___PC2006" localSheetId="12">'[3]ÜT Personal'!#REF!</definedName>
    <definedName name="___PC2006" localSheetId="13">'[3]ÜT Personal'!#REF!</definedName>
    <definedName name="___PC2006">'[3]ÜT Personal'!#REF!</definedName>
    <definedName name="__DAT1" localSheetId="5">'[2]2006_Ist bis Juli'!#REF!</definedName>
    <definedName name="__DAT1" localSheetId="6">'[2]2006_Ist bis Juli'!#REF!</definedName>
    <definedName name="__DAT1" localSheetId="12">'[2]2006_Ist bis Juli'!#REF!</definedName>
    <definedName name="__DAT1" localSheetId="13">'[2]2006_Ist bis Juli'!#REF!</definedName>
    <definedName name="__DAT1">'[2]2006_Ist bis Juli'!#REF!</definedName>
    <definedName name="__DAT10" localSheetId="5">#REF!</definedName>
    <definedName name="__DAT10" localSheetId="6">#REF!</definedName>
    <definedName name="__DAT10" localSheetId="12">#REF!</definedName>
    <definedName name="__DAT10" localSheetId="13">#REF!</definedName>
    <definedName name="__DAT10">#REF!</definedName>
    <definedName name="__DAT11" localSheetId="5">#REF!</definedName>
    <definedName name="__DAT11" localSheetId="6">#REF!</definedName>
    <definedName name="__DAT11" localSheetId="12">#REF!</definedName>
    <definedName name="__DAT11" localSheetId="13">#REF!</definedName>
    <definedName name="__DAT11">#REF!</definedName>
    <definedName name="__DAT12" localSheetId="5">#REF!</definedName>
    <definedName name="__DAT12" localSheetId="6">#REF!</definedName>
    <definedName name="__DAT12" localSheetId="12">#REF!</definedName>
    <definedName name="__DAT12" localSheetId="13">#REF!</definedName>
    <definedName name="__DAT12">#REF!</definedName>
    <definedName name="__DAT13" localSheetId="5">#REF!</definedName>
    <definedName name="__DAT13" localSheetId="6">#REF!</definedName>
    <definedName name="__DAT13" localSheetId="12">#REF!</definedName>
    <definedName name="__DAT13" localSheetId="13">#REF!</definedName>
    <definedName name="__DAT13">#REF!</definedName>
    <definedName name="__DAT14" localSheetId="5">#REF!</definedName>
    <definedName name="__DAT14" localSheetId="6">#REF!</definedName>
    <definedName name="__DAT14" localSheetId="12">#REF!</definedName>
    <definedName name="__DAT14" localSheetId="13">#REF!</definedName>
    <definedName name="__DAT14">#REF!</definedName>
    <definedName name="__DAT15" localSheetId="5">#REF!</definedName>
    <definedName name="__DAT15" localSheetId="6">#REF!</definedName>
    <definedName name="__DAT15" localSheetId="12">#REF!</definedName>
    <definedName name="__DAT15" localSheetId="13">#REF!</definedName>
    <definedName name="__DAT15">#REF!</definedName>
    <definedName name="__DAT16" localSheetId="5">#REF!</definedName>
    <definedName name="__DAT16" localSheetId="6">#REF!</definedName>
    <definedName name="__DAT16" localSheetId="12">#REF!</definedName>
    <definedName name="__DAT16" localSheetId="13">#REF!</definedName>
    <definedName name="__DAT16">#REF!</definedName>
    <definedName name="__DAT17" localSheetId="5">#REF!</definedName>
    <definedName name="__DAT17" localSheetId="6">#REF!</definedName>
    <definedName name="__DAT17" localSheetId="12">#REF!</definedName>
    <definedName name="__DAT17" localSheetId="13">#REF!</definedName>
    <definedName name="__DAT17">#REF!</definedName>
    <definedName name="__DAT18" localSheetId="5">#REF!</definedName>
    <definedName name="__DAT18" localSheetId="6">#REF!</definedName>
    <definedName name="__DAT18" localSheetId="12">#REF!</definedName>
    <definedName name="__DAT18" localSheetId="13">#REF!</definedName>
    <definedName name="__DAT18">#REF!</definedName>
    <definedName name="__DAT19" localSheetId="5">#REF!</definedName>
    <definedName name="__DAT19" localSheetId="6">#REF!</definedName>
    <definedName name="__DAT19" localSheetId="12">#REF!</definedName>
    <definedName name="__DAT19" localSheetId="13">#REF!</definedName>
    <definedName name="__DAT19">#REF!</definedName>
    <definedName name="__DAT2" localSheetId="5">'[2]2006_Ist bis Juli'!#REF!</definedName>
    <definedName name="__DAT2" localSheetId="6">'[2]2006_Ist bis Juli'!#REF!</definedName>
    <definedName name="__DAT2" localSheetId="12">'[2]2006_Ist bis Juli'!#REF!</definedName>
    <definedName name="__DAT2" localSheetId="13">'[2]2006_Ist bis Juli'!#REF!</definedName>
    <definedName name="__DAT2">'[2]2006_Ist bis Juli'!#REF!</definedName>
    <definedName name="__DAT20" localSheetId="5">#REF!</definedName>
    <definedName name="__DAT20" localSheetId="6">#REF!</definedName>
    <definedName name="__DAT20" localSheetId="12">#REF!</definedName>
    <definedName name="__DAT20" localSheetId="13">#REF!</definedName>
    <definedName name="__DAT20">#REF!</definedName>
    <definedName name="__DAT21" localSheetId="5">#REF!</definedName>
    <definedName name="__DAT21" localSheetId="6">#REF!</definedName>
    <definedName name="__DAT21" localSheetId="12">#REF!</definedName>
    <definedName name="__DAT21" localSheetId="13">#REF!</definedName>
    <definedName name="__DAT21">#REF!</definedName>
    <definedName name="__DAT22" localSheetId="5">#REF!</definedName>
    <definedName name="__DAT22" localSheetId="6">#REF!</definedName>
    <definedName name="__DAT22" localSheetId="12">#REF!</definedName>
    <definedName name="__DAT22" localSheetId="13">#REF!</definedName>
    <definedName name="__DAT22">#REF!</definedName>
    <definedName name="__DAT23" localSheetId="5">#REF!</definedName>
    <definedName name="__DAT23" localSheetId="6">#REF!</definedName>
    <definedName name="__DAT23" localSheetId="12">#REF!</definedName>
    <definedName name="__DAT23" localSheetId="13">#REF!</definedName>
    <definedName name="__DAT23">#REF!</definedName>
    <definedName name="__DAT24" localSheetId="5">#REF!</definedName>
    <definedName name="__DAT24" localSheetId="6">#REF!</definedName>
    <definedName name="__DAT24" localSheetId="12">#REF!</definedName>
    <definedName name="__DAT24" localSheetId="13">#REF!</definedName>
    <definedName name="__DAT24">#REF!</definedName>
    <definedName name="__DAT25" localSheetId="5">#REF!</definedName>
    <definedName name="__DAT25" localSheetId="6">#REF!</definedName>
    <definedName name="__DAT25" localSheetId="12">#REF!</definedName>
    <definedName name="__DAT25" localSheetId="13">#REF!</definedName>
    <definedName name="__DAT25">#REF!</definedName>
    <definedName name="__DAT26" localSheetId="5">#REF!</definedName>
    <definedName name="__DAT26" localSheetId="6">#REF!</definedName>
    <definedName name="__DAT26" localSheetId="12">#REF!</definedName>
    <definedName name="__DAT26" localSheetId="13">#REF!</definedName>
    <definedName name="__DAT26">#REF!</definedName>
    <definedName name="__DAT27" localSheetId="5">#REF!</definedName>
    <definedName name="__DAT27" localSheetId="6">#REF!</definedName>
    <definedName name="__DAT27" localSheetId="12">#REF!</definedName>
    <definedName name="__DAT27" localSheetId="13">#REF!</definedName>
    <definedName name="__DAT27">#REF!</definedName>
    <definedName name="__DAT28" localSheetId="5">#REF!</definedName>
    <definedName name="__DAT28" localSheetId="6">#REF!</definedName>
    <definedName name="__DAT28" localSheetId="12">#REF!</definedName>
    <definedName name="__DAT28" localSheetId="13">#REF!</definedName>
    <definedName name="__DAT28">#REF!</definedName>
    <definedName name="__DAT29" localSheetId="5">#REF!</definedName>
    <definedName name="__DAT29" localSheetId="6">#REF!</definedName>
    <definedName name="__DAT29" localSheetId="12">#REF!</definedName>
    <definedName name="__DAT29" localSheetId="13">#REF!</definedName>
    <definedName name="__DAT29">#REF!</definedName>
    <definedName name="__DAT3" localSheetId="5">#REF!</definedName>
    <definedName name="__DAT3" localSheetId="6">#REF!</definedName>
    <definedName name="__DAT3" localSheetId="12">#REF!</definedName>
    <definedName name="__DAT3" localSheetId="13">#REF!</definedName>
    <definedName name="__DAT3">#REF!</definedName>
    <definedName name="__DAT30" localSheetId="5">#REF!</definedName>
    <definedName name="__DAT30" localSheetId="6">#REF!</definedName>
    <definedName name="__DAT30" localSheetId="12">#REF!</definedName>
    <definedName name="__DAT30" localSheetId="13">#REF!</definedName>
    <definedName name="__DAT30">#REF!</definedName>
    <definedName name="__DAT31" localSheetId="5">#REF!</definedName>
    <definedName name="__DAT31" localSheetId="6">#REF!</definedName>
    <definedName name="__DAT31" localSheetId="12">#REF!</definedName>
    <definedName name="__DAT31" localSheetId="13">#REF!</definedName>
    <definedName name="__DAT31">#REF!</definedName>
    <definedName name="__DAT32" localSheetId="5">#REF!</definedName>
    <definedName name="__DAT32" localSheetId="6">#REF!</definedName>
    <definedName name="__DAT32" localSheetId="12">#REF!</definedName>
    <definedName name="__DAT32" localSheetId="13">#REF!</definedName>
    <definedName name="__DAT32">#REF!</definedName>
    <definedName name="__DAT33" localSheetId="5">#REF!</definedName>
    <definedName name="__DAT33" localSheetId="6">#REF!</definedName>
    <definedName name="__DAT33" localSheetId="12">#REF!</definedName>
    <definedName name="__DAT33" localSheetId="13">#REF!</definedName>
    <definedName name="__DAT33">#REF!</definedName>
    <definedName name="__DAT34" localSheetId="5">#REF!</definedName>
    <definedName name="__DAT34" localSheetId="6">#REF!</definedName>
    <definedName name="__DAT34" localSheetId="12">#REF!</definedName>
    <definedName name="__DAT34" localSheetId="13">#REF!</definedName>
    <definedName name="__DAT34">#REF!</definedName>
    <definedName name="__DAT35" localSheetId="5">#REF!</definedName>
    <definedName name="__DAT35" localSheetId="6">#REF!</definedName>
    <definedName name="__DAT35" localSheetId="12">#REF!</definedName>
    <definedName name="__DAT35" localSheetId="13">#REF!</definedName>
    <definedName name="__DAT35">#REF!</definedName>
    <definedName name="__DAT36" localSheetId="5">#REF!</definedName>
    <definedName name="__DAT36" localSheetId="6">#REF!</definedName>
    <definedName name="__DAT36" localSheetId="12">#REF!</definedName>
    <definedName name="__DAT36" localSheetId="13">#REF!</definedName>
    <definedName name="__DAT36">#REF!</definedName>
    <definedName name="__DAT37" localSheetId="5">#REF!</definedName>
    <definedName name="__DAT37" localSheetId="6">#REF!</definedName>
    <definedName name="__DAT37" localSheetId="12">#REF!</definedName>
    <definedName name="__DAT37" localSheetId="13">#REF!</definedName>
    <definedName name="__DAT37">#REF!</definedName>
    <definedName name="__DAT38" localSheetId="5">#REF!</definedName>
    <definedName name="__DAT38" localSheetId="6">#REF!</definedName>
    <definedName name="__DAT38" localSheetId="12">#REF!</definedName>
    <definedName name="__DAT38" localSheetId="13">#REF!</definedName>
    <definedName name="__DAT38">#REF!</definedName>
    <definedName name="__DAT39" localSheetId="5">#REF!</definedName>
    <definedName name="__DAT39" localSheetId="6">#REF!</definedName>
    <definedName name="__DAT39" localSheetId="12">#REF!</definedName>
    <definedName name="__DAT39" localSheetId="13">#REF!</definedName>
    <definedName name="__DAT39">#REF!</definedName>
    <definedName name="__DAT4" localSheetId="5">#REF!</definedName>
    <definedName name="__DAT4" localSheetId="6">#REF!</definedName>
    <definedName name="__DAT4" localSheetId="12">#REF!</definedName>
    <definedName name="__DAT4" localSheetId="13">#REF!</definedName>
    <definedName name="__DAT4">#REF!</definedName>
    <definedName name="__DAT40" localSheetId="5">#REF!</definedName>
    <definedName name="__DAT40" localSheetId="6">#REF!</definedName>
    <definedName name="__DAT40" localSheetId="12">#REF!</definedName>
    <definedName name="__DAT40" localSheetId="13">#REF!</definedName>
    <definedName name="__DAT40">#REF!</definedName>
    <definedName name="__DAT41" localSheetId="5">#REF!</definedName>
    <definedName name="__DAT41" localSheetId="6">#REF!</definedName>
    <definedName name="__DAT41" localSheetId="12">#REF!</definedName>
    <definedName name="__DAT41" localSheetId="13">#REF!</definedName>
    <definedName name="__DAT41">#REF!</definedName>
    <definedName name="__DAT42" localSheetId="5">#REF!</definedName>
    <definedName name="__DAT42" localSheetId="6">#REF!</definedName>
    <definedName name="__DAT42" localSheetId="12">#REF!</definedName>
    <definedName name="__DAT42" localSheetId="13">#REF!</definedName>
    <definedName name="__DAT42">#REF!</definedName>
    <definedName name="__DAT43" localSheetId="5">#REF!</definedName>
    <definedName name="__DAT43" localSheetId="6">#REF!</definedName>
    <definedName name="__DAT43" localSheetId="12">#REF!</definedName>
    <definedName name="__DAT43" localSheetId="13">#REF!</definedName>
    <definedName name="__DAT43">#REF!</definedName>
    <definedName name="__DAT44" localSheetId="5">#REF!</definedName>
    <definedName name="__DAT44" localSheetId="6">#REF!</definedName>
    <definedName name="__DAT44" localSheetId="12">#REF!</definedName>
    <definedName name="__DAT44" localSheetId="13">#REF!</definedName>
    <definedName name="__DAT44">#REF!</definedName>
    <definedName name="__DAT45" localSheetId="5">#REF!</definedName>
    <definedName name="__DAT45" localSheetId="6">#REF!</definedName>
    <definedName name="__DAT45" localSheetId="12">#REF!</definedName>
    <definedName name="__DAT45" localSheetId="13">#REF!</definedName>
    <definedName name="__DAT45">#REF!</definedName>
    <definedName name="__DAT46" localSheetId="5">#REF!</definedName>
    <definedName name="__DAT46" localSheetId="6">#REF!</definedName>
    <definedName name="__DAT46" localSheetId="12">#REF!</definedName>
    <definedName name="__DAT46" localSheetId="13">#REF!</definedName>
    <definedName name="__DAT46">#REF!</definedName>
    <definedName name="__DAT47" localSheetId="5">#REF!</definedName>
    <definedName name="__DAT47" localSheetId="6">#REF!</definedName>
    <definedName name="__DAT47" localSheetId="12">#REF!</definedName>
    <definedName name="__DAT47" localSheetId="13">#REF!</definedName>
    <definedName name="__DAT47">#REF!</definedName>
    <definedName name="__DAT48" localSheetId="5">#REF!</definedName>
    <definedName name="__DAT48" localSheetId="6">#REF!</definedName>
    <definedName name="__DAT48" localSheetId="12">#REF!</definedName>
    <definedName name="__DAT48" localSheetId="13">#REF!</definedName>
    <definedName name="__DAT48">#REF!</definedName>
    <definedName name="__DAT49" localSheetId="5">#REF!</definedName>
    <definedName name="__DAT49" localSheetId="6">#REF!</definedName>
    <definedName name="__DAT49" localSheetId="12">#REF!</definedName>
    <definedName name="__DAT49" localSheetId="13">#REF!</definedName>
    <definedName name="__DAT49">#REF!</definedName>
    <definedName name="__DAT5" localSheetId="5">'[2]2006_Ist bis Juli'!#REF!</definedName>
    <definedName name="__DAT5" localSheetId="6">'[2]2006_Ist bis Juli'!#REF!</definedName>
    <definedName name="__DAT5" localSheetId="12">'[2]2006_Ist bis Juli'!#REF!</definedName>
    <definedName name="__DAT5" localSheetId="13">'[2]2006_Ist bis Juli'!#REF!</definedName>
    <definedName name="__DAT5">'[2]2006_Ist bis Juli'!#REF!</definedName>
    <definedName name="__DAT50" localSheetId="5">#REF!</definedName>
    <definedName name="__DAT50" localSheetId="6">#REF!</definedName>
    <definedName name="__DAT50" localSheetId="12">#REF!</definedName>
    <definedName name="__DAT50" localSheetId="13">#REF!</definedName>
    <definedName name="__DAT50">#REF!</definedName>
    <definedName name="__DAT51" localSheetId="5">#REF!</definedName>
    <definedName name="__DAT51" localSheetId="6">#REF!</definedName>
    <definedName name="__DAT51" localSheetId="12">#REF!</definedName>
    <definedName name="__DAT51" localSheetId="13">#REF!</definedName>
    <definedName name="__DAT51">#REF!</definedName>
    <definedName name="__DAT52" localSheetId="5">#REF!</definedName>
    <definedName name="__DAT52" localSheetId="6">#REF!</definedName>
    <definedName name="__DAT52" localSheetId="12">#REF!</definedName>
    <definedName name="__DAT52" localSheetId="13">#REF!</definedName>
    <definedName name="__DAT52">#REF!</definedName>
    <definedName name="__DAT53" localSheetId="5">#REF!</definedName>
    <definedName name="__DAT53" localSheetId="6">#REF!</definedName>
    <definedName name="__DAT53" localSheetId="12">#REF!</definedName>
    <definedName name="__DAT53" localSheetId="13">#REF!</definedName>
    <definedName name="__DAT53">#REF!</definedName>
    <definedName name="__DAT54" localSheetId="5">#REF!</definedName>
    <definedName name="__DAT54" localSheetId="6">#REF!</definedName>
    <definedName name="__DAT54" localSheetId="12">#REF!</definedName>
    <definedName name="__DAT54" localSheetId="13">#REF!</definedName>
    <definedName name="__DAT54">#REF!</definedName>
    <definedName name="__DAT55" localSheetId="5">#REF!</definedName>
    <definedName name="__DAT55" localSheetId="6">#REF!</definedName>
    <definedName name="__DAT55" localSheetId="12">#REF!</definedName>
    <definedName name="__DAT55" localSheetId="13">#REF!</definedName>
    <definedName name="__DAT55">#REF!</definedName>
    <definedName name="__DAT56" localSheetId="5">#REF!</definedName>
    <definedName name="__DAT56" localSheetId="6">#REF!</definedName>
    <definedName name="__DAT56" localSheetId="12">#REF!</definedName>
    <definedName name="__DAT56" localSheetId="13">#REF!</definedName>
    <definedName name="__DAT56">#REF!</definedName>
    <definedName name="__DAT57" localSheetId="5">#REF!</definedName>
    <definedName name="__DAT57" localSheetId="6">#REF!</definedName>
    <definedName name="__DAT57" localSheetId="12">#REF!</definedName>
    <definedName name="__DAT57" localSheetId="13">#REF!</definedName>
    <definedName name="__DAT57">#REF!</definedName>
    <definedName name="__DAT58" localSheetId="5">#REF!</definedName>
    <definedName name="__DAT58" localSheetId="6">#REF!</definedName>
    <definedName name="__DAT58" localSheetId="12">#REF!</definedName>
    <definedName name="__DAT58" localSheetId="13">#REF!</definedName>
    <definedName name="__DAT58">#REF!</definedName>
    <definedName name="__DAT59" localSheetId="5">#REF!</definedName>
    <definedName name="__DAT59" localSheetId="6">#REF!</definedName>
    <definedName name="__DAT59" localSheetId="12">#REF!</definedName>
    <definedName name="__DAT59" localSheetId="13">#REF!</definedName>
    <definedName name="__DAT59">#REF!</definedName>
    <definedName name="__DAT6" localSheetId="5">'[2]2006_Ist bis Juli'!#REF!</definedName>
    <definedName name="__DAT6" localSheetId="6">'[2]2006_Ist bis Juli'!#REF!</definedName>
    <definedName name="__DAT6" localSheetId="12">'[2]2006_Ist bis Juli'!#REF!</definedName>
    <definedName name="__DAT6" localSheetId="13">'[2]2006_Ist bis Juli'!#REF!</definedName>
    <definedName name="__DAT6">'[2]2006_Ist bis Juli'!#REF!</definedName>
    <definedName name="__DAT60" localSheetId="5">#REF!</definedName>
    <definedName name="__DAT60" localSheetId="6">#REF!</definedName>
    <definedName name="__DAT60" localSheetId="12">#REF!</definedName>
    <definedName name="__DAT60" localSheetId="13">#REF!</definedName>
    <definedName name="__DAT60">#REF!</definedName>
    <definedName name="__DAT61" localSheetId="5">#REF!</definedName>
    <definedName name="__DAT61" localSheetId="6">#REF!</definedName>
    <definedName name="__DAT61" localSheetId="12">#REF!</definedName>
    <definedName name="__DAT61" localSheetId="13">#REF!</definedName>
    <definedName name="__DAT61">#REF!</definedName>
    <definedName name="__DAT62" localSheetId="5">#REF!</definedName>
    <definedName name="__DAT62" localSheetId="6">#REF!</definedName>
    <definedName name="__DAT62" localSheetId="12">#REF!</definedName>
    <definedName name="__DAT62" localSheetId="13">#REF!</definedName>
    <definedName name="__DAT62">#REF!</definedName>
    <definedName name="__DAT63" localSheetId="5">#REF!</definedName>
    <definedName name="__DAT63" localSheetId="6">#REF!</definedName>
    <definedName name="__DAT63" localSheetId="12">#REF!</definedName>
    <definedName name="__DAT63" localSheetId="13">#REF!</definedName>
    <definedName name="__DAT63">#REF!</definedName>
    <definedName name="__DAT64" localSheetId="5">#REF!</definedName>
    <definedName name="__DAT64" localSheetId="6">#REF!</definedName>
    <definedName name="__DAT64" localSheetId="12">#REF!</definedName>
    <definedName name="__DAT64" localSheetId="13">#REF!</definedName>
    <definedName name="__DAT64">#REF!</definedName>
    <definedName name="__DAT65" localSheetId="5">#REF!</definedName>
    <definedName name="__DAT65" localSheetId="6">#REF!</definedName>
    <definedName name="__DAT65" localSheetId="12">#REF!</definedName>
    <definedName name="__DAT65" localSheetId="13">#REF!</definedName>
    <definedName name="__DAT65">#REF!</definedName>
    <definedName name="__DAT66" localSheetId="5">#REF!</definedName>
    <definedName name="__DAT66" localSheetId="6">#REF!</definedName>
    <definedName name="__DAT66" localSheetId="12">#REF!</definedName>
    <definedName name="__DAT66" localSheetId="13">#REF!</definedName>
    <definedName name="__DAT66">#REF!</definedName>
    <definedName name="__DAT67" localSheetId="5">#REF!</definedName>
    <definedName name="__DAT67" localSheetId="6">#REF!</definedName>
    <definedName name="__DAT67" localSheetId="12">#REF!</definedName>
    <definedName name="__DAT67" localSheetId="13">#REF!</definedName>
    <definedName name="__DAT67">#REF!</definedName>
    <definedName name="__DAT68" localSheetId="5">#REF!</definedName>
    <definedName name="__DAT68" localSheetId="6">#REF!</definedName>
    <definedName name="__DAT68" localSheetId="12">#REF!</definedName>
    <definedName name="__DAT68" localSheetId="13">#REF!</definedName>
    <definedName name="__DAT68">#REF!</definedName>
    <definedName name="__DAT69" localSheetId="5">#REF!</definedName>
    <definedName name="__DAT69" localSheetId="6">#REF!</definedName>
    <definedName name="__DAT69" localSheetId="12">#REF!</definedName>
    <definedName name="__DAT69" localSheetId="13">#REF!</definedName>
    <definedName name="__DAT69">#REF!</definedName>
    <definedName name="__DAT70" localSheetId="5">#REF!</definedName>
    <definedName name="__DAT70" localSheetId="6">#REF!</definedName>
    <definedName name="__DAT70" localSheetId="12">#REF!</definedName>
    <definedName name="__DAT70" localSheetId="13">#REF!</definedName>
    <definedName name="__DAT70">#REF!</definedName>
    <definedName name="__DAT71" localSheetId="5">#REF!</definedName>
    <definedName name="__DAT71" localSheetId="6">#REF!</definedName>
    <definedName name="__DAT71" localSheetId="12">#REF!</definedName>
    <definedName name="__DAT71" localSheetId="13">#REF!</definedName>
    <definedName name="__DAT71">#REF!</definedName>
    <definedName name="__DAT72" localSheetId="5">#REF!</definedName>
    <definedName name="__DAT72" localSheetId="6">#REF!</definedName>
    <definedName name="__DAT72" localSheetId="12">#REF!</definedName>
    <definedName name="__DAT72" localSheetId="13">#REF!</definedName>
    <definedName name="__DAT72">#REF!</definedName>
    <definedName name="__DAT73" localSheetId="5">#REF!</definedName>
    <definedName name="__DAT73" localSheetId="6">#REF!</definedName>
    <definedName name="__DAT73" localSheetId="12">#REF!</definedName>
    <definedName name="__DAT73" localSheetId="13">#REF!</definedName>
    <definedName name="__DAT73">#REF!</definedName>
    <definedName name="__DAT9" localSheetId="5">#REF!</definedName>
    <definedName name="__DAT9" localSheetId="6">#REF!</definedName>
    <definedName name="__DAT9" localSheetId="12">#REF!</definedName>
    <definedName name="__DAT9" localSheetId="13">#REF!</definedName>
    <definedName name="__DAT9">#REF!</definedName>
    <definedName name="__i66000" localSheetId="5">'[1]FIP akt'!#REF!</definedName>
    <definedName name="__i66000" localSheetId="6">'[1]FIP akt'!#REF!</definedName>
    <definedName name="__i66000" localSheetId="12">'[1]FIP akt'!#REF!</definedName>
    <definedName name="__i66000" localSheetId="13">'[1]FIP akt'!#REF!</definedName>
    <definedName name="__i66000">'[1]FIP akt'!#REF!</definedName>
    <definedName name="__PC2006" localSheetId="5">'[3]ÜT Personal'!#REF!</definedName>
    <definedName name="__PC2006" localSheetId="6">'[3]ÜT Personal'!#REF!</definedName>
    <definedName name="__PC2006" localSheetId="12">'[3]ÜT Personal'!#REF!</definedName>
    <definedName name="__PC2006" localSheetId="13">'[3]ÜT Personal'!#REF!</definedName>
    <definedName name="__PC2006">'[3]ÜT Personal'!#REF!</definedName>
    <definedName name="__per1" localSheetId="5">#REF!</definedName>
    <definedName name="__per1" localSheetId="6">#REF!</definedName>
    <definedName name="__per1" localSheetId="12">#REF!</definedName>
    <definedName name="__per1" localSheetId="13">#REF!</definedName>
    <definedName name="__per1">#REF!</definedName>
    <definedName name="__per2" localSheetId="5">#REF!</definedName>
    <definedName name="__per2" localSheetId="6">#REF!</definedName>
    <definedName name="__per2" localSheetId="12">#REF!</definedName>
    <definedName name="__per2" localSheetId="13">#REF!</definedName>
    <definedName name="__per2">#REF!</definedName>
    <definedName name="_1_">'[4]Zinsrisiko-Detail'!$A$1:$O$128</definedName>
    <definedName name="_5_">'[4]Zinsrisiko-Detail'!$A$1:$O$128</definedName>
    <definedName name="_BM" localSheetId="5">#REF!</definedName>
    <definedName name="_BM" localSheetId="6">#REF!</definedName>
    <definedName name="_BM" localSheetId="12">#REF!</definedName>
    <definedName name="_BM" localSheetId="13">#REF!</definedName>
    <definedName name="_BM">#REF!</definedName>
    <definedName name="_bmv" localSheetId="30">#REF!</definedName>
    <definedName name="_bmv" localSheetId="5">#REF!</definedName>
    <definedName name="_bmv" localSheetId="6">#REF!</definedName>
    <definedName name="_bmv" localSheetId="12">#REF!</definedName>
    <definedName name="_bmv" localSheetId="13">#REF!</definedName>
    <definedName name="_bmv">#REF!</definedName>
    <definedName name="_BMVIT" localSheetId="5">#REF!</definedName>
    <definedName name="_BMVIT" localSheetId="6">#REF!</definedName>
    <definedName name="_BMVIT" localSheetId="12">#REF!</definedName>
    <definedName name="_BMVIT" localSheetId="13">#REF!</definedName>
    <definedName name="_BMVIT">#REF!</definedName>
    <definedName name="_DAT1" localSheetId="5">'[2]2006_Ist bis Juli'!#REF!</definedName>
    <definedName name="_DAT1" localSheetId="6">'[2]2006_Ist bis Juli'!#REF!</definedName>
    <definedName name="_DAT1" localSheetId="12">'[2]2006_Ist bis Juli'!#REF!</definedName>
    <definedName name="_DAT1" localSheetId="13">'[2]2006_Ist bis Juli'!#REF!</definedName>
    <definedName name="_DAT1">'[2]2006_Ist bis Juli'!#REF!</definedName>
    <definedName name="_DAT10" localSheetId="5">#REF!</definedName>
    <definedName name="_DAT10" localSheetId="6">#REF!</definedName>
    <definedName name="_DAT10" localSheetId="12">#REF!</definedName>
    <definedName name="_DAT10" localSheetId="13">#REF!</definedName>
    <definedName name="_DAT10">#REF!</definedName>
    <definedName name="_DAT11" localSheetId="5">#REF!</definedName>
    <definedName name="_DAT11" localSheetId="6">#REF!</definedName>
    <definedName name="_DAT11" localSheetId="12">#REF!</definedName>
    <definedName name="_DAT11" localSheetId="13">#REF!</definedName>
    <definedName name="_DAT11">#REF!</definedName>
    <definedName name="_DAT12" localSheetId="5">#REF!</definedName>
    <definedName name="_DAT12" localSheetId="6">#REF!</definedName>
    <definedName name="_DAT12" localSheetId="12">#REF!</definedName>
    <definedName name="_DAT12" localSheetId="13">#REF!</definedName>
    <definedName name="_DAT12">#REF!</definedName>
    <definedName name="_DAT13" localSheetId="5">#REF!</definedName>
    <definedName name="_DAT13" localSheetId="6">#REF!</definedName>
    <definedName name="_DAT13" localSheetId="12">#REF!</definedName>
    <definedName name="_DAT13" localSheetId="13">#REF!</definedName>
    <definedName name="_DAT13">#REF!</definedName>
    <definedName name="_DAT14" localSheetId="5">#REF!</definedName>
    <definedName name="_DAT14" localSheetId="6">#REF!</definedName>
    <definedName name="_DAT14" localSheetId="12">#REF!</definedName>
    <definedName name="_DAT14" localSheetId="13">#REF!</definedName>
    <definedName name="_DAT14">#REF!</definedName>
    <definedName name="_DAT15" localSheetId="5">#REF!</definedName>
    <definedName name="_DAT15" localSheetId="6">#REF!</definedName>
    <definedName name="_DAT15" localSheetId="12">#REF!</definedName>
    <definedName name="_DAT15" localSheetId="13">#REF!</definedName>
    <definedName name="_DAT15">#REF!</definedName>
    <definedName name="_DAT16" localSheetId="5">#REF!</definedName>
    <definedName name="_DAT16" localSheetId="6">#REF!</definedName>
    <definedName name="_DAT16" localSheetId="12">#REF!</definedName>
    <definedName name="_DAT16" localSheetId="13">#REF!</definedName>
    <definedName name="_DAT16">#REF!</definedName>
    <definedName name="_DAT17" localSheetId="5">#REF!</definedName>
    <definedName name="_DAT17" localSheetId="6">#REF!</definedName>
    <definedName name="_DAT17" localSheetId="12">#REF!</definedName>
    <definedName name="_DAT17" localSheetId="13">#REF!</definedName>
    <definedName name="_DAT17">#REF!</definedName>
    <definedName name="_DAT18" localSheetId="5">#REF!</definedName>
    <definedName name="_DAT18" localSheetId="6">#REF!</definedName>
    <definedName name="_DAT18" localSheetId="12">#REF!</definedName>
    <definedName name="_DAT18" localSheetId="13">#REF!</definedName>
    <definedName name="_DAT18">#REF!</definedName>
    <definedName name="_DAT19" localSheetId="5">#REF!</definedName>
    <definedName name="_DAT19" localSheetId="6">#REF!</definedName>
    <definedName name="_DAT19" localSheetId="12">#REF!</definedName>
    <definedName name="_DAT19" localSheetId="13">#REF!</definedName>
    <definedName name="_DAT19">#REF!</definedName>
    <definedName name="_DAT2" localSheetId="5">'[2]2006_Ist bis Juli'!#REF!</definedName>
    <definedName name="_DAT2" localSheetId="6">'[2]2006_Ist bis Juli'!#REF!</definedName>
    <definedName name="_DAT2" localSheetId="12">'[2]2006_Ist bis Juli'!#REF!</definedName>
    <definedName name="_DAT2" localSheetId="13">'[2]2006_Ist bis Juli'!#REF!</definedName>
    <definedName name="_DAT2">'[2]2006_Ist bis Juli'!#REF!</definedName>
    <definedName name="_DAT20" localSheetId="5">#REF!</definedName>
    <definedName name="_DAT20" localSheetId="6">#REF!</definedName>
    <definedName name="_DAT20" localSheetId="12">#REF!</definedName>
    <definedName name="_DAT20" localSheetId="13">#REF!</definedName>
    <definedName name="_DAT20">#REF!</definedName>
    <definedName name="_DAT21" localSheetId="5">#REF!</definedName>
    <definedName name="_DAT21" localSheetId="6">#REF!</definedName>
    <definedName name="_DAT21" localSheetId="12">#REF!</definedName>
    <definedName name="_DAT21" localSheetId="13">#REF!</definedName>
    <definedName name="_DAT21">#REF!</definedName>
    <definedName name="_DAT22" localSheetId="5">#REF!</definedName>
    <definedName name="_DAT22" localSheetId="6">#REF!</definedName>
    <definedName name="_DAT22" localSheetId="12">#REF!</definedName>
    <definedName name="_DAT22" localSheetId="13">#REF!</definedName>
    <definedName name="_DAT22">#REF!</definedName>
    <definedName name="_DAT23" localSheetId="5">#REF!</definedName>
    <definedName name="_DAT23" localSheetId="6">#REF!</definedName>
    <definedName name="_DAT23" localSheetId="12">#REF!</definedName>
    <definedName name="_DAT23" localSheetId="13">#REF!</definedName>
    <definedName name="_DAT23">#REF!</definedName>
    <definedName name="_DAT24" localSheetId="5">#REF!</definedName>
    <definedName name="_DAT24" localSheetId="6">#REF!</definedName>
    <definedName name="_DAT24" localSheetId="12">#REF!</definedName>
    <definedName name="_DAT24" localSheetId="13">#REF!</definedName>
    <definedName name="_DAT24">#REF!</definedName>
    <definedName name="_DAT25" localSheetId="5">#REF!</definedName>
    <definedName name="_DAT25" localSheetId="6">#REF!</definedName>
    <definedName name="_DAT25" localSheetId="12">#REF!</definedName>
    <definedName name="_DAT25" localSheetId="13">#REF!</definedName>
    <definedName name="_DAT25">#REF!</definedName>
    <definedName name="_DAT26" localSheetId="5">#REF!</definedName>
    <definedName name="_DAT26" localSheetId="6">#REF!</definedName>
    <definedName name="_DAT26" localSheetId="12">#REF!</definedName>
    <definedName name="_DAT26" localSheetId="13">#REF!</definedName>
    <definedName name="_DAT26">#REF!</definedName>
    <definedName name="_DAT27" localSheetId="5">#REF!</definedName>
    <definedName name="_DAT27" localSheetId="6">#REF!</definedName>
    <definedName name="_DAT27" localSheetId="12">#REF!</definedName>
    <definedName name="_DAT27" localSheetId="13">#REF!</definedName>
    <definedName name="_DAT27">#REF!</definedName>
    <definedName name="_DAT28" localSheetId="5">#REF!</definedName>
    <definedName name="_DAT28" localSheetId="6">#REF!</definedName>
    <definedName name="_DAT28" localSheetId="12">#REF!</definedName>
    <definedName name="_DAT28" localSheetId="13">#REF!</definedName>
    <definedName name="_DAT28">#REF!</definedName>
    <definedName name="_DAT29" localSheetId="5">#REF!</definedName>
    <definedName name="_DAT29" localSheetId="6">#REF!</definedName>
    <definedName name="_DAT29" localSheetId="12">#REF!</definedName>
    <definedName name="_DAT29" localSheetId="13">#REF!</definedName>
    <definedName name="_DAT29">#REF!</definedName>
    <definedName name="_DAT3" localSheetId="5">#REF!</definedName>
    <definedName name="_DAT3" localSheetId="6">#REF!</definedName>
    <definedName name="_DAT3" localSheetId="12">#REF!</definedName>
    <definedName name="_DAT3" localSheetId="13">#REF!</definedName>
    <definedName name="_DAT3">#REF!</definedName>
    <definedName name="_DAT30" localSheetId="5">#REF!</definedName>
    <definedName name="_DAT30" localSheetId="6">#REF!</definedName>
    <definedName name="_DAT30" localSheetId="12">#REF!</definedName>
    <definedName name="_DAT30" localSheetId="13">#REF!</definedName>
    <definedName name="_DAT30">#REF!</definedName>
    <definedName name="_DAT31" localSheetId="5">#REF!</definedName>
    <definedName name="_DAT31" localSheetId="6">#REF!</definedName>
    <definedName name="_DAT31" localSheetId="12">#REF!</definedName>
    <definedName name="_DAT31" localSheetId="13">#REF!</definedName>
    <definedName name="_DAT31">#REF!</definedName>
    <definedName name="_DAT32" localSheetId="5">#REF!</definedName>
    <definedName name="_DAT32" localSheetId="6">#REF!</definedName>
    <definedName name="_DAT32" localSheetId="12">#REF!</definedName>
    <definedName name="_DAT32" localSheetId="13">#REF!</definedName>
    <definedName name="_DAT32">#REF!</definedName>
    <definedName name="_DAT33" localSheetId="5">#REF!</definedName>
    <definedName name="_DAT33" localSheetId="6">#REF!</definedName>
    <definedName name="_DAT33" localSheetId="12">#REF!</definedName>
    <definedName name="_DAT33" localSheetId="13">#REF!</definedName>
    <definedName name="_DAT33">#REF!</definedName>
    <definedName name="_DAT34" localSheetId="5">#REF!</definedName>
    <definedName name="_DAT34" localSheetId="6">#REF!</definedName>
    <definedName name="_DAT34" localSheetId="12">#REF!</definedName>
    <definedName name="_DAT34" localSheetId="13">#REF!</definedName>
    <definedName name="_DAT34">#REF!</definedName>
    <definedName name="_DAT35" localSheetId="5">#REF!</definedName>
    <definedName name="_DAT35" localSheetId="6">#REF!</definedName>
    <definedName name="_DAT35" localSheetId="12">#REF!</definedName>
    <definedName name="_DAT35" localSheetId="13">#REF!</definedName>
    <definedName name="_DAT35">#REF!</definedName>
    <definedName name="_DAT36" localSheetId="5">#REF!</definedName>
    <definedName name="_DAT36" localSheetId="6">#REF!</definedName>
    <definedName name="_DAT36" localSheetId="12">#REF!</definedName>
    <definedName name="_DAT36" localSheetId="13">#REF!</definedName>
    <definedName name="_DAT36">#REF!</definedName>
    <definedName name="_DAT37" localSheetId="5">#REF!</definedName>
    <definedName name="_DAT37" localSheetId="6">#REF!</definedName>
    <definedName name="_DAT37" localSheetId="12">#REF!</definedName>
    <definedName name="_DAT37" localSheetId="13">#REF!</definedName>
    <definedName name="_DAT37">#REF!</definedName>
    <definedName name="_DAT38" localSheetId="5">#REF!</definedName>
    <definedName name="_DAT38" localSheetId="6">#REF!</definedName>
    <definedName name="_DAT38" localSheetId="12">#REF!</definedName>
    <definedName name="_DAT38" localSheetId="13">#REF!</definedName>
    <definedName name="_DAT38">#REF!</definedName>
    <definedName name="_DAT39" localSheetId="5">#REF!</definedName>
    <definedName name="_DAT39" localSheetId="6">#REF!</definedName>
    <definedName name="_DAT39" localSheetId="12">#REF!</definedName>
    <definedName name="_DAT39" localSheetId="13">#REF!</definedName>
    <definedName name="_DAT39">#REF!</definedName>
    <definedName name="_DAT4" localSheetId="5">#REF!</definedName>
    <definedName name="_DAT4" localSheetId="6">#REF!</definedName>
    <definedName name="_DAT4" localSheetId="12">#REF!</definedName>
    <definedName name="_DAT4" localSheetId="13">#REF!</definedName>
    <definedName name="_DAT4">#REF!</definedName>
    <definedName name="_DAT40" localSheetId="5">#REF!</definedName>
    <definedName name="_DAT40" localSheetId="6">#REF!</definedName>
    <definedName name="_DAT40" localSheetId="12">#REF!</definedName>
    <definedName name="_DAT40" localSheetId="13">#REF!</definedName>
    <definedName name="_DAT40">#REF!</definedName>
    <definedName name="_DAT41" localSheetId="5">#REF!</definedName>
    <definedName name="_DAT41" localSheetId="6">#REF!</definedName>
    <definedName name="_DAT41" localSheetId="12">#REF!</definedName>
    <definedName name="_DAT41" localSheetId="13">#REF!</definedName>
    <definedName name="_DAT41">#REF!</definedName>
    <definedName name="_DAT42" localSheetId="5">#REF!</definedName>
    <definedName name="_DAT42" localSheetId="6">#REF!</definedName>
    <definedName name="_DAT42" localSheetId="12">#REF!</definedName>
    <definedName name="_DAT42" localSheetId="13">#REF!</definedName>
    <definedName name="_DAT42">#REF!</definedName>
    <definedName name="_DAT43" localSheetId="5">#REF!</definedName>
    <definedName name="_DAT43" localSheetId="6">#REF!</definedName>
    <definedName name="_DAT43" localSheetId="12">#REF!</definedName>
    <definedName name="_DAT43" localSheetId="13">#REF!</definedName>
    <definedName name="_DAT43">#REF!</definedName>
    <definedName name="_DAT44" localSheetId="5">#REF!</definedName>
    <definedName name="_DAT44" localSheetId="6">#REF!</definedName>
    <definedName name="_DAT44" localSheetId="12">#REF!</definedName>
    <definedName name="_DAT44" localSheetId="13">#REF!</definedName>
    <definedName name="_DAT44">#REF!</definedName>
    <definedName name="_DAT45" localSheetId="5">#REF!</definedName>
    <definedName name="_DAT45" localSheetId="6">#REF!</definedName>
    <definedName name="_DAT45" localSheetId="12">#REF!</definedName>
    <definedName name="_DAT45" localSheetId="13">#REF!</definedName>
    <definedName name="_DAT45">#REF!</definedName>
    <definedName name="_DAT46" localSheetId="5">#REF!</definedName>
    <definedName name="_DAT46" localSheetId="6">#REF!</definedName>
    <definedName name="_DAT46" localSheetId="12">#REF!</definedName>
    <definedName name="_DAT46" localSheetId="13">#REF!</definedName>
    <definedName name="_DAT46">#REF!</definedName>
    <definedName name="_DAT47" localSheetId="5">#REF!</definedName>
    <definedName name="_DAT47" localSheetId="6">#REF!</definedName>
    <definedName name="_DAT47" localSheetId="12">#REF!</definedName>
    <definedName name="_DAT47" localSheetId="13">#REF!</definedName>
    <definedName name="_DAT47">#REF!</definedName>
    <definedName name="_DAT48" localSheetId="5">#REF!</definedName>
    <definedName name="_DAT48" localSheetId="6">#REF!</definedName>
    <definedName name="_DAT48" localSheetId="12">#REF!</definedName>
    <definedName name="_DAT48" localSheetId="13">#REF!</definedName>
    <definedName name="_DAT48">#REF!</definedName>
    <definedName name="_DAT49" localSheetId="5">#REF!</definedName>
    <definedName name="_DAT49" localSheetId="6">#REF!</definedName>
    <definedName name="_DAT49" localSheetId="12">#REF!</definedName>
    <definedName name="_DAT49" localSheetId="13">#REF!</definedName>
    <definedName name="_DAT49">#REF!</definedName>
    <definedName name="_DAT5" localSheetId="5">'[2]2006_Ist bis Juli'!#REF!</definedName>
    <definedName name="_DAT5" localSheetId="6">'[2]2006_Ist bis Juli'!#REF!</definedName>
    <definedName name="_DAT5" localSheetId="12">'[2]2006_Ist bis Juli'!#REF!</definedName>
    <definedName name="_DAT5" localSheetId="13">'[2]2006_Ist bis Juli'!#REF!</definedName>
    <definedName name="_DAT5">'[2]2006_Ist bis Juli'!#REF!</definedName>
    <definedName name="_DAT50" localSheetId="5">#REF!</definedName>
    <definedName name="_DAT50" localSheetId="6">#REF!</definedName>
    <definedName name="_DAT50" localSheetId="12">#REF!</definedName>
    <definedName name="_DAT50" localSheetId="13">#REF!</definedName>
    <definedName name="_DAT50">#REF!</definedName>
    <definedName name="_DAT51" localSheetId="5">#REF!</definedName>
    <definedName name="_DAT51" localSheetId="6">#REF!</definedName>
    <definedName name="_DAT51" localSheetId="12">#REF!</definedName>
    <definedName name="_DAT51" localSheetId="13">#REF!</definedName>
    <definedName name="_DAT51">#REF!</definedName>
    <definedName name="_DAT52" localSheetId="5">#REF!</definedName>
    <definedName name="_DAT52" localSheetId="6">#REF!</definedName>
    <definedName name="_DAT52" localSheetId="12">#REF!</definedName>
    <definedName name="_DAT52" localSheetId="13">#REF!</definedName>
    <definedName name="_DAT52">#REF!</definedName>
    <definedName name="_DAT53" localSheetId="5">#REF!</definedName>
    <definedName name="_DAT53" localSheetId="6">#REF!</definedName>
    <definedName name="_DAT53" localSheetId="12">#REF!</definedName>
    <definedName name="_DAT53" localSheetId="13">#REF!</definedName>
    <definedName name="_DAT53">#REF!</definedName>
    <definedName name="_DAT54" localSheetId="5">#REF!</definedName>
    <definedName name="_DAT54" localSheetId="6">#REF!</definedName>
    <definedName name="_DAT54" localSheetId="12">#REF!</definedName>
    <definedName name="_DAT54" localSheetId="13">#REF!</definedName>
    <definedName name="_DAT54">#REF!</definedName>
    <definedName name="_DAT55" localSheetId="5">#REF!</definedName>
    <definedName name="_DAT55" localSheetId="6">#REF!</definedName>
    <definedName name="_DAT55" localSheetId="12">#REF!</definedName>
    <definedName name="_DAT55" localSheetId="13">#REF!</definedName>
    <definedName name="_DAT55">#REF!</definedName>
    <definedName name="_DAT56" localSheetId="5">#REF!</definedName>
    <definedName name="_DAT56" localSheetId="6">#REF!</definedName>
    <definedName name="_DAT56" localSheetId="12">#REF!</definedName>
    <definedName name="_DAT56" localSheetId="13">#REF!</definedName>
    <definedName name="_DAT56">#REF!</definedName>
    <definedName name="_DAT57" localSheetId="5">#REF!</definedName>
    <definedName name="_DAT57" localSheetId="6">#REF!</definedName>
    <definedName name="_DAT57" localSheetId="12">#REF!</definedName>
    <definedName name="_DAT57" localSheetId="13">#REF!</definedName>
    <definedName name="_DAT57">#REF!</definedName>
    <definedName name="_DAT58" localSheetId="5">#REF!</definedName>
    <definedName name="_DAT58" localSheetId="6">#REF!</definedName>
    <definedName name="_DAT58" localSheetId="12">#REF!</definedName>
    <definedName name="_DAT58" localSheetId="13">#REF!</definedName>
    <definedName name="_DAT58">#REF!</definedName>
    <definedName name="_DAT59" localSheetId="5">#REF!</definedName>
    <definedName name="_DAT59" localSheetId="6">#REF!</definedName>
    <definedName name="_DAT59" localSheetId="12">#REF!</definedName>
    <definedName name="_DAT59" localSheetId="13">#REF!</definedName>
    <definedName name="_DAT59">#REF!</definedName>
    <definedName name="_DAT6" localSheetId="5">'[2]2006_Ist bis Juli'!#REF!</definedName>
    <definedName name="_DAT6" localSheetId="6">'[2]2006_Ist bis Juli'!#REF!</definedName>
    <definedName name="_DAT6" localSheetId="12">'[2]2006_Ist bis Juli'!#REF!</definedName>
    <definedName name="_DAT6" localSheetId="13">'[2]2006_Ist bis Juli'!#REF!</definedName>
    <definedName name="_DAT6">'[2]2006_Ist bis Juli'!#REF!</definedName>
    <definedName name="_DAT60" localSheetId="5">#REF!</definedName>
    <definedName name="_DAT60" localSheetId="6">#REF!</definedName>
    <definedName name="_DAT60" localSheetId="12">#REF!</definedName>
    <definedName name="_DAT60" localSheetId="13">#REF!</definedName>
    <definedName name="_DAT60">#REF!</definedName>
    <definedName name="_DAT61" localSheetId="5">#REF!</definedName>
    <definedName name="_DAT61" localSheetId="6">#REF!</definedName>
    <definedName name="_DAT61" localSheetId="12">#REF!</definedName>
    <definedName name="_DAT61" localSheetId="13">#REF!</definedName>
    <definedName name="_DAT61">#REF!</definedName>
    <definedName name="_DAT62" localSheetId="5">#REF!</definedName>
    <definedName name="_DAT62" localSheetId="6">#REF!</definedName>
    <definedName name="_DAT62" localSheetId="12">#REF!</definedName>
    <definedName name="_DAT62" localSheetId="13">#REF!</definedName>
    <definedName name="_DAT62">#REF!</definedName>
    <definedName name="_DAT63" localSheetId="5">#REF!</definedName>
    <definedName name="_DAT63" localSheetId="6">#REF!</definedName>
    <definedName name="_DAT63" localSheetId="12">#REF!</definedName>
    <definedName name="_DAT63" localSheetId="13">#REF!</definedName>
    <definedName name="_DAT63">#REF!</definedName>
    <definedName name="_DAT64" localSheetId="5">#REF!</definedName>
    <definedName name="_DAT64" localSheetId="6">#REF!</definedName>
    <definedName name="_DAT64" localSheetId="12">#REF!</definedName>
    <definedName name="_DAT64" localSheetId="13">#REF!</definedName>
    <definedName name="_DAT64">#REF!</definedName>
    <definedName name="_DAT65" localSheetId="5">#REF!</definedName>
    <definedName name="_DAT65" localSheetId="6">#REF!</definedName>
    <definedName name="_DAT65" localSheetId="12">#REF!</definedName>
    <definedName name="_DAT65" localSheetId="13">#REF!</definedName>
    <definedName name="_DAT65">#REF!</definedName>
    <definedName name="_DAT66" localSheetId="5">#REF!</definedName>
    <definedName name="_DAT66" localSheetId="6">#REF!</definedName>
    <definedName name="_DAT66" localSheetId="12">#REF!</definedName>
    <definedName name="_DAT66" localSheetId="13">#REF!</definedName>
    <definedName name="_DAT66">#REF!</definedName>
    <definedName name="_DAT67" localSheetId="5">#REF!</definedName>
    <definedName name="_DAT67" localSheetId="6">#REF!</definedName>
    <definedName name="_DAT67" localSheetId="12">#REF!</definedName>
    <definedName name="_DAT67" localSheetId="13">#REF!</definedName>
    <definedName name="_DAT67">#REF!</definedName>
    <definedName name="_DAT68" localSheetId="5">#REF!</definedName>
    <definedName name="_DAT68" localSheetId="6">#REF!</definedName>
    <definedName name="_DAT68" localSheetId="12">#REF!</definedName>
    <definedName name="_DAT68" localSheetId="13">#REF!</definedName>
    <definedName name="_DAT68">#REF!</definedName>
    <definedName name="_DAT69" localSheetId="5">#REF!</definedName>
    <definedName name="_DAT69" localSheetId="6">#REF!</definedName>
    <definedName name="_DAT69" localSheetId="12">#REF!</definedName>
    <definedName name="_DAT69" localSheetId="13">#REF!</definedName>
    <definedName name="_DAT69">#REF!</definedName>
    <definedName name="_DAT70" localSheetId="5">#REF!</definedName>
    <definedName name="_DAT70" localSheetId="6">#REF!</definedName>
    <definedName name="_DAT70" localSheetId="12">#REF!</definedName>
    <definedName name="_DAT70" localSheetId="13">#REF!</definedName>
    <definedName name="_DAT70">#REF!</definedName>
    <definedName name="_DAT71" localSheetId="5">#REF!</definedName>
    <definedName name="_DAT71" localSheetId="6">#REF!</definedName>
    <definedName name="_DAT71" localSheetId="12">#REF!</definedName>
    <definedName name="_DAT71" localSheetId="13">#REF!</definedName>
    <definedName name="_DAT71">#REF!</definedName>
    <definedName name="_DAT72" localSheetId="5">#REF!</definedName>
    <definedName name="_DAT72" localSheetId="6">#REF!</definedName>
    <definedName name="_DAT72" localSheetId="12">#REF!</definedName>
    <definedName name="_DAT72" localSheetId="13">#REF!</definedName>
    <definedName name="_DAT72">#REF!</definedName>
    <definedName name="_DAT73" localSheetId="5">#REF!</definedName>
    <definedName name="_DAT73" localSheetId="6">#REF!</definedName>
    <definedName name="_DAT73" localSheetId="12">#REF!</definedName>
    <definedName name="_DAT73" localSheetId="13">#REF!</definedName>
    <definedName name="_DAT73">#REF!</definedName>
    <definedName name="_DAT9" localSheetId="5">#REF!</definedName>
    <definedName name="_DAT9" localSheetId="6">#REF!</definedName>
    <definedName name="_DAT9" localSheetId="12">#REF!</definedName>
    <definedName name="_DAT9" localSheetId="13">#REF!</definedName>
    <definedName name="_DAT9">#REF!</definedName>
    <definedName name="_Drucktitel">[5]Gesamt!$A$1:$O$65536,[5]Gesamt!$A$1:$IV$1</definedName>
    <definedName name="_Fill" localSheetId="5">[6]ÖBB_GESAMT!#REF!</definedName>
    <definedName name="_Fill" localSheetId="6">[6]ÖBB_GESAMT!#REF!</definedName>
    <definedName name="_Fill" localSheetId="12">[6]ÖBB_GESAMT!#REF!</definedName>
    <definedName name="_Fill" localSheetId="13">[6]ÖBB_GESAMT!#REF!</definedName>
    <definedName name="_Fill">[6]ÖBB_GESAMT!#REF!</definedName>
    <definedName name="_xlnm._FilterDatabase" localSheetId="30">#REF!</definedName>
    <definedName name="_xlnm._FilterDatabase" localSheetId="5">#REF!</definedName>
    <definedName name="_xlnm._FilterDatabase" localSheetId="6">#REF!</definedName>
    <definedName name="_xlnm._FilterDatabase" localSheetId="12">#REF!</definedName>
    <definedName name="_xlnm._FilterDatabase" localSheetId="13">#REF!</definedName>
    <definedName name="_xlnm._FilterDatabase">#REF!</definedName>
    <definedName name="_i66000" localSheetId="5">'[7]FIP akt'!#REF!</definedName>
    <definedName name="_i66000" localSheetId="6">'[7]FIP akt'!#REF!</definedName>
    <definedName name="_i66000" localSheetId="12">'[7]FIP akt'!#REF!</definedName>
    <definedName name="_i66000" localSheetId="13">'[7]FIP akt'!#REF!</definedName>
    <definedName name="_i66000">'[7]FIP akt'!#REF!</definedName>
    <definedName name="_MIP" localSheetId="5">#REF!</definedName>
    <definedName name="_MIP" localSheetId="6">#REF!</definedName>
    <definedName name="_MIP" localSheetId="12">#REF!</definedName>
    <definedName name="_MIP" localSheetId="13">#REF!</definedName>
    <definedName name="_MIP">#REF!</definedName>
    <definedName name="_ng1" localSheetId="30">#REF!</definedName>
    <definedName name="_ng1" localSheetId="5">#REF!</definedName>
    <definedName name="_ng1" localSheetId="6">#REF!</definedName>
    <definedName name="_ng1" localSheetId="12">#REF!</definedName>
    <definedName name="_ng1" localSheetId="13">#REF!</definedName>
    <definedName name="_ng1">#REF!</definedName>
    <definedName name="_ng2" localSheetId="30">#REF!</definedName>
    <definedName name="_ng2" localSheetId="5">#REF!</definedName>
    <definedName name="_ng2" localSheetId="6">#REF!</definedName>
    <definedName name="_ng2" localSheetId="12">#REF!</definedName>
    <definedName name="_ng2" localSheetId="13">#REF!</definedName>
    <definedName name="_ng2">#REF!</definedName>
    <definedName name="_PC2006" localSheetId="5">'[3]ÜT Personal'!#REF!</definedName>
    <definedName name="_PC2006" localSheetId="6">'[3]ÜT Personal'!#REF!</definedName>
    <definedName name="_PC2006" localSheetId="12">'[3]ÜT Personal'!#REF!</definedName>
    <definedName name="_PC2006" localSheetId="13">'[3]ÜT Personal'!#REF!</definedName>
    <definedName name="_PC2006">'[3]ÜT Personal'!#REF!</definedName>
    <definedName name="_per1" localSheetId="5">#REF!</definedName>
    <definedName name="_per1" localSheetId="6">#REF!</definedName>
    <definedName name="_per1" localSheetId="12">#REF!</definedName>
    <definedName name="_per1" localSheetId="13">#REF!</definedName>
    <definedName name="_per1">#REF!</definedName>
    <definedName name="_per2" localSheetId="5">#REF!</definedName>
    <definedName name="_per2" localSheetId="6">#REF!</definedName>
    <definedName name="_per2" localSheetId="12">#REF!</definedName>
    <definedName name="_per2" localSheetId="13">#REF!</definedName>
    <definedName name="_per2">#REF!</definedName>
    <definedName name="_st" localSheetId="5">#REF!</definedName>
    <definedName name="_st" localSheetId="6">#REF!</definedName>
    <definedName name="_st" localSheetId="12">#REF!</definedName>
    <definedName name="_st" localSheetId="13">#REF!</definedName>
    <definedName name="_st">#REF!</definedName>
    <definedName name="_Strecken" localSheetId="5">#REF!</definedName>
    <definedName name="_Strecken" localSheetId="6">#REF!</definedName>
    <definedName name="_Strecken" localSheetId="12">#REF!</definedName>
    <definedName name="_Strecken" localSheetId="13">#REF!</definedName>
    <definedName name="_Strecken">#REF!</definedName>
    <definedName name="_ÜVO" localSheetId="5">#REF!</definedName>
    <definedName name="_ÜVO" localSheetId="6">#REF!</definedName>
    <definedName name="_ÜVO" localSheetId="12">#REF!</definedName>
    <definedName name="_ÜVO" localSheetId="13">#REF!</definedName>
    <definedName name="_ÜVO">#REF!</definedName>
    <definedName name="abc" localSheetId="30">'Tab 20a'!abc</definedName>
    <definedName name="abc">'Tab 20a'!abc</definedName>
    <definedName name="Absatzplan2001_2004" localSheetId="30">{#N/A,#N/A,TRUE,"Tabelle1";#N/A,#N/A,TRUE,"Tabelle2";#N/A,#N/A,TRUE,"Tabelle3";#N/A,#N/A,TRUE,"Tabelle4"}</definedName>
    <definedName name="Absatzplan2001_2004">{#N/A,#N/A,TRUE,"Tabelle1";#N/A,#N/A,TRUE,"Tabelle2";#N/A,#N/A,TRUE,"Tabelle3";#N/A,#N/A,TRUE,"Tabelle4"}</definedName>
    <definedName name="acd" localSheetId="30">{"CECons",#N/A,FALSE,"CE"}</definedName>
    <definedName name="acd">{"CECons",#N/A,FALSE,"CE"}</definedName>
    <definedName name="ae" localSheetId="30">#REF!</definedName>
    <definedName name="ae" localSheetId="5">#REF!</definedName>
    <definedName name="ae" localSheetId="6">#REF!</definedName>
    <definedName name="ae" localSheetId="12">#REF!</definedName>
    <definedName name="ae" localSheetId="13">#REF!</definedName>
    <definedName name="ae">#REF!</definedName>
    <definedName name="AS2DocOpenMode">"AS2DocumentBrowse"</definedName>
    <definedName name="asdfa" localSheetId="30">#REF!</definedName>
    <definedName name="asdfa" localSheetId="5">#REF!</definedName>
    <definedName name="asdfa" localSheetId="6">#REF!</definedName>
    <definedName name="asdfa" localSheetId="12">#REF!</definedName>
    <definedName name="asdfa" localSheetId="13">#REF!</definedName>
    <definedName name="asdfa">#REF!</definedName>
    <definedName name="Bemerkung" localSheetId="5">'[3]ÜT Personal'!#REF!</definedName>
    <definedName name="Bemerkung" localSheetId="6">'[3]ÜT Personal'!#REF!</definedName>
    <definedName name="Bemerkung" localSheetId="12">'[3]ÜT Personal'!#REF!</definedName>
    <definedName name="Bemerkung" localSheetId="13">'[3]ÜT Personal'!#REF!</definedName>
    <definedName name="Bemerkung">'[3]ÜT Personal'!#REF!</definedName>
    <definedName name="BM" localSheetId="5">#REF!</definedName>
    <definedName name="BM" localSheetId="6">#REF!</definedName>
    <definedName name="BM" localSheetId="12">#REF!</definedName>
    <definedName name="BM" localSheetId="13">#REF!</definedName>
    <definedName name="BM">#REF!</definedName>
    <definedName name="bmv" localSheetId="30">#REF!</definedName>
    <definedName name="bmv" localSheetId="5">#REF!</definedName>
    <definedName name="bmv" localSheetId="6">#REF!</definedName>
    <definedName name="bmv" localSheetId="12">#REF!</definedName>
    <definedName name="bmv" localSheetId="13">#REF!</definedName>
    <definedName name="bmv">#REF!</definedName>
    <definedName name="BMVIT" localSheetId="5">#REF!</definedName>
    <definedName name="BMVIT" localSheetId="6">#REF!</definedName>
    <definedName name="BMVIT" localSheetId="12">#REF!</definedName>
    <definedName name="BMVIT" localSheetId="13">#REF!</definedName>
    <definedName name="BMVIT">#REF!</definedName>
    <definedName name="Cash_Flow_aus_der_Finanzierungstätigkeit" localSheetId="5">#REF!</definedName>
    <definedName name="Cash_Flow_aus_der_Finanzierungstätigkeit" localSheetId="6">#REF!</definedName>
    <definedName name="Cash_Flow_aus_der_Finanzierungstätigkeit" localSheetId="12">#REF!</definedName>
    <definedName name="Cash_Flow_aus_der_Finanzierungstätigkeit" localSheetId="13">#REF!</definedName>
    <definedName name="Cash_Flow_aus_der_Finanzierungstätigkeit">#REF!</definedName>
    <definedName name="Cash_Flow_aus_der_Investitionstätigkeit" localSheetId="5">#REF!</definedName>
    <definedName name="Cash_Flow_aus_der_Investitionstätigkeit" localSheetId="6">#REF!</definedName>
    <definedName name="Cash_Flow_aus_der_Investitionstätigkeit" localSheetId="12">#REF!</definedName>
    <definedName name="Cash_Flow_aus_der_Investitionstätigkeit" localSheetId="13">#REF!</definedName>
    <definedName name="Cash_Flow_aus_der_Investitionstätigkeit">#REF!</definedName>
    <definedName name="Cash_Flow_aus_der_operativen_Tätigkeit" localSheetId="5">#REF!</definedName>
    <definedName name="Cash_Flow_aus_der_operativen_Tätigkeit" localSheetId="6">#REF!</definedName>
    <definedName name="Cash_Flow_aus_der_operativen_Tätigkeit" localSheetId="12">#REF!</definedName>
    <definedName name="Cash_Flow_aus_der_operativen_Tätigkeit" localSheetId="13">#REF!</definedName>
    <definedName name="Cash_Flow_aus_der_operativen_Tätigkeit">#REF!</definedName>
    <definedName name="catist" localSheetId="5">#REF!</definedName>
    <definedName name="catist" localSheetId="6">#REF!</definedName>
    <definedName name="catist" localSheetId="12">#REF!</definedName>
    <definedName name="catist" localSheetId="13">#REF!</definedName>
    <definedName name="catist">#REF!</definedName>
    <definedName name="catplan" localSheetId="5">#REF!</definedName>
    <definedName name="catplan" localSheetId="6">#REF!</definedName>
    <definedName name="catplan" localSheetId="12">#REF!</definedName>
    <definedName name="catplan" localSheetId="13">#REF!</definedName>
    <definedName name="catplan">#REF!</definedName>
    <definedName name="catvj" localSheetId="5">#REF!</definedName>
    <definedName name="catvj" localSheetId="6">#REF!</definedName>
    <definedName name="catvj" localSheetId="12">#REF!</definedName>
    <definedName name="catvj" localSheetId="13">#REF!</definedName>
    <definedName name="catvj">#REF!</definedName>
    <definedName name="catvors" localSheetId="5">#REF!</definedName>
    <definedName name="catvors" localSheetId="6">#REF!</definedName>
    <definedName name="catvors" localSheetId="12">#REF!</definedName>
    <definedName name="catvors" localSheetId="13">#REF!</definedName>
    <definedName name="catvors">#REF!</definedName>
    <definedName name="CBWorkbookPriority" hidden="1">-238828510</definedName>
    <definedName name="checkUE" localSheetId="5">#REF!</definedName>
    <definedName name="checkUE" localSheetId="6">#REF!</definedName>
    <definedName name="checkUE" localSheetId="12">#REF!</definedName>
    <definedName name="checkUE" localSheetId="13">#REF!</definedName>
    <definedName name="checkUE">#REF!</definedName>
    <definedName name="Contratto" localSheetId="5">#REF!</definedName>
    <definedName name="Contratto" localSheetId="6">#REF!</definedName>
    <definedName name="Contratto" localSheetId="12">#REF!</definedName>
    <definedName name="Contratto" localSheetId="13">#REF!</definedName>
    <definedName name="Contratto">#REF!</definedName>
    <definedName name="DATA1" localSheetId="5">#REF!</definedName>
    <definedName name="DATA1" localSheetId="6">#REF!</definedName>
    <definedName name="DATA1" localSheetId="12">#REF!</definedName>
    <definedName name="DATA1" localSheetId="13">#REF!</definedName>
    <definedName name="DATA1">#REF!</definedName>
    <definedName name="DATA10" localSheetId="5">[8]flat!#REF!</definedName>
    <definedName name="DATA10" localSheetId="6">[8]flat!#REF!</definedName>
    <definedName name="DATA10" localSheetId="12">[8]flat!#REF!</definedName>
    <definedName name="DATA10" localSheetId="13">[8]flat!#REF!</definedName>
    <definedName name="DATA10">[8]flat!#REF!</definedName>
    <definedName name="DATA2" localSheetId="5">#REF!</definedName>
    <definedName name="DATA2" localSheetId="6">#REF!</definedName>
    <definedName name="DATA2" localSheetId="12">#REF!</definedName>
    <definedName name="DATA2" localSheetId="13">#REF!</definedName>
    <definedName name="DATA2">#REF!</definedName>
    <definedName name="DATA5" localSheetId="5">#REF!</definedName>
    <definedName name="DATA5" localSheetId="6">#REF!</definedName>
    <definedName name="DATA5" localSheetId="12">#REF!</definedName>
    <definedName name="DATA5" localSheetId="13">#REF!</definedName>
    <definedName name="DATA5">#REF!</definedName>
    <definedName name="DATA6" localSheetId="5">#REF!</definedName>
    <definedName name="DATA6" localSheetId="6">#REF!</definedName>
    <definedName name="DATA6" localSheetId="12">#REF!</definedName>
    <definedName name="DATA6" localSheetId="13">#REF!</definedName>
    <definedName name="DATA6">#REF!</definedName>
    <definedName name="DATA9" localSheetId="5">[8]flat!#REF!</definedName>
    <definedName name="DATA9" localSheetId="6">[8]flat!#REF!</definedName>
    <definedName name="DATA9" localSheetId="12">[8]flat!#REF!</definedName>
    <definedName name="DATA9" localSheetId="13">[8]flat!#REF!</definedName>
    <definedName name="DATA9">[8]flat!#REF!</definedName>
    <definedName name="_xlnm.Database" localSheetId="5">#REF!</definedName>
    <definedName name="_xlnm.Database" localSheetId="6">#REF!</definedName>
    <definedName name="_xlnm.Database" localSheetId="12">#REF!</definedName>
    <definedName name="_xlnm.Database" localSheetId="13">#REF!</definedName>
    <definedName name="_xlnm.Database">#REF!</definedName>
    <definedName name="Detail" localSheetId="5">'[2]2006_Ist bis Juli'!#REF!</definedName>
    <definedName name="Detail" localSheetId="6">'[2]2006_Ist bis Juli'!#REF!</definedName>
    <definedName name="Detail" localSheetId="12">'[2]2006_Ist bis Juli'!#REF!</definedName>
    <definedName name="Detail" localSheetId="13">'[2]2006_Ist bis Juli'!#REF!</definedName>
    <definedName name="Detail">'[2]2006_Ist bis Juli'!#REF!</definedName>
    <definedName name="dgb" localSheetId="30">#REF!</definedName>
    <definedName name="dgb" localSheetId="5">#REF!</definedName>
    <definedName name="dgb" localSheetId="6">#REF!</definedName>
    <definedName name="dgb" localSheetId="12">#REF!</definedName>
    <definedName name="dgb" localSheetId="13">#REF!</definedName>
    <definedName name="dgb">#REF!</definedName>
    <definedName name="DifferenzaIT">'[9]DBFM-Italia'!$G$186</definedName>
    <definedName name="_xlnm.Print_Area" localSheetId="30">'Tab 20a'!$A$1:$D$51</definedName>
    <definedName name="_xlnm.Print_Area" localSheetId="31">'Tab 20b'!$A$1:$D$24</definedName>
    <definedName name="_xlnm.Print_Area" localSheetId="32">'Tab 21'!$A$1:$E$34</definedName>
    <definedName name="_xlnm.Print_Area" localSheetId="33">'Tab 22'!$A$1:$E$34</definedName>
    <definedName name="_xlnm.Print_Area" localSheetId="3">'Tab 4a'!$A$1:$F$76</definedName>
    <definedName name="_xlnm.Print_Area" localSheetId="5">'Tab 4c'!$A$1:$F$76</definedName>
    <definedName name="_xlnm.Print_Area" localSheetId="8">'Tab 5b'!$A$1:$E$43</definedName>
    <definedName name="_xlnm.Print_Area" localSheetId="10">'Tab 6a'!$A$1:$F$74</definedName>
    <definedName name="_xlnm.Print_Area" localSheetId="11">'Tab 6b'!$A$1:$E$36</definedName>
    <definedName name="_xlnm.Print_Area" localSheetId="12">'Tab 6c'!$A$1:$F$74</definedName>
    <definedName name="_xlnm.Print_Area" localSheetId="13">'Tab 6d'!$A$1:$E$36</definedName>
    <definedName name="_xlnm.Print_Area" localSheetId="17">'Tab 8'!$A$1:$H$75</definedName>
    <definedName name="Druckbereich_MI" localSheetId="30">#REF!</definedName>
    <definedName name="Druckbereich_MI" localSheetId="5">#REF!</definedName>
    <definedName name="Druckbereich_MI" localSheetId="6">#REF!</definedName>
    <definedName name="Druckbereich_MI" localSheetId="12">#REF!</definedName>
    <definedName name="Druckbereich_MI" localSheetId="13">#REF!</definedName>
    <definedName name="Druckbereich_MI">#REF!</definedName>
    <definedName name="_xlnm.Print_Titles">[10]Gesamt!$A$1:$O$65536,[10]Gesamt!$A$1:$IV$1</definedName>
    <definedName name="Drucktitel1">[10]Gesamt!$A$1:$O$65536,[10]Gesamt!$A$1:$IV$1</definedName>
    <definedName name="Drucktitel2">[10]Gesamt!$A$1:$O$65536,[10]Gesamt!$A$1:$IV$1</definedName>
    <definedName name="Drucktitel3">[10]Gesamt!$A$1:$O$65536,[10]Gesamt!$A$1:$IV$1</definedName>
    <definedName name="EB" localSheetId="30">#REF!</definedName>
    <definedName name="EB" localSheetId="5">#REF!</definedName>
    <definedName name="EB" localSheetId="6">#REF!</definedName>
    <definedName name="EB" localSheetId="12">#REF!</definedName>
    <definedName name="EB" localSheetId="13">#REF!</definedName>
    <definedName name="EB">#REF!</definedName>
    <definedName name="EIN" localSheetId="30">#REF!</definedName>
    <definedName name="EIN" localSheetId="5">#REF!</definedName>
    <definedName name="EIN" localSheetId="6">#REF!</definedName>
    <definedName name="EIN" localSheetId="12">#REF!</definedName>
    <definedName name="EIN" localSheetId="13">#REF!</definedName>
    <definedName name="EIN">#REF!</definedName>
    <definedName name="EXPORT" localSheetId="5">#REF!</definedName>
    <definedName name="EXPORT" localSheetId="6">#REF!</definedName>
    <definedName name="EXPORT" localSheetId="12">#REF!</definedName>
    <definedName name="EXPORT" localSheetId="13">#REF!</definedName>
    <definedName name="EXPORT">#REF!</definedName>
    <definedName name="fertig" localSheetId="5">'[11]FIP akt'!#REF!</definedName>
    <definedName name="fertig" localSheetId="6">'[11]FIP akt'!#REF!</definedName>
    <definedName name="fertig" localSheetId="12">'[11]FIP akt'!#REF!</definedName>
    <definedName name="fertig" localSheetId="13">'[11]FIP akt'!#REF!</definedName>
    <definedName name="fertig">'[11]FIP akt'!#REF!</definedName>
    <definedName name="fghd" localSheetId="5">'[2]2006_Ist bis Juli'!#REF!</definedName>
    <definedName name="fghd" localSheetId="6">'[2]2006_Ist bis Juli'!#REF!</definedName>
    <definedName name="fghd" localSheetId="12">'[2]2006_Ist bis Juli'!#REF!</definedName>
    <definedName name="fghd" localSheetId="13">'[2]2006_Ist bis Juli'!#REF!</definedName>
    <definedName name="fghd">'[2]2006_Ist bis Juli'!#REF!</definedName>
    <definedName name="FilterDatenbank" localSheetId="30">#REF!</definedName>
    <definedName name="FilterDatenbank" localSheetId="5">#REF!</definedName>
    <definedName name="FilterDatenbank" localSheetId="6">#REF!</definedName>
    <definedName name="FilterDatenbank" localSheetId="12">#REF!</definedName>
    <definedName name="FilterDatenbank" localSheetId="13">#REF!</definedName>
    <definedName name="FilterDatenbank">#REF!</definedName>
    <definedName name="Final_check" localSheetId="5">#REF!</definedName>
    <definedName name="Final_check" localSheetId="6">#REF!</definedName>
    <definedName name="Final_check" localSheetId="12">#REF!</definedName>
    <definedName name="Final_check" localSheetId="13">#REF!</definedName>
    <definedName name="Final_check">#REF!</definedName>
    <definedName name="freq" localSheetId="5">#REF!</definedName>
    <definedName name="freq" localSheetId="6">#REF!</definedName>
    <definedName name="freq" localSheetId="12">#REF!</definedName>
    <definedName name="freq" localSheetId="13">#REF!</definedName>
    <definedName name="freq">#REF!</definedName>
    <definedName name="gehalt" localSheetId="30">#REF!</definedName>
    <definedName name="gehalt" localSheetId="5">#REF!</definedName>
    <definedName name="gehalt" localSheetId="6">#REF!</definedName>
    <definedName name="gehalt" localSheetId="12">#REF!</definedName>
    <definedName name="gehalt" localSheetId="13">#REF!</definedName>
    <definedName name="gehalt">#REF!</definedName>
    <definedName name="großBis" localSheetId="30">#REF!</definedName>
    <definedName name="großBis" localSheetId="5">#REF!</definedName>
    <definedName name="großBis" localSheetId="6">#REF!</definedName>
    <definedName name="großBis" localSheetId="12">#REF!</definedName>
    <definedName name="großBis" localSheetId="13">#REF!</definedName>
    <definedName name="großBis">#REF!</definedName>
    <definedName name="großÜber" localSheetId="30">#REF!</definedName>
    <definedName name="großÜber" localSheetId="5">#REF!</definedName>
    <definedName name="großÜber" localSheetId="6">#REF!</definedName>
    <definedName name="großÜber" localSheetId="12">#REF!</definedName>
    <definedName name="großÜber" localSheetId="13">#REF!</definedName>
    <definedName name="großÜber">#REF!</definedName>
    <definedName name="hbg" localSheetId="30">#REF!</definedName>
    <definedName name="hbg" localSheetId="5">#REF!</definedName>
    <definedName name="hbg" localSheetId="6">#REF!</definedName>
    <definedName name="hbg" localSheetId="12">#REF!</definedName>
    <definedName name="hbg" localSheetId="13">#REF!</definedName>
    <definedName name="hbg">#REF!</definedName>
    <definedName name="hhh" localSheetId="30">{#N/A,#N/A,TRUE,"Tabelle1";#N/A,#N/A,TRUE,"Tabelle2";#N/A,#N/A,TRUE,"Tabelle3";#N/A,#N/A,TRUE,"Tabelle4"}</definedName>
    <definedName name="hhh">{#N/A,#N/A,TRUE,"Tabelle1";#N/A,#N/A,TRUE,"Tabelle2";#N/A,#N/A,TRUE,"Tabelle3";#N/A,#N/A,TRUE,"Tabelle4"}</definedName>
    <definedName name="HTML_CodePage">1252</definedName>
    <definedName name="HTML_Control" localSheetId="30">{"'Sheet1'!$A$1:$H$145"}</definedName>
    <definedName name="HTML_Control">{"'Sheet1'!$A$1:$H$145"}</definedName>
    <definedName name="HTML_Description">""</definedName>
    <definedName name="HTML_Email">""</definedName>
    <definedName name="HTML_Header">"Country Risk Premiums"</definedName>
    <definedName name="HTML_LastUpdate">"2/19/99"</definedName>
    <definedName name="HTML_LineAfter">TRUE</definedName>
    <definedName name="HTML_LineBefore">TRUE</definedName>
    <definedName name="HTML_Name">"Aswath Damodaran"</definedName>
    <definedName name="HTML_OBDlg2">TRUE</definedName>
    <definedName name="HTML_OBDlg4">TRUE</definedName>
    <definedName name="HTML_OS">1</definedName>
    <definedName name="HTML_PathFile" hidden="1">"C:\jb98\3d\daten\kap10.ok\j-1001.htm"</definedName>
    <definedName name="HTML_PathFileMac">"Macintosh HD:HomePageStuff:New_Home_Page:datafile:ctryprem.html"</definedName>
    <definedName name="HTML_Title">"Country Risk Premiums"</definedName>
    <definedName name="inkl_KW" localSheetId="5">#REF!</definedName>
    <definedName name="inkl_KW" localSheetId="6">#REF!</definedName>
    <definedName name="inkl_KW" localSheetId="12">#REF!</definedName>
    <definedName name="inkl_KW" localSheetId="13">#REF!</definedName>
    <definedName name="inkl_KW">#REF!</definedName>
    <definedName name="inmio" localSheetId="5">#REF!</definedName>
    <definedName name="inmio" localSheetId="6">#REF!</definedName>
    <definedName name="inmio" localSheetId="12">#REF!</definedName>
    <definedName name="inmio" localSheetId="13">#REF!</definedName>
    <definedName name="inmio">#REF!</definedName>
    <definedName name="JZ" localSheetId="30">#REF!</definedName>
    <definedName name="JZ" localSheetId="5">#REF!</definedName>
    <definedName name="JZ" localSheetId="6">#REF!</definedName>
    <definedName name="JZ" localSheetId="12">#REF!</definedName>
    <definedName name="JZ" localSheetId="13">#REF!</definedName>
    <definedName name="JZ">#REF!</definedName>
    <definedName name="kizu" localSheetId="30">#REF!</definedName>
    <definedName name="kizu" localSheetId="5">#REF!</definedName>
    <definedName name="kizu" localSheetId="6">#REF!</definedName>
    <definedName name="kizu" localSheetId="12">#REF!</definedName>
    <definedName name="kizu" localSheetId="13">#REF!</definedName>
    <definedName name="kizu">#REF!</definedName>
    <definedName name="kleinBis" localSheetId="30">#REF!</definedName>
    <definedName name="kleinBis" localSheetId="5">#REF!</definedName>
    <definedName name="kleinBis" localSheetId="6">#REF!</definedName>
    <definedName name="kleinBis" localSheetId="12">#REF!</definedName>
    <definedName name="kleinBis" localSheetId="13">#REF!</definedName>
    <definedName name="kleinBis">#REF!</definedName>
    <definedName name="kleinÜber" localSheetId="30">#REF!</definedName>
    <definedName name="kleinÜber" localSheetId="5">#REF!</definedName>
    <definedName name="kleinÜber" localSheetId="6">#REF!</definedName>
    <definedName name="kleinÜber" localSheetId="12">#REF!</definedName>
    <definedName name="kleinÜber" localSheetId="13">#REF!</definedName>
    <definedName name="kleinÜber">#REF!</definedName>
    <definedName name="köpfe" localSheetId="30">#REF!</definedName>
    <definedName name="köpfe" localSheetId="5">#REF!</definedName>
    <definedName name="köpfe" localSheetId="6">#REF!</definedName>
    <definedName name="köpfe" localSheetId="12">#REF!</definedName>
    <definedName name="köpfe" localSheetId="13">#REF!</definedName>
    <definedName name="köpfe">#REF!</definedName>
    <definedName name="linear">[12]zentrEing!$B$22</definedName>
    <definedName name="mio" localSheetId="5">#REF!</definedName>
    <definedName name="mio" localSheetId="6">#REF!</definedName>
    <definedName name="mio" localSheetId="12">#REF!</definedName>
    <definedName name="mio" localSheetId="13">#REF!</definedName>
    <definedName name="mio">#REF!</definedName>
    <definedName name="MIP_BMÖWVK" localSheetId="5">#REF!</definedName>
    <definedName name="MIP_BMÖWVK" localSheetId="6">#REF!</definedName>
    <definedName name="MIP_BMÖWVK" localSheetId="12">#REF!</definedName>
    <definedName name="MIP_BMÖWVK" localSheetId="13">#REF!</definedName>
    <definedName name="MIP_BMÖWVK">#REF!</definedName>
    <definedName name="mlvg" localSheetId="30">#REF!</definedName>
    <definedName name="mlvg" localSheetId="5">#REF!</definedName>
    <definedName name="mlvg" localSheetId="6">#REF!</definedName>
    <definedName name="mlvg" localSheetId="12">#REF!</definedName>
    <definedName name="mlvg" localSheetId="13">#REF!</definedName>
    <definedName name="mlvg">#REF!</definedName>
    <definedName name="Nebengebühreneffekt__2" localSheetId="30">'[13]AktA85-96 (2)'!$D$23</definedName>
    <definedName name="Nebengebühreneffekt__2">'[14]AktA85-96 (2)'!$D$23</definedName>
    <definedName name="Nebengebühreneffekt_3">'[15]AktA85-96 (2)'!$D$23</definedName>
    <definedName name="Nebengebüreneffekt_3" localSheetId="30">'[13]AktA85-96 (2)'!$D$23</definedName>
    <definedName name="Nebengebüreneffekt_3">'[15]AktA85-96 (2)'!$D$23</definedName>
    <definedName name="ng" localSheetId="30">#REF!</definedName>
    <definedName name="ng" localSheetId="5">#REF!</definedName>
    <definedName name="ng" localSheetId="6">#REF!</definedName>
    <definedName name="ng" localSheetId="12">#REF!</definedName>
    <definedName name="ng" localSheetId="13">#REF!</definedName>
    <definedName name="ng">#REF!</definedName>
    <definedName name="Ngebef_2" localSheetId="30">'[16]AktA85-96 (2)'!$D$23</definedName>
    <definedName name="Ngebef_2">'[14]AktA85-96 (2)'!$D$23</definedName>
    <definedName name="Ngebef_3" localSheetId="30">'[16]AktA85-96 (2)'!$D$23</definedName>
    <definedName name="Ngebef_3">'[14]AktA85-96 (2)'!$D$23</definedName>
    <definedName name="Ngebef2" localSheetId="30">'[16]AktA85-96 (2)'!$D$23</definedName>
    <definedName name="Ngebef2">'[14]AktA85-96 (2)'!$D$23</definedName>
    <definedName name="Ngebef3" localSheetId="30">'[16]AktA85-96 (2)'!$D$23</definedName>
    <definedName name="Ngebef3">'[14]AktA85-96 (2)'!$D$23</definedName>
    <definedName name="Partner" localSheetId="5">'[3]ÜT Personal'!#REF!</definedName>
    <definedName name="Partner" localSheetId="6">'[3]ÜT Personal'!#REF!</definedName>
    <definedName name="Partner" localSheetId="12">'[3]ÜT Personal'!#REF!</definedName>
    <definedName name="Partner" localSheetId="13">'[3]ÜT Personal'!#REF!</definedName>
    <definedName name="Partner">'[3]ÜT Personal'!#REF!</definedName>
    <definedName name="pass_Steuerabgr">'[17]Bilanz und Erläuterungen'!$H$2346</definedName>
    <definedName name="PbisHBG" localSheetId="30">#REF!</definedName>
    <definedName name="PbisHBG" localSheetId="5">#REF!</definedName>
    <definedName name="PbisHBG" localSheetId="6">#REF!</definedName>
    <definedName name="PbisHBG" localSheetId="12">#REF!</definedName>
    <definedName name="PbisHBG" localSheetId="13">#REF!</definedName>
    <definedName name="PbisHBG">#REF!</definedName>
    <definedName name="pens1" localSheetId="30">#REF!</definedName>
    <definedName name="pens1" localSheetId="5">#REF!</definedName>
    <definedName name="pens1" localSheetId="6">#REF!</definedName>
    <definedName name="pens1" localSheetId="12">#REF!</definedName>
    <definedName name="pens1" localSheetId="13">#REF!</definedName>
    <definedName name="pens1">#REF!</definedName>
    <definedName name="pens2" localSheetId="30">#REF!</definedName>
    <definedName name="pens2" localSheetId="5">#REF!</definedName>
    <definedName name="pens2" localSheetId="6">#REF!</definedName>
    <definedName name="pens2" localSheetId="12">#REF!</definedName>
    <definedName name="pens2" localSheetId="13">#REF!</definedName>
    <definedName name="pens2">#REF!</definedName>
    <definedName name="perplanend" localSheetId="5">#REF!</definedName>
    <definedName name="perplanend" localSheetId="6">#REF!</definedName>
    <definedName name="perplanend" localSheetId="12">#REF!</definedName>
    <definedName name="perplanend" localSheetId="13">#REF!</definedName>
    <definedName name="perplanend">#REF!</definedName>
    <definedName name="pervjend" localSheetId="5">#REF!</definedName>
    <definedName name="pervjend" localSheetId="6">#REF!</definedName>
    <definedName name="pervjend" localSheetId="12">#REF!</definedName>
    <definedName name="pervjend" localSheetId="13">#REF!</definedName>
    <definedName name="pervjend">#REF!</definedName>
    <definedName name="PFN_fine" localSheetId="5">#REF!</definedName>
    <definedName name="PFN_fine" localSheetId="6">#REF!</definedName>
    <definedName name="PFN_fine" localSheetId="12">#REF!</definedName>
    <definedName name="PFN_fine" localSheetId="13">#REF!</definedName>
    <definedName name="PFN_fine">#REF!</definedName>
    <definedName name="PROZ" localSheetId="30">#REF!</definedName>
    <definedName name="PROZ" localSheetId="5">#REF!</definedName>
    <definedName name="PROZ" localSheetId="6">#REF!</definedName>
    <definedName name="PROZ" localSheetId="12">#REF!</definedName>
    <definedName name="PROZ" localSheetId="13">#REF!</definedName>
    <definedName name="PROZ">#REF!</definedName>
    <definedName name="PüberHBG" localSheetId="30">#REF!</definedName>
    <definedName name="PüberHBG" localSheetId="5">#REF!</definedName>
    <definedName name="PüberHBG" localSheetId="6">#REF!</definedName>
    <definedName name="PüberHBG" localSheetId="12">#REF!</definedName>
    <definedName name="PüberHBG" localSheetId="13">#REF!</definedName>
    <definedName name="PüberHBG">#REF!</definedName>
    <definedName name="RicaviIT">'[9]DBFM-Italia'!$G$150</definedName>
    <definedName name="Risikozuschlag" localSheetId="5">#REF!</definedName>
    <definedName name="Risikozuschlag" localSheetId="6">#REF!</definedName>
    <definedName name="Risikozuschlag" localSheetId="12">#REF!</definedName>
    <definedName name="Risikozuschlag" localSheetId="13">#REF!</definedName>
    <definedName name="Risikozuschlag">#REF!</definedName>
    <definedName name="RngCheckinta" localSheetId="5">#REF!</definedName>
    <definedName name="RngCheckinta" localSheetId="6">#REF!</definedName>
    <definedName name="RngCheckinta" localSheetId="12">#REF!</definedName>
    <definedName name="RngCheckinta" localSheetId="13">#REF!</definedName>
    <definedName name="RngCheckinta">#REF!</definedName>
    <definedName name="RngCheckintp" localSheetId="5">#REF!</definedName>
    <definedName name="RngCheckintp" localSheetId="6">#REF!</definedName>
    <definedName name="RngCheckintp" localSheetId="12">#REF!</definedName>
    <definedName name="RngCheckintp" localSheetId="13">#REF!</definedName>
    <definedName name="RngCheckintp">#REF!</definedName>
    <definedName name="rngCopyinta" localSheetId="5">#REF!</definedName>
    <definedName name="rngCopyinta" localSheetId="6">#REF!</definedName>
    <definedName name="rngCopyinta" localSheetId="12">#REF!</definedName>
    <definedName name="rngCopyinta" localSheetId="13">#REF!</definedName>
    <definedName name="rngCopyinta">#REF!</definedName>
    <definedName name="rngCopyintp" localSheetId="5">#REF!</definedName>
    <definedName name="rngCopyintp" localSheetId="6">#REF!</definedName>
    <definedName name="rngCopyintp" localSheetId="12">#REF!</definedName>
    <definedName name="rngCopyintp" localSheetId="13">#REF!</definedName>
    <definedName name="rngCopyintp">#REF!</definedName>
    <definedName name="rngPasteinta" localSheetId="5">#REF!</definedName>
    <definedName name="rngPasteinta" localSheetId="6">#REF!</definedName>
    <definedName name="rngPasteinta" localSheetId="12">#REF!</definedName>
    <definedName name="rngPasteinta" localSheetId="13">#REF!</definedName>
    <definedName name="rngPasteinta">#REF!</definedName>
    <definedName name="rngPasteintp" localSheetId="5">#REF!</definedName>
    <definedName name="rngPasteintp" localSheetId="6">#REF!</definedName>
    <definedName name="rngPasteintp" localSheetId="12">#REF!</definedName>
    <definedName name="rngPasteintp" localSheetId="13">#REF!</definedName>
    <definedName name="rngPasteintp">#REF!</definedName>
    <definedName name="sap_D0001_00000001" localSheetId="5">#REF!</definedName>
    <definedName name="sap_D0001_00000001" localSheetId="6">#REF!</definedName>
    <definedName name="sap_D0001_00000001" localSheetId="12">#REF!</definedName>
    <definedName name="sap_D0001_00000001" localSheetId="13">#REF!</definedName>
    <definedName name="sap_D0001_00000001">#REF!</definedName>
    <definedName name="sap_D0002_00000001" localSheetId="5">#REF!</definedName>
    <definedName name="sap_D0002_00000001" localSheetId="6">#REF!</definedName>
    <definedName name="sap_D0002_00000001" localSheetId="12">#REF!</definedName>
    <definedName name="sap_D0002_00000001" localSheetId="13">#REF!</definedName>
    <definedName name="sap_D0002_00000001">#REF!</definedName>
    <definedName name="sap_D0003_00000001" localSheetId="5">#REF!</definedName>
    <definedName name="sap_D0003_00000001" localSheetId="6">#REF!</definedName>
    <definedName name="sap_D0003_00000001" localSheetId="12">#REF!</definedName>
    <definedName name="sap_D0003_00000001" localSheetId="13">#REF!</definedName>
    <definedName name="sap_D0003_00000001">#REF!</definedName>
    <definedName name="sap_D0004_00000001" localSheetId="5">#REF!</definedName>
    <definedName name="sap_D0004_00000001" localSheetId="6">#REF!</definedName>
    <definedName name="sap_D0004_00000001" localSheetId="12">#REF!</definedName>
    <definedName name="sap_D0004_00000001" localSheetId="13">#REF!</definedName>
    <definedName name="sap_D0004_00000001">#REF!</definedName>
    <definedName name="sap_D0005_00000001" localSheetId="5">#REF!</definedName>
    <definedName name="sap_D0005_00000001" localSheetId="6">#REF!</definedName>
    <definedName name="sap_D0005_00000001" localSheetId="12">#REF!</definedName>
    <definedName name="sap_D0005_00000001" localSheetId="13">#REF!</definedName>
    <definedName name="sap_D0005_00000001">#REF!</definedName>
    <definedName name="sap_D0006_00000001" localSheetId="5">#REF!</definedName>
    <definedName name="sap_D0006_00000001" localSheetId="6">#REF!</definedName>
    <definedName name="sap_D0006_00000001" localSheetId="12">#REF!</definedName>
    <definedName name="sap_D0006_00000001" localSheetId="13">#REF!</definedName>
    <definedName name="sap_D0006_00000001">#REF!</definedName>
    <definedName name="sap_D0007_00000001" localSheetId="5">#REF!</definedName>
    <definedName name="sap_D0007_00000001" localSheetId="6">#REF!</definedName>
    <definedName name="sap_D0007_00000001" localSheetId="12">#REF!</definedName>
    <definedName name="sap_D0007_00000001" localSheetId="13">#REF!</definedName>
    <definedName name="sap_D0007_00000001">#REF!</definedName>
    <definedName name="sap_D0008_00000001" localSheetId="5">#REF!</definedName>
    <definedName name="sap_D0008_00000001" localSheetId="6">#REF!</definedName>
    <definedName name="sap_D0008_00000001" localSheetId="12">#REF!</definedName>
    <definedName name="sap_D0008_00000001" localSheetId="13">#REF!</definedName>
    <definedName name="sap_D0008_00000001">#REF!</definedName>
    <definedName name="sap_D0009_00000001" localSheetId="5">#REF!</definedName>
    <definedName name="sap_D0009_00000001" localSheetId="6">#REF!</definedName>
    <definedName name="sap_D0009_00000001" localSheetId="12">#REF!</definedName>
    <definedName name="sap_D0009_00000001" localSheetId="13">#REF!</definedName>
    <definedName name="sap_D0009_00000001">#REF!</definedName>
    <definedName name="sap_D0010_00000001" localSheetId="5">#REF!</definedName>
    <definedName name="sap_D0010_00000001" localSheetId="6">#REF!</definedName>
    <definedName name="sap_D0010_00000001" localSheetId="12">#REF!</definedName>
    <definedName name="sap_D0010_00000001" localSheetId="13">#REF!</definedName>
    <definedName name="sap_D0010_00000001">#REF!</definedName>
    <definedName name="sap_D0011_00000001" localSheetId="5">#REF!</definedName>
    <definedName name="sap_D0011_00000001" localSheetId="6">#REF!</definedName>
    <definedName name="sap_D0011_00000001" localSheetId="12">#REF!</definedName>
    <definedName name="sap_D0011_00000001" localSheetId="13">#REF!</definedName>
    <definedName name="sap_D0011_00000001">#REF!</definedName>
    <definedName name="sap_D0012_00000001" localSheetId="5">#REF!</definedName>
    <definedName name="sap_D0012_00000001" localSheetId="6">#REF!</definedName>
    <definedName name="sap_D0012_00000001" localSheetId="12">#REF!</definedName>
    <definedName name="sap_D0012_00000001" localSheetId="13">#REF!</definedName>
    <definedName name="sap_D0012_00000001">#REF!</definedName>
    <definedName name="sap_D0013_00000001" localSheetId="5">#REF!</definedName>
    <definedName name="sap_D0013_00000001" localSheetId="6">#REF!</definedName>
    <definedName name="sap_D0013_00000001" localSheetId="12">#REF!</definedName>
    <definedName name="sap_D0013_00000001" localSheetId="13">#REF!</definedName>
    <definedName name="sap_D0013_00000001">#REF!</definedName>
    <definedName name="sap_D0014_00000001" localSheetId="5">#REF!</definedName>
    <definedName name="sap_D0014_00000001" localSheetId="6">#REF!</definedName>
    <definedName name="sap_D0014_00000001" localSheetId="12">#REF!</definedName>
    <definedName name="sap_D0014_00000001" localSheetId="13">#REF!</definedName>
    <definedName name="sap_D0014_00000001">#REF!</definedName>
    <definedName name="sap_D0015_00000001" localSheetId="5">#REF!</definedName>
    <definedName name="sap_D0015_00000001" localSheetId="6">#REF!</definedName>
    <definedName name="sap_D0015_00000001" localSheetId="12">#REF!</definedName>
    <definedName name="sap_D0015_00000001" localSheetId="13">#REF!</definedName>
    <definedName name="sap_D0015_00000001">#REF!</definedName>
    <definedName name="sap_D0016_00000001" localSheetId="5">#REF!</definedName>
    <definedName name="sap_D0016_00000001" localSheetId="6">#REF!</definedName>
    <definedName name="sap_D0016_00000001" localSheetId="12">#REF!</definedName>
    <definedName name="sap_D0016_00000001" localSheetId="13">#REF!</definedName>
    <definedName name="sap_D0016_00000001">#REF!</definedName>
    <definedName name="sap_D0017_00000001" localSheetId="5">#REF!</definedName>
    <definedName name="sap_D0017_00000001" localSheetId="6">#REF!</definedName>
    <definedName name="sap_D0017_00000001" localSheetId="12">#REF!</definedName>
    <definedName name="sap_D0017_00000001" localSheetId="13">#REF!</definedName>
    <definedName name="sap_D0017_00000001">#REF!</definedName>
    <definedName name="sap_D0018_00000001" localSheetId="5">#REF!</definedName>
    <definedName name="sap_D0018_00000001" localSheetId="6">#REF!</definedName>
    <definedName name="sap_D0018_00000001" localSheetId="12">#REF!</definedName>
    <definedName name="sap_D0018_00000001" localSheetId="13">#REF!</definedName>
    <definedName name="sap_D0018_00000001">#REF!</definedName>
    <definedName name="sap_D0019_00000001" localSheetId="5">#REF!</definedName>
    <definedName name="sap_D0019_00000001" localSheetId="6">#REF!</definedName>
    <definedName name="sap_D0019_00000001" localSheetId="12">#REF!</definedName>
    <definedName name="sap_D0019_00000001" localSheetId="13">#REF!</definedName>
    <definedName name="sap_D0019_00000001">#REF!</definedName>
    <definedName name="sap_D0020_00000001" localSheetId="5">#REF!</definedName>
    <definedName name="sap_D0020_00000001" localSheetId="6">#REF!</definedName>
    <definedName name="sap_D0020_00000001" localSheetId="12">#REF!</definedName>
    <definedName name="sap_D0020_00000001" localSheetId="13">#REF!</definedName>
    <definedName name="sap_D0020_00000001">#REF!</definedName>
    <definedName name="sap_D0021_00000001" localSheetId="5">#REF!</definedName>
    <definedName name="sap_D0021_00000001" localSheetId="6">#REF!</definedName>
    <definedName name="sap_D0021_00000001" localSheetId="12">#REF!</definedName>
    <definedName name="sap_D0021_00000001" localSheetId="13">#REF!</definedName>
    <definedName name="sap_D0021_00000001">#REF!</definedName>
    <definedName name="sap_D0022_00000001" localSheetId="5">#REF!</definedName>
    <definedName name="sap_D0022_00000001" localSheetId="6">#REF!</definedName>
    <definedName name="sap_D0022_00000001" localSheetId="12">#REF!</definedName>
    <definedName name="sap_D0022_00000001" localSheetId="13">#REF!</definedName>
    <definedName name="sap_D0022_00000001">#REF!</definedName>
    <definedName name="sap_D0023_00000001" localSheetId="5">#REF!</definedName>
    <definedName name="sap_D0023_00000001" localSheetId="6">#REF!</definedName>
    <definedName name="sap_D0023_00000001" localSheetId="12">#REF!</definedName>
    <definedName name="sap_D0023_00000001" localSheetId="13">#REF!</definedName>
    <definedName name="sap_D0023_00000001">#REF!</definedName>
    <definedName name="sap_D0024_00000001" localSheetId="5">#REF!</definedName>
    <definedName name="sap_D0024_00000001" localSheetId="6">#REF!</definedName>
    <definedName name="sap_D0024_00000001" localSheetId="12">#REF!</definedName>
    <definedName name="sap_D0024_00000001" localSheetId="13">#REF!</definedName>
    <definedName name="sap_D0024_00000001">#REF!</definedName>
    <definedName name="sap_D0025_00000001" localSheetId="5">#REF!</definedName>
    <definedName name="sap_D0025_00000001" localSheetId="6">#REF!</definedName>
    <definedName name="sap_D0025_00000001" localSheetId="12">#REF!</definedName>
    <definedName name="sap_D0025_00000001" localSheetId="13">#REF!</definedName>
    <definedName name="sap_D0025_00000001">#REF!</definedName>
    <definedName name="sap_D0026_00000001" localSheetId="5">#REF!</definedName>
    <definedName name="sap_D0026_00000001" localSheetId="6">#REF!</definedName>
    <definedName name="sap_D0026_00000001" localSheetId="12">#REF!</definedName>
    <definedName name="sap_D0026_00000001" localSheetId="13">#REF!</definedName>
    <definedName name="sap_D0026_00000001">#REF!</definedName>
    <definedName name="sap_D0027_00000001" localSheetId="5">#REF!</definedName>
    <definedName name="sap_D0027_00000001" localSheetId="6">#REF!</definedName>
    <definedName name="sap_D0027_00000001" localSheetId="12">#REF!</definedName>
    <definedName name="sap_D0027_00000001" localSheetId="13">#REF!</definedName>
    <definedName name="sap_D0027_00000001">#REF!</definedName>
    <definedName name="sap_D0028_00000001" localSheetId="5">#REF!</definedName>
    <definedName name="sap_D0028_00000001" localSheetId="6">#REF!</definedName>
    <definedName name="sap_D0028_00000001" localSheetId="12">#REF!</definedName>
    <definedName name="sap_D0028_00000001" localSheetId="13">#REF!</definedName>
    <definedName name="sap_D0028_00000001">#REF!</definedName>
    <definedName name="sap_F0001" localSheetId="5">#REF!</definedName>
    <definedName name="sap_F0001" localSheetId="6">#REF!</definedName>
    <definedName name="sap_F0001" localSheetId="12">#REF!</definedName>
    <definedName name="sap_F0001" localSheetId="13">#REF!</definedName>
    <definedName name="sap_F0001">#REF!</definedName>
    <definedName name="sap_F0002" localSheetId="5">#REF!</definedName>
    <definedName name="sap_F0002" localSheetId="6">#REF!</definedName>
    <definedName name="sap_F0002" localSheetId="12">#REF!</definedName>
    <definedName name="sap_F0002" localSheetId="13">#REF!</definedName>
    <definedName name="sap_F0002">#REF!</definedName>
    <definedName name="sap_F0003" localSheetId="5">#REF!</definedName>
    <definedName name="sap_F0003" localSheetId="6">#REF!</definedName>
    <definedName name="sap_F0003" localSheetId="12">#REF!</definedName>
    <definedName name="sap_F0003" localSheetId="13">#REF!</definedName>
    <definedName name="sap_F0003">#REF!</definedName>
    <definedName name="sap_F0004" localSheetId="5">#REF!</definedName>
    <definedName name="sap_F0004" localSheetId="6">#REF!</definedName>
    <definedName name="sap_F0004" localSheetId="12">#REF!</definedName>
    <definedName name="sap_F0004" localSheetId="13">#REF!</definedName>
    <definedName name="sap_F0004">#REF!</definedName>
    <definedName name="sap_F0005" localSheetId="5">#REF!</definedName>
    <definedName name="sap_F0005" localSheetId="6">#REF!</definedName>
    <definedName name="sap_F0005" localSheetId="12">#REF!</definedName>
    <definedName name="sap_F0005" localSheetId="13">#REF!</definedName>
    <definedName name="sap_F0005">#REF!</definedName>
    <definedName name="sap_F0006" localSheetId="5">#REF!</definedName>
    <definedName name="sap_F0006" localSheetId="6">#REF!</definedName>
    <definedName name="sap_F0006" localSheetId="12">#REF!</definedName>
    <definedName name="sap_F0006" localSheetId="13">#REF!</definedName>
    <definedName name="sap_F0006">#REF!</definedName>
    <definedName name="sap_F0007" localSheetId="5">#REF!</definedName>
    <definedName name="sap_F0007" localSheetId="6">#REF!</definedName>
    <definedName name="sap_F0007" localSheetId="12">#REF!</definedName>
    <definedName name="sap_F0007" localSheetId="13">#REF!</definedName>
    <definedName name="sap_F0007">#REF!</definedName>
    <definedName name="sap_F0008" localSheetId="5">#REF!</definedName>
    <definedName name="sap_F0008" localSheetId="6">#REF!</definedName>
    <definedName name="sap_F0008" localSheetId="12">#REF!</definedName>
    <definedName name="sap_F0008" localSheetId="13">#REF!</definedName>
    <definedName name="sap_F0008">#REF!</definedName>
    <definedName name="sap_F0009" localSheetId="5">#REF!</definedName>
    <definedName name="sap_F0009" localSheetId="6">#REF!</definedName>
    <definedName name="sap_F0009" localSheetId="12">#REF!</definedName>
    <definedName name="sap_F0009" localSheetId="13">#REF!</definedName>
    <definedName name="sap_F0009">#REF!</definedName>
    <definedName name="sap_F0010" localSheetId="5">#REF!</definedName>
    <definedName name="sap_F0010" localSheetId="6">#REF!</definedName>
    <definedName name="sap_F0010" localSheetId="12">#REF!</definedName>
    <definedName name="sap_F0010" localSheetId="13">#REF!</definedName>
    <definedName name="sap_F0010">#REF!</definedName>
    <definedName name="sap_F0011" localSheetId="5">#REF!</definedName>
    <definedName name="sap_F0011" localSheetId="6">#REF!</definedName>
    <definedName name="sap_F0011" localSheetId="12">#REF!</definedName>
    <definedName name="sap_F0011" localSheetId="13">#REF!</definedName>
    <definedName name="sap_F0011">#REF!</definedName>
    <definedName name="sap_K0001" localSheetId="5">#REF!</definedName>
    <definedName name="sap_K0001" localSheetId="6">#REF!</definedName>
    <definedName name="sap_K0001" localSheetId="12">#REF!</definedName>
    <definedName name="sap_K0001" localSheetId="13">#REF!</definedName>
    <definedName name="sap_K0001">#REF!</definedName>
    <definedName name="sap_K0002" localSheetId="5">#REF!</definedName>
    <definedName name="sap_K0002" localSheetId="6">#REF!</definedName>
    <definedName name="sap_K0002" localSheetId="12">#REF!</definedName>
    <definedName name="sap_K0002" localSheetId="13">#REF!</definedName>
    <definedName name="sap_K0002">#REF!</definedName>
    <definedName name="sap_K0003" localSheetId="5">#REF!</definedName>
    <definedName name="sap_K0003" localSheetId="6">#REF!</definedName>
    <definedName name="sap_K0003" localSheetId="12">#REF!</definedName>
    <definedName name="sap_K0003" localSheetId="13">#REF!</definedName>
    <definedName name="sap_K0003">#REF!</definedName>
    <definedName name="sap_K0004" localSheetId="5">#REF!</definedName>
    <definedName name="sap_K0004" localSheetId="6">#REF!</definedName>
    <definedName name="sap_K0004" localSheetId="12">#REF!</definedName>
    <definedName name="sap_K0004" localSheetId="13">#REF!</definedName>
    <definedName name="sap_K0004">#REF!</definedName>
    <definedName name="sap_K0005" localSheetId="5">#REF!</definedName>
    <definedName name="sap_K0005" localSheetId="6">#REF!</definedName>
    <definedName name="sap_K0005" localSheetId="12">#REF!</definedName>
    <definedName name="sap_K0005" localSheetId="13">#REF!</definedName>
    <definedName name="sap_K0005">#REF!</definedName>
    <definedName name="sap_K0006" localSheetId="5">#REF!</definedName>
    <definedName name="sap_K0006" localSheetId="6">#REF!</definedName>
    <definedName name="sap_K0006" localSheetId="12">#REF!</definedName>
    <definedName name="sap_K0006" localSheetId="13">#REF!</definedName>
    <definedName name="sap_K0006">#REF!</definedName>
    <definedName name="sap_K0007" localSheetId="5">#REF!</definedName>
    <definedName name="sap_K0007" localSheetId="6">#REF!</definedName>
    <definedName name="sap_K0007" localSheetId="12">#REF!</definedName>
    <definedName name="sap_K0007" localSheetId="13">#REF!</definedName>
    <definedName name="sap_K0007">#REF!</definedName>
    <definedName name="sap_K0008" localSheetId="5">#REF!</definedName>
    <definedName name="sap_K0008" localSheetId="6">#REF!</definedName>
    <definedName name="sap_K0008" localSheetId="12">#REF!</definedName>
    <definedName name="sap_K0008" localSheetId="13">#REF!</definedName>
    <definedName name="sap_K0008">#REF!</definedName>
    <definedName name="sap_K0009" localSheetId="5">#REF!</definedName>
    <definedName name="sap_K0009" localSheetId="6">#REF!</definedName>
    <definedName name="sap_K0009" localSheetId="12">#REF!</definedName>
    <definedName name="sap_K0009" localSheetId="13">#REF!</definedName>
    <definedName name="sap_K0009">#REF!</definedName>
    <definedName name="sap_K0010" localSheetId="5">#REF!</definedName>
    <definedName name="sap_K0010" localSheetId="6">#REF!</definedName>
    <definedName name="sap_K0010" localSheetId="12">#REF!</definedName>
    <definedName name="sap_K0010" localSheetId="13">#REF!</definedName>
    <definedName name="sap_K0010">#REF!</definedName>
    <definedName name="sap_K0011" localSheetId="5">#REF!</definedName>
    <definedName name="sap_K0011" localSheetId="6">#REF!</definedName>
    <definedName name="sap_K0011" localSheetId="12">#REF!</definedName>
    <definedName name="sap_K0011" localSheetId="13">#REF!</definedName>
    <definedName name="sap_K0011">#REF!</definedName>
    <definedName name="sap_S0001" localSheetId="5">#REF!</definedName>
    <definedName name="sap_S0001" localSheetId="6">#REF!</definedName>
    <definedName name="sap_S0001" localSheetId="12">#REF!</definedName>
    <definedName name="sap_S0001" localSheetId="13">#REF!</definedName>
    <definedName name="sap_S0001">#REF!</definedName>
    <definedName name="sap_S0002" localSheetId="5">#REF!</definedName>
    <definedName name="sap_S0002" localSheetId="6">#REF!</definedName>
    <definedName name="sap_S0002" localSheetId="12">#REF!</definedName>
    <definedName name="sap_S0002" localSheetId="13">#REF!</definedName>
    <definedName name="sap_S0002">#REF!</definedName>
    <definedName name="sap_S0003" localSheetId="5">#REF!</definedName>
    <definedName name="sap_S0003" localSheetId="6">#REF!</definedName>
    <definedName name="sap_S0003" localSheetId="12">#REF!</definedName>
    <definedName name="sap_S0003" localSheetId="13">#REF!</definedName>
    <definedName name="sap_S0003">#REF!</definedName>
    <definedName name="sap_S0004" localSheetId="5">#REF!</definedName>
    <definedName name="sap_S0004" localSheetId="6">#REF!</definedName>
    <definedName name="sap_S0004" localSheetId="12">#REF!</definedName>
    <definedName name="sap_S0004" localSheetId="13">#REF!</definedName>
    <definedName name="sap_S0004">#REF!</definedName>
    <definedName name="sap_S0005" localSheetId="5">#REF!</definedName>
    <definedName name="sap_S0005" localSheetId="6">#REF!</definedName>
    <definedName name="sap_S0005" localSheetId="12">#REF!</definedName>
    <definedName name="sap_S0005" localSheetId="13">#REF!</definedName>
    <definedName name="sap_S0005">#REF!</definedName>
    <definedName name="sap_S0006" localSheetId="5">#REF!</definedName>
    <definedName name="sap_S0006" localSheetId="6">#REF!</definedName>
    <definedName name="sap_S0006" localSheetId="12">#REF!</definedName>
    <definedName name="sap_S0006" localSheetId="13">#REF!</definedName>
    <definedName name="sap_S0006">#REF!</definedName>
    <definedName name="sap_S0007" localSheetId="5">#REF!</definedName>
    <definedName name="sap_S0007" localSheetId="6">#REF!</definedName>
    <definedName name="sap_S0007" localSheetId="12">#REF!</definedName>
    <definedName name="sap_S0007" localSheetId="13">#REF!</definedName>
    <definedName name="sap_S0007">#REF!</definedName>
    <definedName name="sap_S0008" localSheetId="5">#REF!</definedName>
    <definedName name="sap_S0008" localSheetId="6">#REF!</definedName>
    <definedName name="sap_S0008" localSheetId="12">#REF!</definedName>
    <definedName name="sap_S0008" localSheetId="13">#REF!</definedName>
    <definedName name="sap_S0008">#REF!</definedName>
    <definedName name="sap_S0009" localSheetId="5">#REF!</definedName>
    <definedName name="sap_S0009" localSheetId="6">#REF!</definedName>
    <definedName name="sap_S0009" localSheetId="12">#REF!</definedName>
    <definedName name="sap_S0009" localSheetId="13">#REF!</definedName>
    <definedName name="sap_S0009">#REF!</definedName>
    <definedName name="sap_S0010" localSheetId="5">#REF!</definedName>
    <definedName name="sap_S0010" localSheetId="6">#REF!</definedName>
    <definedName name="sap_S0010" localSheetId="12">#REF!</definedName>
    <definedName name="sap_S0010" localSheetId="13">#REF!</definedName>
    <definedName name="sap_S0010">#REF!</definedName>
    <definedName name="sap_S0011" localSheetId="5">#REF!</definedName>
    <definedName name="sap_S0011" localSheetId="6">#REF!</definedName>
    <definedName name="sap_S0011" localSheetId="12">#REF!</definedName>
    <definedName name="sap_S0011" localSheetId="13">#REF!</definedName>
    <definedName name="sap_S0011">#REF!</definedName>
    <definedName name="sap_S0012" localSheetId="5">#REF!</definedName>
    <definedName name="sap_S0012" localSheetId="6">#REF!</definedName>
    <definedName name="sap_S0012" localSheetId="12">#REF!</definedName>
    <definedName name="sap_S0012" localSheetId="13">#REF!</definedName>
    <definedName name="sap_S0012">#REF!</definedName>
    <definedName name="sap_S0013" localSheetId="5">#REF!</definedName>
    <definedName name="sap_S0013" localSheetId="6">#REF!</definedName>
    <definedName name="sap_S0013" localSheetId="12">#REF!</definedName>
    <definedName name="sap_S0013" localSheetId="13">#REF!</definedName>
    <definedName name="sap_S0013">#REF!</definedName>
    <definedName name="sap_S0014" localSheetId="5">#REF!</definedName>
    <definedName name="sap_S0014" localSheetId="6">#REF!</definedName>
    <definedName name="sap_S0014" localSheetId="12">#REF!</definedName>
    <definedName name="sap_S0014" localSheetId="13">#REF!</definedName>
    <definedName name="sap_S0014">#REF!</definedName>
    <definedName name="sap_S0015" localSheetId="5">#REF!</definedName>
    <definedName name="sap_S0015" localSheetId="6">#REF!</definedName>
    <definedName name="sap_S0015" localSheetId="12">#REF!</definedName>
    <definedName name="sap_S0015" localSheetId="13">#REF!</definedName>
    <definedName name="sap_S0015">#REF!</definedName>
    <definedName name="sap_S0016" localSheetId="5">#REF!</definedName>
    <definedName name="sap_S0016" localSheetId="6">#REF!</definedName>
    <definedName name="sap_S0016" localSheetId="12">#REF!</definedName>
    <definedName name="sap_S0016" localSheetId="13">#REF!</definedName>
    <definedName name="sap_S0016">#REF!</definedName>
    <definedName name="sap_S0017" localSheetId="5">#REF!</definedName>
    <definedName name="sap_S0017" localSheetId="6">#REF!</definedName>
    <definedName name="sap_S0017" localSheetId="12">#REF!</definedName>
    <definedName name="sap_S0017" localSheetId="13">#REF!</definedName>
    <definedName name="sap_S0017">#REF!</definedName>
    <definedName name="sap_S0018" localSheetId="5">#REF!</definedName>
    <definedName name="sap_S0018" localSheetId="6">#REF!</definedName>
    <definedName name="sap_S0018" localSheetId="12">#REF!</definedName>
    <definedName name="sap_S0018" localSheetId="13">#REF!</definedName>
    <definedName name="sap_S0018">#REF!</definedName>
    <definedName name="sap_S0019" localSheetId="5">#REF!</definedName>
    <definedName name="sap_S0019" localSheetId="6">#REF!</definedName>
    <definedName name="sap_S0019" localSheetId="12">#REF!</definedName>
    <definedName name="sap_S0019" localSheetId="13">#REF!</definedName>
    <definedName name="sap_S0019">#REF!</definedName>
    <definedName name="sap_S0020" localSheetId="5">#REF!</definedName>
    <definedName name="sap_S0020" localSheetId="6">#REF!</definedName>
    <definedName name="sap_S0020" localSheetId="12">#REF!</definedName>
    <definedName name="sap_S0020" localSheetId="13">#REF!</definedName>
    <definedName name="sap_S0020">#REF!</definedName>
    <definedName name="sap_S0021" localSheetId="5">#REF!</definedName>
    <definedName name="sap_S0021" localSheetId="6">#REF!</definedName>
    <definedName name="sap_S0021" localSheetId="12">#REF!</definedName>
    <definedName name="sap_S0021" localSheetId="13">#REF!</definedName>
    <definedName name="sap_S0021">#REF!</definedName>
    <definedName name="sap_S0022" localSheetId="5">#REF!</definedName>
    <definedName name="sap_S0022" localSheetId="6">#REF!</definedName>
    <definedName name="sap_S0022" localSheetId="12">#REF!</definedName>
    <definedName name="sap_S0022" localSheetId="13">#REF!</definedName>
    <definedName name="sap_S0022">#REF!</definedName>
    <definedName name="sap_S0023" localSheetId="5">#REF!</definedName>
    <definedName name="sap_S0023" localSheetId="6">#REF!</definedName>
    <definedName name="sap_S0023" localSheetId="12">#REF!</definedName>
    <definedName name="sap_S0023" localSheetId="13">#REF!</definedName>
    <definedName name="sap_S0023">#REF!</definedName>
    <definedName name="sap_S0024" localSheetId="5">#REF!</definedName>
    <definedName name="sap_S0024" localSheetId="6">#REF!</definedName>
    <definedName name="sap_S0024" localSheetId="12">#REF!</definedName>
    <definedName name="sap_S0024" localSheetId="13">#REF!</definedName>
    <definedName name="sap_S0024">#REF!</definedName>
    <definedName name="sap_S0025" localSheetId="5">#REF!</definedName>
    <definedName name="sap_S0025" localSheetId="6">#REF!</definedName>
    <definedName name="sap_S0025" localSheetId="12">#REF!</definedName>
    <definedName name="sap_S0025" localSheetId="13">#REF!</definedName>
    <definedName name="sap_S0025">#REF!</definedName>
    <definedName name="sap_S0026" localSheetId="5">#REF!</definedName>
    <definedName name="sap_S0026" localSheetId="6">#REF!</definedName>
    <definedName name="sap_S0026" localSheetId="12">#REF!</definedName>
    <definedName name="sap_S0026" localSheetId="13">#REF!</definedName>
    <definedName name="sap_S0026">#REF!</definedName>
    <definedName name="sap_S0027" localSheetId="5">#REF!</definedName>
    <definedName name="sap_S0027" localSheetId="6">#REF!</definedName>
    <definedName name="sap_S0027" localSheetId="12">#REF!</definedName>
    <definedName name="sap_S0027" localSheetId="13">#REF!</definedName>
    <definedName name="sap_S0027">#REF!</definedName>
    <definedName name="sap_S0028" localSheetId="5">#REF!</definedName>
    <definedName name="sap_S0028" localSheetId="6">#REF!</definedName>
    <definedName name="sap_S0028" localSheetId="12">#REF!</definedName>
    <definedName name="sap_S0028" localSheetId="13">#REF!</definedName>
    <definedName name="sap_S0028">#REF!</definedName>
    <definedName name="sap_Z0001_00000001" localSheetId="5">#REF!</definedName>
    <definedName name="sap_Z0001_00000001" localSheetId="6">#REF!</definedName>
    <definedName name="sap_Z0001_00000001" localSheetId="12">#REF!</definedName>
    <definedName name="sap_Z0001_00000001" localSheetId="13">#REF!</definedName>
    <definedName name="sap_Z0001_00000001">#REF!</definedName>
    <definedName name="sap_Z0002_00000001" localSheetId="5">#REF!</definedName>
    <definedName name="sap_Z0002_00000001" localSheetId="6">#REF!</definedName>
    <definedName name="sap_Z0002_00000001" localSheetId="12">#REF!</definedName>
    <definedName name="sap_Z0002_00000001" localSheetId="13">#REF!</definedName>
    <definedName name="sap_Z0002_00000001">#REF!</definedName>
    <definedName name="sap_Z0003_00000001" localSheetId="5">#REF!</definedName>
    <definedName name="sap_Z0003_00000001" localSheetId="6">#REF!</definedName>
    <definedName name="sap_Z0003_00000001" localSheetId="12">#REF!</definedName>
    <definedName name="sap_Z0003_00000001" localSheetId="13">#REF!</definedName>
    <definedName name="sap_Z0003_00000001">#REF!</definedName>
    <definedName name="sap_Z0004_00000001" localSheetId="5">#REF!</definedName>
    <definedName name="sap_Z0004_00000001" localSheetId="6">#REF!</definedName>
    <definedName name="sap_Z0004_00000001" localSheetId="12">#REF!</definedName>
    <definedName name="sap_Z0004_00000001" localSheetId="13">#REF!</definedName>
    <definedName name="sap_Z0004_00000001">#REF!</definedName>
    <definedName name="sap_Z0005_00000001" localSheetId="5">#REF!</definedName>
    <definedName name="sap_Z0005_00000001" localSheetId="6">#REF!</definedName>
    <definedName name="sap_Z0005_00000001" localSheetId="12">#REF!</definedName>
    <definedName name="sap_Z0005_00000001" localSheetId="13">#REF!</definedName>
    <definedName name="sap_Z0005_00000001">#REF!</definedName>
    <definedName name="sap_Z0006_00000001" localSheetId="5">#REF!</definedName>
    <definedName name="sap_Z0006_00000001" localSheetId="6">#REF!</definedName>
    <definedName name="sap_Z0006_00000001" localSheetId="12">#REF!</definedName>
    <definedName name="sap_Z0006_00000001" localSheetId="13">#REF!</definedName>
    <definedName name="sap_Z0006_00000001">#REF!</definedName>
    <definedName name="sap_Z0007_00000001" localSheetId="5">#REF!</definedName>
    <definedName name="sap_Z0007_00000001" localSheetId="6">#REF!</definedName>
    <definedName name="sap_Z0007_00000001" localSheetId="12">#REF!</definedName>
    <definedName name="sap_Z0007_00000001" localSheetId="13">#REF!</definedName>
    <definedName name="sap_Z0007_00000001">#REF!</definedName>
    <definedName name="sap_Z0008_00000001" localSheetId="5">#REF!</definedName>
    <definedName name="sap_Z0008_00000001" localSheetId="6">#REF!</definedName>
    <definedName name="sap_Z0008_00000001" localSheetId="12">#REF!</definedName>
    <definedName name="sap_Z0008_00000001" localSheetId="13">#REF!</definedName>
    <definedName name="sap_Z0008_00000001">#REF!</definedName>
    <definedName name="sap_Z0009_00000001" localSheetId="5">#REF!</definedName>
    <definedName name="sap_Z0009_00000001" localSheetId="6">#REF!</definedName>
    <definedName name="sap_Z0009_00000001" localSheetId="12">#REF!</definedName>
    <definedName name="sap_Z0009_00000001" localSheetId="13">#REF!</definedName>
    <definedName name="sap_Z0009_00000001">#REF!</definedName>
    <definedName name="sap_Z0010_00000001" localSheetId="5">#REF!</definedName>
    <definedName name="sap_Z0010_00000001" localSheetId="6">#REF!</definedName>
    <definedName name="sap_Z0010_00000001" localSheetId="12">#REF!</definedName>
    <definedName name="sap_Z0010_00000001" localSheetId="13">#REF!</definedName>
    <definedName name="sap_Z0010_00000001">#REF!</definedName>
    <definedName name="sap_Z0011_00000001" localSheetId="5">#REF!</definedName>
    <definedName name="sap_Z0011_00000001" localSheetId="6">#REF!</definedName>
    <definedName name="sap_Z0011_00000001" localSheetId="12">#REF!</definedName>
    <definedName name="sap_Z0011_00000001" localSheetId="13">#REF!</definedName>
    <definedName name="sap_Z0011_00000001">#REF!</definedName>
    <definedName name="SAPBEXdnldView" localSheetId="30" hidden="1">"44HXQ6BHO695UI4QDO7MA337R"</definedName>
    <definedName name="SAPBEXdnldView" hidden="1">"453ZNH9UMWPNMHQ8LCHVSZSXB"</definedName>
    <definedName name="SAPBEXrevision">4</definedName>
    <definedName name="SAPBEXsysID" localSheetId="30" hidden="1">"PW0"</definedName>
    <definedName name="SAPBEXsysID" hidden="1">"PW3"</definedName>
    <definedName name="SAPBEXwbID">"8XOW2GSLG43BL23CIQ8OMCW0R"</definedName>
    <definedName name="sdfasd" localSheetId="30">#REF!</definedName>
    <definedName name="sdfasd" localSheetId="5">#REF!</definedName>
    <definedName name="sdfasd" localSheetId="6">#REF!</definedName>
    <definedName name="sdfasd" localSheetId="12">#REF!</definedName>
    <definedName name="sdfasd" localSheetId="13">#REF!</definedName>
    <definedName name="sdfasd">#REF!</definedName>
    <definedName name="SelezionaDeselezionaTutto" localSheetId="30">'Tab 20a'!SelezionaDeselezionaTutto</definedName>
    <definedName name="SelezionaDeselezionaTutto">'Tab 20a'!SelezionaDeselezionaTutto</definedName>
    <definedName name="so_rst_Bil_Dat">'[17]Bilanz und Erläuterungen'!$H$2372:$H$2414</definedName>
    <definedName name="so_rst_lfr">'[17]Bilanz und Erläuterungen'!$L$2372:$L$2414</definedName>
    <definedName name="st" localSheetId="5">#REF!</definedName>
    <definedName name="st" localSheetId="6">#REF!</definedName>
    <definedName name="st" localSheetId="12">#REF!</definedName>
    <definedName name="st" localSheetId="13">#REF!</definedName>
    <definedName name="st">#REF!</definedName>
    <definedName name="Steiner" localSheetId="5">#REF!</definedName>
    <definedName name="Steiner" localSheetId="6">#REF!</definedName>
    <definedName name="Steiner" localSheetId="12">#REF!</definedName>
    <definedName name="Steiner" localSheetId="13">#REF!</definedName>
    <definedName name="Steiner">#REF!</definedName>
    <definedName name="Strecken" localSheetId="5">#REF!</definedName>
    <definedName name="Strecken" localSheetId="6">#REF!</definedName>
    <definedName name="Strecken" localSheetId="12">#REF!</definedName>
    <definedName name="Strecken" localSheetId="13">#REF!</definedName>
    <definedName name="Strecken">#REF!</definedName>
    <definedName name="_xlnm.Criteria" localSheetId="30">#REF!</definedName>
    <definedName name="_xlnm.Criteria" localSheetId="5">#REF!</definedName>
    <definedName name="_xlnm.Criteria" localSheetId="6">#REF!</definedName>
    <definedName name="_xlnm.Criteria" localSheetId="12">#REF!</definedName>
    <definedName name="_xlnm.Criteria" localSheetId="13">#REF!</definedName>
    <definedName name="_xlnm.Criteria">#REF!</definedName>
    <definedName name="summe" localSheetId="30">#REF!</definedName>
    <definedName name="summe" localSheetId="5">#REF!</definedName>
    <definedName name="summe" localSheetId="6">#REF!</definedName>
    <definedName name="summe" localSheetId="12">#REF!</definedName>
    <definedName name="summe" localSheetId="13">#REF!</definedName>
    <definedName name="summe">#REF!</definedName>
    <definedName name="TEST0" localSheetId="5">#REF!</definedName>
    <definedName name="TEST0" localSheetId="6">#REF!</definedName>
    <definedName name="TEST0" localSheetId="12">#REF!</definedName>
    <definedName name="TEST0" localSheetId="13">#REF!</definedName>
    <definedName name="TEST0">#REF!</definedName>
    <definedName name="TEST1" localSheetId="5">#REF!</definedName>
    <definedName name="TEST1" localSheetId="6">#REF!</definedName>
    <definedName name="TEST1" localSheetId="12">#REF!</definedName>
    <definedName name="TEST1" localSheetId="13">#REF!</definedName>
    <definedName name="TEST1">#REF!</definedName>
    <definedName name="TESTHKEY" localSheetId="5">'[2]2006_Ist bis Juli'!#REF!</definedName>
    <definedName name="TESTHKEY" localSheetId="6">'[2]2006_Ist bis Juli'!#REF!</definedName>
    <definedName name="TESTHKEY" localSheetId="12">'[2]2006_Ist bis Juli'!#REF!</definedName>
    <definedName name="TESTHKEY" localSheetId="13">'[2]2006_Ist bis Juli'!#REF!</definedName>
    <definedName name="TESTHKEY">'[2]2006_Ist bis Juli'!#REF!</definedName>
    <definedName name="TESTKEYS" localSheetId="5">#REF!</definedName>
    <definedName name="TESTKEYS" localSheetId="6">#REF!</definedName>
    <definedName name="TESTKEYS" localSheetId="12">#REF!</definedName>
    <definedName name="TESTKEYS" localSheetId="13">#REF!</definedName>
    <definedName name="TESTKEYS">#REF!</definedName>
    <definedName name="TESTVKEY" localSheetId="5">#REF!</definedName>
    <definedName name="TESTVKEY" localSheetId="6">#REF!</definedName>
    <definedName name="TESTVKEY" localSheetId="12">#REF!</definedName>
    <definedName name="TESTVKEY" localSheetId="13">#REF!</definedName>
    <definedName name="TESTVKEY">#REF!</definedName>
    <definedName name="tsd" localSheetId="5">#REF!</definedName>
    <definedName name="tsd" localSheetId="6">#REF!</definedName>
    <definedName name="tsd" localSheetId="12">#REF!</definedName>
    <definedName name="tsd" localSheetId="13">#REF!</definedName>
    <definedName name="tsd">#REF!</definedName>
    <definedName name="ÜVO_Antrag_Kienzer" localSheetId="5">#REF!</definedName>
    <definedName name="ÜVO_Antrag_Kienzer" localSheetId="6">#REF!</definedName>
    <definedName name="ÜVO_Antrag_Kienzer" localSheetId="12">#REF!</definedName>
    <definedName name="ÜVO_Antrag_Kienzer" localSheetId="13">#REF!</definedName>
    <definedName name="ÜVO_Antrag_Kienzer">#REF!</definedName>
    <definedName name="vbä" localSheetId="30">#REF!</definedName>
    <definedName name="vbä" localSheetId="5">#REF!</definedName>
    <definedName name="vbä" localSheetId="6">#REF!</definedName>
    <definedName name="vbä" localSheetId="12">#REF!</definedName>
    <definedName name="vbä" localSheetId="13">#REF!</definedName>
    <definedName name="vbä">#REF!</definedName>
    <definedName name="VBÄüber" localSheetId="30">#REF!</definedName>
    <definedName name="VBÄüber" localSheetId="5">#REF!</definedName>
    <definedName name="VBÄüber" localSheetId="6">#REF!</definedName>
    <definedName name="VBÄüber" localSheetId="12">#REF!</definedName>
    <definedName name="VBÄüber" localSheetId="13">#REF!</definedName>
    <definedName name="VBÄüber">#REF!</definedName>
    <definedName name="wrn.Absatzplan._.1996." localSheetId="30">{#N/A,#N/A,TRUE,"Tabelle1";#N/A,#N/A,TRUE,"Tabelle2";#N/A,#N/A,TRUE,"Tabelle3";#N/A,#N/A,TRUE,"Tabelle4"}</definedName>
    <definedName name="wrn.Absatzplan._.1996.">{#N/A,#N/A,TRUE,"Tabelle1";#N/A,#N/A,TRUE,"Tabelle2";#N/A,#N/A,TRUE,"Tabelle3";#N/A,#N/A,TRUE,"Tabelle4"}</definedName>
    <definedName name="wrn.Aging._.and._.Trend._.Analysis." localSheetId="30">{#N/A,#N/A,FALSE,"Aging Summary";#N/A,#N/A,FALSE,"Ratio Analysis";#N/A,#N/A,FALSE,"Test 120 Day Accts";#N/A,#N/A,FALSE,"Tickmarks"}</definedName>
    <definedName name="wrn.Aging._.and._.Trend._.Analysis.">{#N/A,#N/A,FALSE,"Aging Summary";#N/A,#N/A,FALSE,"Ratio Analysis";#N/A,#N/A,FALSE,"Test 120 Day Accts";#N/A,#N/A,FALSE,"Tickmarks"}</definedName>
    <definedName name="wrn.Gefran." localSheetId="30">{"CECons",#N/A,FALSE,"CE"}</definedName>
    <definedName name="wrn.Gefran.">{"CECons",#N/A,FALSE,"CE"}</definedName>
    <definedName name="wrn.netto." localSheetId="30" hidden="1">{#N/A,#N/A,FALSE,"Tabelle1"}</definedName>
    <definedName name="wrn.netto." hidden="1">{#N/A,#N/A,FALSE,"Tabelle1"}</definedName>
    <definedName name="wrn.Test." localSheetId="30">{#N/A,#N/A,FALSE,"P&amp;L";#N/A,#N/A,FALSE,"BS"}</definedName>
    <definedName name="wrn.Test.">{#N/A,#N/A,FALSE,"P&amp;L";#N/A,#N/A,FALSE,"BS"}</definedName>
    <definedName name="xxxxx">'[15]AktA85-96 (2)'!$D$23</definedName>
    <definedName name="Zinssatz" localSheetId="5">#REF!</definedName>
    <definedName name="Zinssatz" localSheetId="6">#REF!</definedName>
    <definedName name="Zinssatz" localSheetId="12">#REF!</definedName>
    <definedName name="Zinssatz" localSheetId="13">#REF!</definedName>
    <definedName name="Zinssatz">#REF!</definedName>
    <definedName name="Zinssatz_Imp">[18]Deckblatt!$H$21</definedName>
    <definedName name="Zinssatz_inklusive_Risikozuschlag" localSheetId="5">#REF!</definedName>
    <definedName name="Zinssatz_inklusive_Risikozuschlag" localSheetId="6">#REF!</definedName>
    <definedName name="Zinssatz_inklusive_Risikozuschlag" localSheetId="12">#REF!</definedName>
    <definedName name="Zinssatz_inklusive_Risikozuschlag" localSheetId="13">#REF!</definedName>
    <definedName name="Zinssatz_inklusive_Risikozuschlag">#REF!</definedName>
    <definedName name="zulagen" localSheetId="30">#REF!</definedName>
    <definedName name="zulagen" localSheetId="5">#REF!</definedName>
    <definedName name="zulagen" localSheetId="6">#REF!</definedName>
    <definedName name="zulagen" localSheetId="12">#REF!</definedName>
    <definedName name="zulagen" localSheetId="13">#REF!</definedName>
    <definedName name="zulagen">#REF!</definedName>
  </definedNames>
  <calcPr calcId="145621"/>
  <fileRecoveryPr repairLoad="1"/>
</workbook>
</file>

<file path=xl/calcChain.xml><?xml version="1.0" encoding="utf-8"?>
<calcChain xmlns="http://schemas.openxmlformats.org/spreadsheetml/2006/main">
  <c r="E26" i="37" l="1"/>
  <c r="D26" i="37"/>
  <c r="C26" i="37"/>
  <c r="B26" i="37"/>
  <c r="E12" i="37"/>
  <c r="D12" i="37"/>
  <c r="C12" i="37"/>
  <c r="B12" i="37"/>
  <c r="E29" i="36"/>
  <c r="D29" i="36"/>
  <c r="C29" i="36"/>
  <c r="B29" i="36"/>
  <c r="E26" i="36"/>
  <c r="D26" i="36"/>
  <c r="C26" i="36"/>
  <c r="B26" i="36"/>
  <c r="E12" i="36"/>
  <c r="D12" i="36"/>
  <c r="C12" i="36"/>
  <c r="B12" i="36"/>
  <c r="D9" i="35"/>
  <c r="C9" i="35"/>
  <c r="B9" i="35"/>
  <c r="D57" i="34"/>
  <c r="C57" i="34"/>
  <c r="B57" i="34"/>
  <c r="C31" i="34"/>
  <c r="B31" i="34"/>
  <c r="D28" i="34"/>
  <c r="D31" i="34" s="1"/>
  <c r="C28" i="34"/>
  <c r="B28" i="34"/>
  <c r="D22" i="34"/>
  <c r="C22" i="34"/>
  <c r="B22" i="34"/>
  <c r="F20" i="32"/>
  <c r="E20" i="32"/>
  <c r="B20" i="32"/>
  <c r="F18" i="32"/>
  <c r="E18" i="32"/>
  <c r="D18" i="32"/>
  <c r="D20" i="32" s="1"/>
  <c r="C18" i="32"/>
  <c r="C20" i="32" s="1"/>
  <c r="B18" i="32"/>
  <c r="F11" i="31"/>
  <c r="E11" i="31"/>
  <c r="D11" i="31"/>
  <c r="C11" i="31"/>
  <c r="B11" i="31"/>
  <c r="C42" i="30"/>
  <c r="B42" i="30"/>
  <c r="D41" i="30"/>
  <c r="C41" i="30"/>
  <c r="B41" i="30"/>
  <c r="D30" i="30"/>
  <c r="C30" i="30"/>
  <c r="B30" i="30"/>
  <c r="D9" i="30"/>
  <c r="D42" i="30" s="1"/>
  <c r="C9" i="30"/>
  <c r="B9" i="30"/>
  <c r="G9" i="29"/>
  <c r="F9" i="29"/>
  <c r="E9" i="29"/>
  <c r="D9" i="29"/>
  <c r="C9" i="29"/>
  <c r="B9" i="29"/>
  <c r="G8" i="28"/>
  <c r="F8" i="28"/>
  <c r="E8" i="28"/>
  <c r="D8" i="28"/>
  <c r="C8" i="28"/>
  <c r="B8" i="28"/>
  <c r="B27" i="27"/>
  <c r="E24" i="27"/>
  <c r="E27" i="27" s="1"/>
  <c r="D24" i="27"/>
  <c r="D27" i="27" s="1"/>
  <c r="C24" i="27"/>
  <c r="C27" i="27" s="1"/>
  <c r="E8" i="26"/>
  <c r="D8" i="26"/>
  <c r="C8" i="26"/>
  <c r="B8" i="26"/>
  <c r="D9" i="25"/>
  <c r="C9" i="25"/>
  <c r="B9" i="25"/>
  <c r="J27" i="24"/>
  <c r="J25" i="24"/>
  <c r="I25" i="24"/>
  <c r="I21" i="24" s="1"/>
  <c r="H25" i="24"/>
  <c r="H21" i="24" s="1"/>
  <c r="F25" i="24"/>
  <c r="E25" i="24"/>
  <c r="D25" i="24"/>
  <c r="D21" i="24" s="1"/>
  <c r="J21" i="24"/>
  <c r="F21" i="24"/>
  <c r="E21" i="24"/>
  <c r="J14" i="24"/>
  <c r="I14" i="24"/>
  <c r="H14" i="24"/>
  <c r="F14" i="24"/>
  <c r="E14" i="24"/>
  <c r="D14" i="24"/>
  <c r="J9" i="24"/>
  <c r="I9" i="24"/>
  <c r="H9" i="24"/>
  <c r="H27" i="24" s="1"/>
  <c r="F9" i="24"/>
  <c r="F27" i="24" s="1"/>
  <c r="E9" i="24"/>
  <c r="E27" i="24" s="1"/>
  <c r="D9" i="24"/>
  <c r="C47" i="23"/>
  <c r="C43" i="23"/>
  <c r="C34" i="23"/>
  <c r="C28" i="23"/>
  <c r="C20" i="23"/>
  <c r="C48" i="23" s="1"/>
  <c r="F72" i="21"/>
  <c r="E72" i="21"/>
  <c r="D72" i="21"/>
  <c r="C72" i="21"/>
  <c r="H68" i="21"/>
  <c r="G68" i="21"/>
  <c r="H67" i="21"/>
  <c r="G67" i="21"/>
  <c r="H64" i="21"/>
  <c r="G64" i="21"/>
  <c r="H63" i="21"/>
  <c r="G63" i="21"/>
  <c r="H62" i="21"/>
  <c r="G62" i="21"/>
  <c r="H61" i="21"/>
  <c r="G61" i="21"/>
  <c r="H60" i="21"/>
  <c r="G60" i="21"/>
  <c r="H59" i="21"/>
  <c r="G59" i="21"/>
  <c r="H58" i="21"/>
  <c r="G58" i="21"/>
  <c r="H57" i="21"/>
  <c r="G57" i="21"/>
  <c r="H56" i="21"/>
  <c r="G56" i="21"/>
  <c r="H55" i="21"/>
  <c r="G55" i="21"/>
  <c r="H54" i="21"/>
  <c r="G54" i="21"/>
  <c r="H53" i="21"/>
  <c r="G53" i="21"/>
  <c r="H52" i="21"/>
  <c r="G52" i="21"/>
  <c r="H51" i="21"/>
  <c r="G51" i="21"/>
  <c r="H50" i="21"/>
  <c r="G50" i="21"/>
  <c r="H47" i="21"/>
  <c r="G47" i="21"/>
  <c r="H42" i="21"/>
  <c r="G42" i="21"/>
  <c r="H41" i="21"/>
  <c r="G41" i="21"/>
  <c r="H40" i="21"/>
  <c r="G40" i="21"/>
  <c r="H39" i="21"/>
  <c r="G39" i="21"/>
  <c r="H38" i="21"/>
  <c r="G38" i="21"/>
  <c r="H35" i="21"/>
  <c r="G35" i="21"/>
  <c r="H34" i="21"/>
  <c r="G34" i="21"/>
  <c r="H33" i="21"/>
  <c r="G33" i="21"/>
  <c r="H32" i="21"/>
  <c r="G32" i="21"/>
  <c r="H31" i="21"/>
  <c r="G31" i="21"/>
  <c r="H30" i="21"/>
  <c r="G30" i="21"/>
  <c r="H29" i="21"/>
  <c r="G29" i="21"/>
  <c r="H28" i="21"/>
  <c r="G28" i="21"/>
  <c r="H27" i="21"/>
  <c r="G27" i="21"/>
  <c r="H26" i="21"/>
  <c r="G26" i="21"/>
  <c r="H25" i="21"/>
  <c r="G25" i="21"/>
  <c r="H24" i="21"/>
  <c r="G24" i="21"/>
  <c r="H21" i="21"/>
  <c r="G21" i="21"/>
  <c r="H20" i="21"/>
  <c r="G20" i="21"/>
  <c r="H19" i="21"/>
  <c r="G19" i="21"/>
  <c r="H18" i="21"/>
  <c r="G18" i="21"/>
  <c r="H17" i="21"/>
  <c r="G17" i="21"/>
  <c r="H16" i="21"/>
  <c r="G16" i="21"/>
  <c r="H15" i="21"/>
  <c r="G15" i="21"/>
  <c r="H14" i="21"/>
  <c r="G14" i="21"/>
  <c r="H13" i="21"/>
  <c r="G13" i="21"/>
  <c r="H12" i="21"/>
  <c r="G12" i="21"/>
  <c r="H11" i="21"/>
  <c r="G11" i="21"/>
  <c r="H10" i="21"/>
  <c r="G10" i="21"/>
  <c r="H9" i="21"/>
  <c r="G9" i="21"/>
  <c r="H8" i="21"/>
  <c r="G8" i="21"/>
  <c r="H7" i="21"/>
  <c r="H72" i="21" s="1"/>
  <c r="G7" i="21"/>
  <c r="D41" i="20"/>
  <c r="C41" i="20"/>
  <c r="E40" i="20"/>
  <c r="E39" i="20"/>
  <c r="E38" i="20"/>
  <c r="E37" i="20"/>
  <c r="E36" i="20"/>
  <c r="E35" i="20"/>
  <c r="E34" i="20"/>
  <c r="E33" i="20"/>
  <c r="E32" i="20"/>
  <c r="E31" i="20"/>
  <c r="E30" i="20"/>
  <c r="E29" i="20"/>
  <c r="E28" i="20"/>
  <c r="E27" i="20"/>
  <c r="E26" i="20"/>
  <c r="E25" i="20"/>
  <c r="E24" i="20"/>
  <c r="E23" i="20"/>
  <c r="E22" i="20"/>
  <c r="E21" i="20"/>
  <c r="E20" i="20"/>
  <c r="E19" i="20"/>
  <c r="E18" i="20"/>
  <c r="E17" i="20"/>
  <c r="E16" i="20"/>
  <c r="E15" i="20"/>
  <c r="E14" i="20"/>
  <c r="E13" i="20"/>
  <c r="E12" i="20"/>
  <c r="E11" i="20"/>
  <c r="E10" i="20"/>
  <c r="E9" i="20"/>
  <c r="E8" i="20"/>
  <c r="E41" i="20" s="1"/>
  <c r="D41" i="19"/>
  <c r="E41" i="19" s="1"/>
  <c r="C41" i="19"/>
  <c r="E40" i="19"/>
  <c r="E39" i="19"/>
  <c r="E38" i="19"/>
  <c r="E37" i="19"/>
  <c r="E36" i="19"/>
  <c r="E35" i="19"/>
  <c r="E34" i="19"/>
  <c r="E33" i="19"/>
  <c r="E32" i="19"/>
  <c r="E31" i="19"/>
  <c r="E30" i="19"/>
  <c r="E29" i="19"/>
  <c r="E28" i="19"/>
  <c r="E27" i="19"/>
  <c r="E26" i="19"/>
  <c r="E25" i="19"/>
  <c r="E24" i="19"/>
  <c r="E23" i="19"/>
  <c r="E22" i="19"/>
  <c r="E21" i="19"/>
  <c r="E20" i="19"/>
  <c r="E19" i="19"/>
  <c r="E18" i="19"/>
  <c r="E17" i="19"/>
  <c r="E16" i="19"/>
  <c r="E15" i="19"/>
  <c r="E14" i="19"/>
  <c r="E13" i="19"/>
  <c r="E12" i="19"/>
  <c r="E11" i="19"/>
  <c r="E10" i="19"/>
  <c r="E9" i="19"/>
  <c r="E8" i="19"/>
  <c r="J33" i="18"/>
  <c r="J32" i="18"/>
  <c r="J31" i="18"/>
  <c r="D30" i="18"/>
  <c r="D28" i="18" s="1"/>
  <c r="J28" i="18" s="1"/>
  <c r="J27" i="18"/>
  <c r="J26" i="18"/>
  <c r="H26" i="18"/>
  <c r="H34" i="18" s="1"/>
  <c r="D26" i="18"/>
  <c r="J22" i="18"/>
  <c r="J21" i="18"/>
  <c r="J20" i="18"/>
  <c r="J19" i="18"/>
  <c r="D17" i="18"/>
  <c r="J17" i="18" s="1"/>
  <c r="J16" i="18"/>
  <c r="H16" i="18"/>
  <c r="H15" i="18"/>
  <c r="J15" i="18" s="1"/>
  <c r="J14" i="18"/>
  <c r="H14" i="18"/>
  <c r="J11" i="18"/>
  <c r="J10" i="18"/>
  <c r="J9" i="18"/>
  <c r="D9" i="18"/>
  <c r="D24" i="18" s="1"/>
  <c r="J8" i="18"/>
  <c r="E33" i="17"/>
  <c r="C33" i="17"/>
  <c r="E30" i="17"/>
  <c r="C30" i="17"/>
  <c r="C29" i="17"/>
  <c r="E29" i="17" s="1"/>
  <c r="E28" i="17"/>
  <c r="C28" i="17"/>
  <c r="C27" i="17"/>
  <c r="E27" i="17" s="1"/>
  <c r="C26" i="17"/>
  <c r="E26" i="17" s="1"/>
  <c r="C25" i="17"/>
  <c r="E25" i="17" s="1"/>
  <c r="C24" i="17"/>
  <c r="E24" i="17" s="1"/>
  <c r="D23" i="17"/>
  <c r="E23" i="17" s="1"/>
  <c r="C23" i="17"/>
  <c r="E22" i="17"/>
  <c r="C22" i="17"/>
  <c r="C21" i="17"/>
  <c r="E21" i="17" s="1"/>
  <c r="E20" i="17"/>
  <c r="C20" i="17"/>
  <c r="C19" i="17"/>
  <c r="E19" i="17" s="1"/>
  <c r="E18" i="17"/>
  <c r="C18" i="17"/>
  <c r="C17" i="17"/>
  <c r="E17" i="17" s="1"/>
  <c r="C16" i="17"/>
  <c r="C15" i="17"/>
  <c r="E15" i="17" s="1"/>
  <c r="E14" i="17"/>
  <c r="C14" i="17"/>
  <c r="E10" i="17"/>
  <c r="C10" i="17"/>
  <c r="D9" i="17"/>
  <c r="C9" i="17"/>
  <c r="C11" i="17" s="1"/>
  <c r="C32" i="17" s="1"/>
  <c r="C31" i="17" s="1"/>
  <c r="C8" i="17"/>
  <c r="C7" i="17"/>
  <c r="E7" i="17" s="1"/>
  <c r="A107" i="16"/>
  <c r="A106" i="16"/>
  <c r="A104" i="16"/>
  <c r="E103" i="16"/>
  <c r="D103" i="16"/>
  <c r="A103" i="16"/>
  <c r="E102" i="16"/>
  <c r="D102" i="16"/>
  <c r="A102" i="16"/>
  <c r="E101" i="16"/>
  <c r="D101" i="16"/>
  <c r="A101" i="16"/>
  <c r="E100" i="16"/>
  <c r="B100" i="16"/>
  <c r="E99" i="16"/>
  <c r="D99" i="16"/>
  <c r="B99" i="16"/>
  <c r="B98" i="16"/>
  <c r="E97" i="16"/>
  <c r="A97" i="16"/>
  <c r="E96" i="16"/>
  <c r="B96" i="16"/>
  <c r="B95" i="16"/>
  <c r="E94" i="16"/>
  <c r="A94" i="16"/>
  <c r="E93" i="16"/>
  <c r="A93" i="16"/>
  <c r="E92" i="16"/>
  <c r="C92" i="16"/>
  <c r="E91" i="16"/>
  <c r="C91" i="16"/>
  <c r="E90" i="16"/>
  <c r="B90" i="16"/>
  <c r="B89" i="16"/>
  <c r="E88" i="16"/>
  <c r="D88" i="16"/>
  <c r="A88" i="16"/>
  <c r="E87" i="16"/>
  <c r="B87" i="16"/>
  <c r="B86" i="16"/>
  <c r="E85" i="16"/>
  <c r="D85" i="16"/>
  <c r="A85" i="16"/>
  <c r="E84" i="16"/>
  <c r="A84" i="16"/>
  <c r="E83" i="16"/>
  <c r="D83" i="16"/>
  <c r="A83" i="16"/>
  <c r="E82" i="16"/>
  <c r="D82" i="16"/>
  <c r="A82" i="16"/>
  <c r="E81" i="16"/>
  <c r="D81" i="16"/>
  <c r="A81" i="16"/>
  <c r="F79" i="16"/>
  <c r="E79" i="16"/>
  <c r="D79" i="16"/>
  <c r="F70" i="16"/>
  <c r="F103" i="16" s="1"/>
  <c r="D70" i="16"/>
  <c r="D69" i="16"/>
  <c r="F69" i="16" s="1"/>
  <c r="F102" i="16" s="1"/>
  <c r="F68" i="16"/>
  <c r="F101" i="16" s="1"/>
  <c r="D68" i="16"/>
  <c r="D67" i="16"/>
  <c r="F67" i="16" s="1"/>
  <c r="F100" i="16" s="1"/>
  <c r="F66" i="16"/>
  <c r="F99" i="16" s="1"/>
  <c r="D66" i="16"/>
  <c r="D64" i="16"/>
  <c r="F63" i="16"/>
  <c r="F96" i="16" s="1"/>
  <c r="D63" i="16"/>
  <c r="D96" i="16" s="1"/>
  <c r="D61" i="16"/>
  <c r="F60" i="16"/>
  <c r="F93" i="16" s="1"/>
  <c r="D60" i="16"/>
  <c r="D93" i="16" s="1"/>
  <c r="D59" i="16"/>
  <c r="F58" i="16"/>
  <c r="F91" i="16" s="1"/>
  <c r="D58" i="16"/>
  <c r="D91" i="16" s="1"/>
  <c r="D57" i="16"/>
  <c r="F55" i="16"/>
  <c r="F88" i="16" s="1"/>
  <c r="D55" i="16"/>
  <c r="D54" i="16"/>
  <c r="F54" i="16" s="1"/>
  <c r="F87" i="16" s="1"/>
  <c r="F52" i="16"/>
  <c r="F85" i="16" s="1"/>
  <c r="D52" i="16"/>
  <c r="D51" i="16"/>
  <c r="F51" i="16" s="1"/>
  <c r="F84" i="16" s="1"/>
  <c r="F50" i="16"/>
  <c r="F83" i="16" s="1"/>
  <c r="D50" i="16"/>
  <c r="D49" i="16"/>
  <c r="F49" i="16" s="1"/>
  <c r="F82" i="16" s="1"/>
  <c r="F48" i="16"/>
  <c r="F81" i="16" s="1"/>
  <c r="D48" i="16"/>
  <c r="D47" i="16"/>
  <c r="F47" i="16" s="1"/>
  <c r="F46" i="16"/>
  <c r="D46" i="16"/>
  <c r="D44" i="16"/>
  <c r="F44" i="16" s="1"/>
  <c r="F43" i="16"/>
  <c r="D43" i="16"/>
  <c r="D42" i="16"/>
  <c r="F42" i="16" s="1"/>
  <c r="F40" i="16"/>
  <c r="D40" i="16"/>
  <c r="D39" i="16"/>
  <c r="F39" i="16" s="1"/>
  <c r="F38" i="16"/>
  <c r="D38" i="16"/>
  <c r="D37" i="16"/>
  <c r="F37" i="16" s="1"/>
  <c r="F35" i="16"/>
  <c r="D35" i="16"/>
  <c r="D34" i="16"/>
  <c r="F34" i="16" s="1"/>
  <c r="F32" i="16"/>
  <c r="D32" i="16"/>
  <c r="D31" i="16"/>
  <c r="F31" i="16" s="1"/>
  <c r="F30" i="16"/>
  <c r="D30" i="16"/>
  <c r="D29" i="16"/>
  <c r="F29" i="16" s="1"/>
  <c r="F28" i="16"/>
  <c r="D28" i="16"/>
  <c r="D26" i="16"/>
  <c r="F26" i="16" s="1"/>
  <c r="F25" i="16"/>
  <c r="D25" i="16"/>
  <c r="D24" i="16"/>
  <c r="F24" i="16" s="1"/>
  <c r="F22" i="16"/>
  <c r="D22" i="16"/>
  <c r="D21" i="16"/>
  <c r="F21" i="16" s="1"/>
  <c r="F19" i="16"/>
  <c r="D19" i="16"/>
  <c r="D18" i="16"/>
  <c r="F18" i="16" s="1"/>
  <c r="F16" i="16"/>
  <c r="D16" i="16"/>
  <c r="D15" i="16"/>
  <c r="F15" i="16" s="1"/>
  <c r="F14" i="16"/>
  <c r="D14" i="16"/>
  <c r="D12" i="16"/>
  <c r="F12" i="16" s="1"/>
  <c r="F11" i="16"/>
  <c r="D11" i="16"/>
  <c r="D10" i="16"/>
  <c r="F10" i="16" s="1"/>
  <c r="F9" i="16"/>
  <c r="D9" i="16"/>
  <c r="D8" i="16"/>
  <c r="F8" i="16" s="1"/>
  <c r="F7" i="16"/>
  <c r="D7" i="16"/>
  <c r="E6" i="16"/>
  <c r="E33" i="15"/>
  <c r="C33" i="15"/>
  <c r="E30" i="15"/>
  <c r="C30" i="15"/>
  <c r="C29" i="15"/>
  <c r="E29" i="15" s="1"/>
  <c r="E28" i="15"/>
  <c r="C28" i="15"/>
  <c r="C27" i="15"/>
  <c r="E27" i="15" s="1"/>
  <c r="E26" i="15"/>
  <c r="C26" i="15"/>
  <c r="C25" i="15"/>
  <c r="E25" i="15" s="1"/>
  <c r="E24" i="15"/>
  <c r="C24" i="15"/>
  <c r="D23" i="15"/>
  <c r="E23" i="15" s="1"/>
  <c r="C22" i="15"/>
  <c r="E22" i="15" s="1"/>
  <c r="E21" i="15"/>
  <c r="C21" i="15"/>
  <c r="C20" i="15"/>
  <c r="E20" i="15" s="1"/>
  <c r="E19" i="15"/>
  <c r="C19" i="15"/>
  <c r="C18" i="15"/>
  <c r="E18" i="15" s="1"/>
  <c r="E17" i="15"/>
  <c r="C17" i="15"/>
  <c r="C15" i="15"/>
  <c r="E15" i="15" s="1"/>
  <c r="E14" i="15"/>
  <c r="C14" i="15"/>
  <c r="D11" i="15"/>
  <c r="D32" i="15" s="1"/>
  <c r="E10" i="15"/>
  <c r="C10" i="15"/>
  <c r="D9" i="15"/>
  <c r="C7" i="15"/>
  <c r="E7" i="15" s="1"/>
  <c r="A106" i="14"/>
  <c r="A104" i="14"/>
  <c r="E103" i="14"/>
  <c r="D103" i="14"/>
  <c r="A103" i="14"/>
  <c r="E102" i="14"/>
  <c r="D102" i="14"/>
  <c r="A102" i="14"/>
  <c r="E101" i="14"/>
  <c r="A101" i="14"/>
  <c r="E100" i="14"/>
  <c r="D100" i="14"/>
  <c r="B100" i="14"/>
  <c r="E99" i="14"/>
  <c r="D99" i="14"/>
  <c r="B99" i="14"/>
  <c r="B98" i="14"/>
  <c r="E97" i="14"/>
  <c r="D97" i="14"/>
  <c r="A97" i="14"/>
  <c r="E96" i="14"/>
  <c r="D96" i="14"/>
  <c r="B96" i="14"/>
  <c r="B95" i="14"/>
  <c r="E94" i="14"/>
  <c r="A94" i="14"/>
  <c r="E93" i="14"/>
  <c r="A93" i="14"/>
  <c r="E92" i="14"/>
  <c r="C92" i="14"/>
  <c r="E91" i="14"/>
  <c r="C91" i="14"/>
  <c r="E90" i="14"/>
  <c r="B90" i="14"/>
  <c r="B89" i="14"/>
  <c r="E88" i="14"/>
  <c r="A88" i="14"/>
  <c r="E87" i="14"/>
  <c r="B87" i="14"/>
  <c r="B86" i="14"/>
  <c r="E85" i="14"/>
  <c r="A85" i="14"/>
  <c r="E84" i="14"/>
  <c r="D84" i="14"/>
  <c r="A84" i="14"/>
  <c r="E83" i="14"/>
  <c r="D83" i="14"/>
  <c r="A83" i="14"/>
  <c r="E82" i="14"/>
  <c r="D82" i="14"/>
  <c r="A82" i="14"/>
  <c r="E81" i="14"/>
  <c r="A81" i="14"/>
  <c r="F79" i="14"/>
  <c r="E79" i="14"/>
  <c r="D79" i="14"/>
  <c r="F70" i="14"/>
  <c r="F103" i="14" s="1"/>
  <c r="D70" i="14"/>
  <c r="D69" i="14"/>
  <c r="F69" i="14" s="1"/>
  <c r="F102" i="14" s="1"/>
  <c r="D68" i="14"/>
  <c r="F68" i="14" s="1"/>
  <c r="F101" i="14" s="1"/>
  <c r="D67" i="14"/>
  <c r="F67" i="14" s="1"/>
  <c r="F100" i="14" s="1"/>
  <c r="D66" i="14"/>
  <c r="F66" i="14" s="1"/>
  <c r="F99" i="14" s="1"/>
  <c r="D64" i="14"/>
  <c r="F64" i="14" s="1"/>
  <c r="F97" i="14" s="1"/>
  <c r="F63" i="14"/>
  <c r="F96" i="14" s="1"/>
  <c r="D63" i="14"/>
  <c r="D61" i="14"/>
  <c r="D94" i="14" s="1"/>
  <c r="F60" i="14"/>
  <c r="F93" i="14" s="1"/>
  <c r="D60" i="14"/>
  <c r="D93" i="14" s="1"/>
  <c r="D59" i="14"/>
  <c r="D92" i="14" s="1"/>
  <c r="D58" i="14"/>
  <c r="D91" i="14" s="1"/>
  <c r="D57" i="14"/>
  <c r="D90" i="14" s="1"/>
  <c r="D55" i="14"/>
  <c r="D88" i="14" s="1"/>
  <c r="D54" i="14"/>
  <c r="F54" i="14" s="1"/>
  <c r="F87" i="14" s="1"/>
  <c r="F52" i="14"/>
  <c r="F85" i="14" s="1"/>
  <c r="D52" i="14"/>
  <c r="D85" i="14" s="1"/>
  <c r="D51" i="14"/>
  <c r="F51" i="14" s="1"/>
  <c r="F84" i="14" s="1"/>
  <c r="F50" i="14"/>
  <c r="F83" i="14" s="1"/>
  <c r="D50" i="14"/>
  <c r="D49" i="14"/>
  <c r="F49" i="14" s="1"/>
  <c r="F82" i="14" s="1"/>
  <c r="D48" i="14"/>
  <c r="F48" i="14" s="1"/>
  <c r="F81" i="14" s="1"/>
  <c r="D47" i="14"/>
  <c r="F47" i="14" s="1"/>
  <c r="D46" i="14"/>
  <c r="F46" i="14" s="1"/>
  <c r="D44" i="14"/>
  <c r="F44" i="14" s="1"/>
  <c r="F43" i="14"/>
  <c r="D43" i="14"/>
  <c r="D42" i="14"/>
  <c r="F42" i="14" s="1"/>
  <c r="F40" i="14"/>
  <c r="D40" i="14"/>
  <c r="D39" i="14"/>
  <c r="F39" i="14" s="1"/>
  <c r="D38" i="14"/>
  <c r="F38" i="14" s="1"/>
  <c r="D37" i="14"/>
  <c r="F37" i="14" s="1"/>
  <c r="D35" i="14"/>
  <c r="F35" i="14" s="1"/>
  <c r="D34" i="14"/>
  <c r="F34" i="14" s="1"/>
  <c r="F32" i="14"/>
  <c r="D32" i="14"/>
  <c r="D31" i="14"/>
  <c r="F31" i="14" s="1"/>
  <c r="F30" i="14"/>
  <c r="D30" i="14"/>
  <c r="D29" i="14"/>
  <c r="F29" i="14" s="1"/>
  <c r="D28" i="14"/>
  <c r="F28" i="14" s="1"/>
  <c r="D26" i="14"/>
  <c r="F26" i="14" s="1"/>
  <c r="D25" i="14"/>
  <c r="F25" i="14" s="1"/>
  <c r="D24" i="14"/>
  <c r="F24" i="14" s="1"/>
  <c r="F22" i="14"/>
  <c r="D22" i="14"/>
  <c r="D21" i="14"/>
  <c r="F21" i="14" s="1"/>
  <c r="F19" i="14"/>
  <c r="D19" i="14"/>
  <c r="D18" i="14"/>
  <c r="F18" i="14" s="1"/>
  <c r="D16" i="14"/>
  <c r="F16" i="14" s="1"/>
  <c r="D15" i="14"/>
  <c r="F15" i="14" s="1"/>
  <c r="D14" i="14"/>
  <c r="F14" i="14" s="1"/>
  <c r="D12" i="14"/>
  <c r="F12" i="14" s="1"/>
  <c r="F11" i="14"/>
  <c r="D11" i="14"/>
  <c r="D10" i="14"/>
  <c r="F10" i="14" s="1"/>
  <c r="F9" i="14"/>
  <c r="D9" i="14"/>
  <c r="D8" i="14"/>
  <c r="F8" i="14" s="1"/>
  <c r="D7" i="14"/>
  <c r="F7" i="14" s="1"/>
  <c r="E6" i="14"/>
  <c r="E71" i="14" s="1"/>
  <c r="E104" i="14" s="1"/>
  <c r="D41" i="13"/>
  <c r="C41" i="13"/>
  <c r="E40" i="13"/>
  <c r="E39" i="13"/>
  <c r="E38" i="13"/>
  <c r="E37" i="13"/>
  <c r="E36" i="13"/>
  <c r="E35" i="13"/>
  <c r="E34" i="13"/>
  <c r="E33" i="13"/>
  <c r="E32" i="13"/>
  <c r="E31" i="13"/>
  <c r="E30" i="13"/>
  <c r="E29" i="13"/>
  <c r="E28" i="13"/>
  <c r="E27" i="13"/>
  <c r="E26" i="13"/>
  <c r="E25" i="13"/>
  <c r="E24" i="13"/>
  <c r="E23" i="13"/>
  <c r="E22" i="13"/>
  <c r="E21" i="13"/>
  <c r="E20" i="13"/>
  <c r="E19" i="13"/>
  <c r="E18" i="13"/>
  <c r="E17" i="13"/>
  <c r="E16" i="13"/>
  <c r="E15" i="13"/>
  <c r="E14" i="13"/>
  <c r="E13" i="13"/>
  <c r="E12" i="13"/>
  <c r="E11" i="13"/>
  <c r="E41" i="13" s="1"/>
  <c r="E10" i="13"/>
  <c r="E9" i="13"/>
  <c r="E8" i="13"/>
  <c r="E41" i="12"/>
  <c r="D41" i="12"/>
  <c r="C41" i="12"/>
  <c r="E40" i="12"/>
  <c r="E39" i="12"/>
  <c r="E38" i="12"/>
  <c r="E37" i="12"/>
  <c r="E36" i="12"/>
  <c r="E35" i="12"/>
  <c r="E34" i="12"/>
  <c r="E33" i="12"/>
  <c r="E32" i="12"/>
  <c r="E31" i="12"/>
  <c r="E30" i="12"/>
  <c r="E29" i="12"/>
  <c r="E28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E15" i="12"/>
  <c r="E14" i="12"/>
  <c r="E13" i="12"/>
  <c r="E12" i="12"/>
  <c r="E11" i="12"/>
  <c r="E10" i="12"/>
  <c r="E9" i="12"/>
  <c r="E8" i="12"/>
  <c r="H34" i="11"/>
  <c r="J33" i="11"/>
  <c r="J32" i="11"/>
  <c r="J31" i="11"/>
  <c r="J30" i="11"/>
  <c r="D28" i="11"/>
  <c r="J27" i="11"/>
  <c r="J26" i="11"/>
  <c r="H24" i="11"/>
  <c r="J24" i="11" s="1"/>
  <c r="D24" i="11"/>
  <c r="J22" i="11"/>
  <c r="J21" i="11"/>
  <c r="J20" i="11"/>
  <c r="J19" i="11"/>
  <c r="J16" i="11"/>
  <c r="J15" i="11"/>
  <c r="J14" i="11"/>
  <c r="J11" i="11"/>
  <c r="J10" i="11"/>
  <c r="J9" i="11"/>
  <c r="J8" i="11"/>
  <c r="E35" i="10"/>
  <c r="C34" i="10"/>
  <c r="C33" i="10" s="1"/>
  <c r="E32" i="10"/>
  <c r="E31" i="10"/>
  <c r="E30" i="10"/>
  <c r="E29" i="10"/>
  <c r="E28" i="10"/>
  <c r="E27" i="10"/>
  <c r="E26" i="10"/>
  <c r="E25" i="10"/>
  <c r="E24" i="10"/>
  <c r="E23" i="10"/>
  <c r="D23" i="10"/>
  <c r="C23" i="10"/>
  <c r="E22" i="10"/>
  <c r="E21" i="10"/>
  <c r="E20" i="10"/>
  <c r="E19" i="10"/>
  <c r="E18" i="10"/>
  <c r="E17" i="10"/>
  <c r="E15" i="10"/>
  <c r="E14" i="10"/>
  <c r="E10" i="10"/>
  <c r="E9" i="10"/>
  <c r="D9" i="10"/>
  <c r="D11" i="10" s="1"/>
  <c r="C9" i="10"/>
  <c r="C11" i="10" s="1"/>
  <c r="E7" i="10"/>
  <c r="A112" i="9"/>
  <c r="A111" i="9"/>
  <c r="A109" i="9"/>
  <c r="E108" i="9"/>
  <c r="D108" i="9"/>
  <c r="A108" i="9"/>
  <c r="E107" i="9"/>
  <c r="D107" i="9"/>
  <c r="B107" i="9"/>
  <c r="B106" i="9"/>
  <c r="E105" i="9"/>
  <c r="D105" i="9"/>
  <c r="A105" i="9"/>
  <c r="E104" i="9"/>
  <c r="D104" i="9"/>
  <c r="A104" i="9"/>
  <c r="E103" i="9"/>
  <c r="D103" i="9"/>
  <c r="B103" i="9"/>
  <c r="E102" i="9"/>
  <c r="D102" i="9"/>
  <c r="B102" i="9"/>
  <c r="B101" i="9"/>
  <c r="F100" i="9"/>
  <c r="E100" i="9"/>
  <c r="D100" i="9"/>
  <c r="A100" i="9"/>
  <c r="E99" i="9"/>
  <c r="D99" i="9"/>
  <c r="B99" i="9"/>
  <c r="B98" i="9"/>
  <c r="E97" i="9"/>
  <c r="D97" i="9"/>
  <c r="A97" i="9"/>
  <c r="F96" i="9"/>
  <c r="E96" i="9"/>
  <c r="D96" i="9"/>
  <c r="A96" i="9"/>
  <c r="F95" i="9"/>
  <c r="E95" i="9"/>
  <c r="D95" i="9"/>
  <c r="C95" i="9"/>
  <c r="F94" i="9"/>
  <c r="E94" i="9"/>
  <c r="D94" i="9"/>
  <c r="C94" i="9"/>
  <c r="E93" i="9"/>
  <c r="D93" i="9"/>
  <c r="B93" i="9"/>
  <c r="B92" i="9"/>
  <c r="E91" i="9"/>
  <c r="D91" i="9"/>
  <c r="A91" i="9"/>
  <c r="E90" i="9"/>
  <c r="D90" i="9"/>
  <c r="B90" i="9"/>
  <c r="B89" i="9"/>
  <c r="E88" i="9"/>
  <c r="D88" i="9"/>
  <c r="A88" i="9"/>
  <c r="E87" i="9"/>
  <c r="D87" i="9"/>
  <c r="A87" i="9"/>
  <c r="E86" i="9"/>
  <c r="D86" i="9"/>
  <c r="A86" i="9"/>
  <c r="E85" i="9"/>
  <c r="D85" i="9"/>
  <c r="A85" i="9"/>
  <c r="E84" i="9"/>
  <c r="D84" i="9"/>
  <c r="A84" i="9"/>
  <c r="F82" i="9"/>
  <c r="E82" i="9"/>
  <c r="D82" i="9"/>
  <c r="D73" i="9"/>
  <c r="D109" i="9" s="1"/>
  <c r="F72" i="9"/>
  <c r="F108" i="9" s="1"/>
  <c r="F71" i="9"/>
  <c r="F107" i="9" s="1"/>
  <c r="F69" i="9"/>
  <c r="F105" i="9" s="1"/>
  <c r="F68" i="9"/>
  <c r="F104" i="9" s="1"/>
  <c r="F67" i="9"/>
  <c r="F103" i="9" s="1"/>
  <c r="F66" i="9"/>
  <c r="F102" i="9" s="1"/>
  <c r="F64" i="9"/>
  <c r="F63" i="9"/>
  <c r="F99" i="9" s="1"/>
  <c r="F61" i="9"/>
  <c r="F97" i="9" s="1"/>
  <c r="F60" i="9"/>
  <c r="F59" i="9"/>
  <c r="F58" i="9"/>
  <c r="F57" i="9"/>
  <c r="F93" i="9" s="1"/>
  <c r="F55" i="9"/>
  <c r="F91" i="9" s="1"/>
  <c r="F54" i="9"/>
  <c r="F90" i="9" s="1"/>
  <c r="F52" i="9"/>
  <c r="F88" i="9" s="1"/>
  <c r="F51" i="9"/>
  <c r="F87" i="9" s="1"/>
  <c r="F50" i="9"/>
  <c r="F86" i="9" s="1"/>
  <c r="F49" i="9"/>
  <c r="F85" i="9" s="1"/>
  <c r="F48" i="9"/>
  <c r="F84" i="9" s="1"/>
  <c r="F47" i="9"/>
  <c r="F46" i="9"/>
  <c r="F44" i="9"/>
  <c r="F43" i="9"/>
  <c r="F42" i="9"/>
  <c r="F40" i="9"/>
  <c r="F39" i="9"/>
  <c r="F38" i="9"/>
  <c r="F37" i="9"/>
  <c r="F35" i="9"/>
  <c r="F34" i="9"/>
  <c r="F32" i="9"/>
  <c r="F31" i="9"/>
  <c r="F30" i="9"/>
  <c r="F29" i="9"/>
  <c r="F28" i="9"/>
  <c r="F26" i="9"/>
  <c r="F25" i="9"/>
  <c r="F24" i="9"/>
  <c r="F22" i="9"/>
  <c r="F21" i="9"/>
  <c r="F19" i="9"/>
  <c r="F18" i="9"/>
  <c r="F16" i="9"/>
  <c r="F15" i="9"/>
  <c r="F14" i="9"/>
  <c r="F12" i="9"/>
  <c r="F11" i="9"/>
  <c r="F10" i="9"/>
  <c r="F9" i="9"/>
  <c r="F8" i="9"/>
  <c r="F7" i="9"/>
  <c r="F6" i="9"/>
  <c r="F73" i="9" s="1"/>
  <c r="F109" i="9" s="1"/>
  <c r="E6" i="9"/>
  <c r="D6" i="16" s="1"/>
  <c r="D71" i="16" s="1"/>
  <c r="D104" i="16" s="1"/>
  <c r="D6" i="9"/>
  <c r="E35" i="8"/>
  <c r="E32" i="8"/>
  <c r="E31" i="8"/>
  <c r="E30" i="8"/>
  <c r="E29" i="8"/>
  <c r="E28" i="8"/>
  <c r="E27" i="8"/>
  <c r="E26" i="8"/>
  <c r="E25" i="8"/>
  <c r="E24" i="8"/>
  <c r="D23" i="8"/>
  <c r="C23" i="15" s="1"/>
  <c r="C23" i="8"/>
  <c r="E22" i="8"/>
  <c r="E21" i="8"/>
  <c r="E20" i="8"/>
  <c r="E19" i="8"/>
  <c r="E18" i="8"/>
  <c r="E17" i="8"/>
  <c r="E15" i="8"/>
  <c r="E14" i="8"/>
  <c r="E10" i="8"/>
  <c r="D9" i="8"/>
  <c r="C9" i="15" s="1"/>
  <c r="E9" i="15" s="1"/>
  <c r="C9" i="8"/>
  <c r="C11" i="8" s="1"/>
  <c r="C34" i="8" s="1"/>
  <c r="C33" i="8" s="1"/>
  <c r="E7" i="8"/>
  <c r="A112" i="7"/>
  <c r="A111" i="7"/>
  <c r="A109" i="7"/>
  <c r="F108" i="7"/>
  <c r="E108" i="7"/>
  <c r="D108" i="7"/>
  <c r="A108" i="7"/>
  <c r="E107" i="7"/>
  <c r="D107" i="7"/>
  <c r="B107" i="7"/>
  <c r="B106" i="7"/>
  <c r="E105" i="7"/>
  <c r="D105" i="7"/>
  <c r="A105" i="7"/>
  <c r="E104" i="7"/>
  <c r="D104" i="7"/>
  <c r="A104" i="7"/>
  <c r="E103" i="7"/>
  <c r="D103" i="7"/>
  <c r="B103" i="7"/>
  <c r="E102" i="7"/>
  <c r="D102" i="7"/>
  <c r="B102" i="7"/>
  <c r="B101" i="7"/>
  <c r="E100" i="7"/>
  <c r="D100" i="7"/>
  <c r="A100" i="7"/>
  <c r="E99" i="7"/>
  <c r="D99" i="7"/>
  <c r="B99" i="7"/>
  <c r="B98" i="7"/>
  <c r="E97" i="7"/>
  <c r="D97" i="7"/>
  <c r="A97" i="7"/>
  <c r="E96" i="7"/>
  <c r="D96" i="7"/>
  <c r="A96" i="7"/>
  <c r="F95" i="7"/>
  <c r="E95" i="7"/>
  <c r="D95" i="7"/>
  <c r="C95" i="7"/>
  <c r="F94" i="7"/>
  <c r="E94" i="7"/>
  <c r="D94" i="7"/>
  <c r="C94" i="7"/>
  <c r="E93" i="7"/>
  <c r="D93" i="7"/>
  <c r="B93" i="7"/>
  <c r="B92" i="7"/>
  <c r="E91" i="7"/>
  <c r="D91" i="7"/>
  <c r="A91" i="7"/>
  <c r="F90" i="7"/>
  <c r="E90" i="7"/>
  <c r="D90" i="7"/>
  <c r="B90" i="7"/>
  <c r="B89" i="7"/>
  <c r="E88" i="7"/>
  <c r="D88" i="7"/>
  <c r="A88" i="7"/>
  <c r="E87" i="7"/>
  <c r="D87" i="7"/>
  <c r="A87" i="7"/>
  <c r="E86" i="7"/>
  <c r="D86" i="7"/>
  <c r="A86" i="7"/>
  <c r="E85" i="7"/>
  <c r="D85" i="7"/>
  <c r="A85" i="7"/>
  <c r="E84" i="7"/>
  <c r="D84" i="7"/>
  <c r="A84" i="7"/>
  <c r="F82" i="7"/>
  <c r="E82" i="7"/>
  <c r="D82" i="7"/>
  <c r="F72" i="7"/>
  <c r="F71" i="7"/>
  <c r="F107" i="7" s="1"/>
  <c r="F69" i="7"/>
  <c r="F105" i="7" s="1"/>
  <c r="F68" i="7"/>
  <c r="F104" i="7" s="1"/>
  <c r="F67" i="7"/>
  <c r="F103" i="7" s="1"/>
  <c r="F66" i="7"/>
  <c r="F102" i="7" s="1"/>
  <c r="F64" i="7"/>
  <c r="F100" i="7" s="1"/>
  <c r="F63" i="7"/>
  <c r="F99" i="7" s="1"/>
  <c r="F61" i="7"/>
  <c r="F97" i="7" s="1"/>
  <c r="F60" i="7"/>
  <c r="F96" i="7" s="1"/>
  <c r="F59" i="7"/>
  <c r="F58" i="7"/>
  <c r="F57" i="7"/>
  <c r="F93" i="7" s="1"/>
  <c r="F55" i="7"/>
  <c r="F91" i="7" s="1"/>
  <c r="F54" i="7"/>
  <c r="F52" i="7"/>
  <c r="F88" i="7" s="1"/>
  <c r="F51" i="7"/>
  <c r="F87" i="7" s="1"/>
  <c r="F50" i="7"/>
  <c r="F86" i="7" s="1"/>
  <c r="F49" i="7"/>
  <c r="F85" i="7" s="1"/>
  <c r="F48" i="7"/>
  <c r="F84" i="7" s="1"/>
  <c r="F47" i="7"/>
  <c r="F46" i="7"/>
  <c r="F44" i="7"/>
  <c r="F43" i="7"/>
  <c r="F42" i="7"/>
  <c r="F40" i="7"/>
  <c r="F39" i="7"/>
  <c r="F38" i="7"/>
  <c r="F37" i="7"/>
  <c r="F35" i="7"/>
  <c r="F34" i="7"/>
  <c r="F32" i="7"/>
  <c r="F31" i="7"/>
  <c r="F30" i="7"/>
  <c r="F29" i="7"/>
  <c r="F28" i="7"/>
  <c r="F26" i="7"/>
  <c r="F25" i="7"/>
  <c r="F24" i="7"/>
  <c r="F22" i="7"/>
  <c r="F21" i="7"/>
  <c r="F19" i="7"/>
  <c r="F18" i="7"/>
  <c r="F16" i="7"/>
  <c r="F15" i="7"/>
  <c r="F14" i="7"/>
  <c r="F12" i="7"/>
  <c r="F11" i="7"/>
  <c r="F10" i="7"/>
  <c r="F9" i="7"/>
  <c r="F8" i="7"/>
  <c r="F7" i="7"/>
  <c r="E6" i="7"/>
  <c r="E73" i="7" s="1"/>
  <c r="E109" i="7" s="1"/>
  <c r="D6" i="7"/>
  <c r="D73" i="7" s="1"/>
  <c r="D109" i="7" s="1"/>
  <c r="G19" i="5"/>
  <c r="F19" i="5"/>
  <c r="E19" i="5"/>
  <c r="D19" i="5"/>
  <c r="C19" i="5"/>
  <c r="H18" i="5"/>
  <c r="H17" i="5"/>
  <c r="H16" i="5"/>
  <c r="H15" i="5"/>
  <c r="H14" i="5"/>
  <c r="H13" i="5"/>
  <c r="H12" i="5"/>
  <c r="H11" i="5"/>
  <c r="H10" i="5"/>
  <c r="H9" i="5"/>
  <c r="H8" i="5"/>
  <c r="H7" i="5"/>
  <c r="H6" i="5"/>
  <c r="H19" i="5" s="1"/>
  <c r="D31" i="15" l="1"/>
  <c r="E31" i="15" s="1"/>
  <c r="D34" i="10"/>
  <c r="D33" i="10" s="1"/>
  <c r="E33" i="10" s="1"/>
  <c r="E11" i="10"/>
  <c r="F6" i="7"/>
  <c r="F73" i="7" s="1"/>
  <c r="F109" i="7" s="1"/>
  <c r="D11" i="8"/>
  <c r="E23" i="8"/>
  <c r="F58" i="14"/>
  <c r="F91" i="14" s="1"/>
  <c r="D94" i="16"/>
  <c r="F61" i="16"/>
  <c r="F94" i="16" s="1"/>
  <c r="D27" i="24"/>
  <c r="E9" i="8"/>
  <c r="E73" i="9"/>
  <c r="E109" i="9" s="1"/>
  <c r="E34" i="10"/>
  <c r="D34" i="11"/>
  <c r="J28" i="11"/>
  <c r="D6" i="14"/>
  <c r="D71" i="14" s="1"/>
  <c r="D104" i="14" s="1"/>
  <c r="F55" i="14"/>
  <c r="F88" i="14" s="1"/>
  <c r="D81" i="14"/>
  <c r="D101" i="14"/>
  <c r="C11" i="15"/>
  <c r="C32" i="15" s="1"/>
  <c r="C31" i="15" s="1"/>
  <c r="D92" i="16"/>
  <c r="F59" i="16"/>
  <c r="F92" i="16" s="1"/>
  <c r="D87" i="16"/>
  <c r="D11" i="17"/>
  <c r="E9" i="17"/>
  <c r="J30" i="18"/>
  <c r="D34" i="18"/>
  <c r="D35" i="18" s="1"/>
  <c r="D97" i="16"/>
  <c r="F64" i="16"/>
  <c r="F97" i="16" s="1"/>
  <c r="I27" i="24"/>
  <c r="H35" i="11"/>
  <c r="E11" i="15"/>
  <c r="E71" i="16"/>
  <c r="E104" i="16" s="1"/>
  <c r="F6" i="16"/>
  <c r="D90" i="16"/>
  <c r="F57" i="16"/>
  <c r="F90" i="16" s="1"/>
  <c r="D84" i="16"/>
  <c r="D100" i="16"/>
  <c r="H24" i="18"/>
  <c r="G72" i="21"/>
  <c r="D87" i="14"/>
  <c r="F6" i="14"/>
  <c r="F57" i="14"/>
  <c r="F90" i="14" s="1"/>
  <c r="F59" i="14"/>
  <c r="F92" i="14" s="1"/>
  <c r="F61" i="14"/>
  <c r="F94" i="14" s="1"/>
  <c r="F71" i="14" l="1"/>
  <c r="F104" i="14" s="1"/>
  <c r="F71" i="16"/>
  <c r="F104" i="16" s="1"/>
  <c r="J34" i="18"/>
  <c r="D35" i="11"/>
  <c r="J34" i="11"/>
  <c r="D34" i="8"/>
  <c r="D33" i="8" s="1"/>
  <c r="E33" i="8" s="1"/>
  <c r="E11" i="8"/>
  <c r="E34" i="8" s="1"/>
  <c r="J24" i="18"/>
  <c r="H35" i="18"/>
  <c r="J35" i="18" s="1"/>
  <c r="J35" i="11"/>
  <c r="E11" i="17"/>
  <c r="D32" i="17"/>
  <c r="E32" i="15"/>
  <c r="E32" i="17" l="1"/>
  <c r="D31" i="17"/>
  <c r="E31" i="17" s="1"/>
</calcChain>
</file>

<file path=xl/sharedStrings.xml><?xml version="1.0" encoding="utf-8"?>
<sst xmlns="http://schemas.openxmlformats.org/spreadsheetml/2006/main" count="1436" uniqueCount="602">
  <si>
    <t>Tabelle 1: BVA-E 2014 und BVA-E 2015 Eckwerte</t>
  </si>
  <si>
    <t>in Mio. €</t>
  </si>
  <si>
    <t>2013
vorl. Erfolg</t>
  </si>
  <si>
    <t>2014
BVA-E</t>
  </si>
  <si>
    <t>2015
BVA-E</t>
  </si>
  <si>
    <t>Finanzierungsvoranschlag</t>
  </si>
  <si>
    <t>Allgemeine Gebarung</t>
  </si>
  <si>
    <t>Einzahlungen</t>
  </si>
  <si>
    <t>Auszahlungen</t>
  </si>
  <si>
    <t>Nettofinanzierungsbedarf</t>
  </si>
  <si>
    <t>Geldfluss aus der Finanzierungstätigkeit</t>
  </si>
  <si>
    <t>Nettofinanzierung</t>
  </si>
  <si>
    <t>Ergebnisvoranschlag</t>
  </si>
  <si>
    <t>Erträge</t>
  </si>
  <si>
    <t>Aufwendungen</t>
  </si>
  <si>
    <t>Nettoergebnis</t>
  </si>
  <si>
    <t>in % des BIP</t>
  </si>
  <si>
    <r>
      <t>Maastricht-Defizit - Bund</t>
    </r>
    <r>
      <rPr>
        <b/>
        <vertAlign val="superscript"/>
        <sz val="9"/>
        <rFont val="Palatino Linotype"/>
        <family val="1"/>
      </rPr>
      <t xml:space="preserve"> 1)</t>
    </r>
  </si>
  <si>
    <r>
      <t>Maastricht-Defizit - Gesamtstaat</t>
    </r>
    <r>
      <rPr>
        <b/>
        <vertAlign val="superscript"/>
        <sz val="9"/>
        <rFont val="Palatino Linotype"/>
        <family val="1"/>
      </rPr>
      <t xml:space="preserve"> 1)</t>
    </r>
  </si>
  <si>
    <t xml:space="preserve">Strukturelles Defizit des Bundes inkl. SV </t>
  </si>
  <si>
    <t>Strukturelles Defizit - Gesamtstaat</t>
  </si>
  <si>
    <r>
      <t>Öffentliche Verschuldung - Gesamtstaat</t>
    </r>
    <r>
      <rPr>
        <b/>
        <vertAlign val="superscript"/>
        <sz val="9"/>
        <rFont val="Palatino Linotype"/>
        <family val="1"/>
      </rPr>
      <t xml:space="preserve"> 1)</t>
    </r>
  </si>
  <si>
    <t>1) 2013: Statistik Austria; Basis: ESVG 1995</t>
  </si>
  <si>
    <t>Tabelle 2: Offensivmaßnahmen 2014 - 2018</t>
  </si>
  <si>
    <t>Summe</t>
  </si>
  <si>
    <t>Ausbau schulischer Tagesbetreuung</t>
  </si>
  <si>
    <t>Ausbau Kinderbetreuungseinrichtungen</t>
  </si>
  <si>
    <t>Wohnbau, Erhöhung der Zweckzuschüsse</t>
  </si>
  <si>
    <t>Erhöhung der Familienbeihilfe</t>
  </si>
  <si>
    <t>Pflegegeld und 24 Stunden-Pflege</t>
  </si>
  <si>
    <t>Erhöhung der Förderungen für ländliche Entwicklung</t>
  </si>
  <si>
    <t>Handwerkerbonus</t>
  </si>
  <si>
    <t>Hochwasserschutzmaßnahmen</t>
  </si>
  <si>
    <t>Zusatzmittel für die Grundlagenforschung</t>
  </si>
  <si>
    <t>Senkung Beitrag zur gesetzl. Unfallversicherung</t>
  </si>
  <si>
    <t>Senkung Beitrag zum Insolvenz-Entgelt-Fonds</t>
  </si>
  <si>
    <t>Dotierung Zahngesundheitsfonds (Kieferregulierung)</t>
  </si>
  <si>
    <t>Abschaffung der Gesellschaftsteuer</t>
  </si>
  <si>
    <t>Insgesamt</t>
  </si>
  <si>
    <t>Tabelle 3: Wirtschaftliche Eckdaten</t>
  </si>
  <si>
    <t>Veränderungen gegen das Vorjahr in %</t>
  </si>
  <si>
    <t>Bruttoinlandsprodukt</t>
  </si>
  <si>
    <t xml:space="preserve">Real </t>
  </si>
  <si>
    <t xml:space="preserve">Nominell </t>
  </si>
  <si>
    <t>nominell, absolut, in Mrd. €</t>
  </si>
  <si>
    <t>Verbraucherpreise</t>
  </si>
  <si>
    <t>Lohn- und Gehaltssumme, brutto</t>
  </si>
  <si>
    <t>Unselbstständig aktiv Beschäftigte</t>
  </si>
  <si>
    <t>Arbeitslose</t>
  </si>
  <si>
    <t>in 1.000</t>
  </si>
  <si>
    <t xml:space="preserve">Arbeitslosenquote </t>
  </si>
  <si>
    <t>EUROSTAT</t>
  </si>
  <si>
    <t>national</t>
  </si>
  <si>
    <t>Quelle: WIFO - Wirtschaftsprognose, Stand März 2014</t>
  </si>
  <si>
    <t>Tabelle 4a: Vergleich BVA-E 2014 mit dem vorl. Erfolg 2013 - FH-Auszahlungen</t>
  </si>
  <si>
    <t>in Mio. € (Rundungsdifferenzen)</t>
  </si>
  <si>
    <t>Differenz</t>
  </si>
  <si>
    <t>UG 1-6  Oberste Organe</t>
  </si>
  <si>
    <t>UG 10  Bundeskanzleramt</t>
  </si>
  <si>
    <t>UG 11 Inneres</t>
  </si>
  <si>
    <t>UG 12 Äußeres</t>
  </si>
  <si>
    <t>UG 13 Justiz</t>
  </si>
  <si>
    <t>UG 14 Militärische Angelegenheiten und Sport</t>
  </si>
  <si>
    <t>UG 15 Finanzverwaltung</t>
  </si>
  <si>
    <t>hievon</t>
  </si>
  <si>
    <t>GB Steuer- u. Zollverwaltung</t>
  </si>
  <si>
    <t>UG 16 Öffentliche Abgaben</t>
  </si>
  <si>
    <t>UG 20 Arbeit</t>
  </si>
  <si>
    <t>GB Arbeitsmarkt</t>
  </si>
  <si>
    <t>UG 21 Soziales und Konsumentenschutz</t>
  </si>
  <si>
    <t xml:space="preserve">hievon </t>
  </si>
  <si>
    <t>GB Pflege</t>
  </si>
  <si>
    <t xml:space="preserve">UG 22  Pensionsversicherung </t>
  </si>
  <si>
    <t xml:space="preserve">GB Bundesbeitrag (BB) und Partnerleistung (PL) </t>
  </si>
  <si>
    <t>GB Ausgleichszulagen</t>
  </si>
  <si>
    <t>UG 23 Pensionen - Beamtinnen und Beamte</t>
  </si>
  <si>
    <t>GB Hoheitsverwaltung (HV) und ausgegliederte Institutionen</t>
  </si>
  <si>
    <t>GB Post</t>
  </si>
  <si>
    <t>GB ÖBB</t>
  </si>
  <si>
    <t>GB LandeslehrerInnen</t>
  </si>
  <si>
    <t>UG 24 Gesundheit</t>
  </si>
  <si>
    <t>GB Gesundheitssystemfinanzierung</t>
  </si>
  <si>
    <t>UG 25 Familien und Jugend</t>
  </si>
  <si>
    <t>GB Ausgleichsfonds für Familienbeihilfen (FLAF)</t>
  </si>
  <si>
    <t>hievon DB Familienbeihilfe</t>
  </si>
  <si>
    <t xml:space="preserve">             DB Kinderbetreuungsgeld</t>
  </si>
  <si>
    <t>UG 30 Bildung und Frauen</t>
  </si>
  <si>
    <t>Zahlungen  an die BIG</t>
  </si>
  <si>
    <t>GB Schule/Lehrpersonal</t>
  </si>
  <si>
    <t>UG 31 Wissenschaft und Forschung</t>
  </si>
  <si>
    <t>DB Universitäten</t>
  </si>
  <si>
    <t>DB Fachhochschulen</t>
  </si>
  <si>
    <t>UG 32 Kunst und Kultur</t>
  </si>
  <si>
    <t>UG 33 Wirtschaft (Forschung)</t>
  </si>
  <si>
    <t>UG 34 Verkehr Innovation u. Technologie (Forschung)</t>
  </si>
  <si>
    <t>UG 40 Wirtschaft</t>
  </si>
  <si>
    <t>UG 41 Verkehr, Innovation und Technologie</t>
  </si>
  <si>
    <t>DB Schiene</t>
  </si>
  <si>
    <t>UG 42 Land-, Forst- u. Wasserwirtschaft</t>
  </si>
  <si>
    <t>GB Landwirtschaft  und ländlicher Raum</t>
  </si>
  <si>
    <t>hievon DB Ländliche Entwicklung</t>
  </si>
  <si>
    <t xml:space="preserve">             DB Marktordnung und Fischerei</t>
  </si>
  <si>
    <t>UG 43 Umwelt</t>
  </si>
  <si>
    <t>UG 44 Finanzausgleich</t>
  </si>
  <si>
    <t>GB Katastrophen-Fonds</t>
  </si>
  <si>
    <t>UG 45 Bundesvermögen</t>
  </si>
  <si>
    <t>GB Haftungen (AusfFG, AFFG ua.)</t>
  </si>
  <si>
    <t>GB Bundesvermögensverwaltung</t>
  </si>
  <si>
    <t>UG 46 Finanzmarktstabilität</t>
  </si>
  <si>
    <t>UG 51 Kassenverwaltung</t>
  </si>
  <si>
    <t>DB SWW</t>
  </si>
  <si>
    <t>UG  58 Finanzierungen, Währungstauschverträge</t>
  </si>
  <si>
    <t>Gesamtauszahlungen</t>
  </si>
  <si>
    <t>FH=Finanzierungshaushalt, UG=Untergliederung, GB=Globalbudget, DB=Detailbudget</t>
  </si>
  <si>
    <t>Quelle: Bundesministerium für Finanzen</t>
  </si>
  <si>
    <t>Tabelle 4b: Vergleich des BVA-E 2014 mit dem vorl. Erfolg 2013 - FH-Einzahlungen</t>
  </si>
  <si>
    <t>DB Bruttosteuern</t>
  </si>
  <si>
    <t>Ab-Überweisungen</t>
  </si>
  <si>
    <t>DB FinAusgl.Ab-Überw. I + DB Sonst. Ab-Überw. I</t>
  </si>
  <si>
    <t>DB EU-Ab-Überw. II</t>
  </si>
  <si>
    <t>Öffentliche Abgaben-Netto</t>
  </si>
  <si>
    <t>Sonstige Einzahlungen</t>
  </si>
  <si>
    <t>Justiz: GB Rechtssprechung (Einz. aus operativer Verw.Tätigkeit u. Transfers; u.a. Gerichtsgebühren)</t>
  </si>
  <si>
    <t>DB Leistungen/Beiträge zum Arbeitsmarkt (ALV-Beiträge)</t>
  </si>
  <si>
    <t>Pensionen:</t>
  </si>
  <si>
    <t>GB Hoheitsverwaltung u. ausgegl. Institutionen (Pensionsbeiträge etc.)</t>
  </si>
  <si>
    <t>GB Post (Ersätze f. Pensionen)</t>
  </si>
  <si>
    <t>GB ÖBB (Ersätze f. Pensionen)</t>
  </si>
  <si>
    <t>GB LandeslehrerInnen (Pensionsbeiträge)</t>
  </si>
  <si>
    <t>Einzahlungen des FLAF (GB 2501) (Dienstgeberbeiträge u.a.)</t>
  </si>
  <si>
    <t>GB Verkehrs- u. Nachrichtenw. (Fernmeldebehördl. Gebühren etc.)</t>
  </si>
  <si>
    <t>BMF: DB Zentralstelle (Gebühren etc.) + DB Einhebungsvergütungen</t>
  </si>
  <si>
    <t>GB Katastrophenfonds (Dotierung)</t>
  </si>
  <si>
    <t>BMF: DB Kapitalbeteiligungen (OENB, Verbund etc.)</t>
  </si>
  <si>
    <t>BMF: DB Unbewegliches Bundesvermögen (Veräußerungen)</t>
  </si>
  <si>
    <t>BMF: GB Haftungen des Bundes (Haftungsentgelte etc.)</t>
  </si>
  <si>
    <t>Finanzmarktstabilität (UG 46)</t>
  </si>
  <si>
    <t>BMF: UG Kassenverwaltung; DB Geldverkehr des Bundes</t>
  </si>
  <si>
    <t>BMF: UG Kassenverwaltung; DB Siedlungswasserwirtschaft</t>
  </si>
  <si>
    <t>BMF: UG Kassenverwaltung; DB Transfer von der EU</t>
  </si>
  <si>
    <t>BMF: UG Kassenverwaltung; DB Sonderkonten des Bundes</t>
  </si>
  <si>
    <t>Übrige Einzahlungen</t>
  </si>
  <si>
    <t>Summe Sonstige Einzahlungen</t>
  </si>
  <si>
    <t>Gesamteinzahlungen</t>
  </si>
  <si>
    <t>Tabelle 4c: Vergleich BVA-E 2014 mit dem vorl. Erfolg 2013 - EH-Aufwendungen</t>
  </si>
  <si>
    <t>Aufwand für Zahlungen  an die BIG</t>
  </si>
  <si>
    <t>EH=Ergebnishaushalt, UG=Untergliederung, GB=Globalbudget, DB=Detailbudget</t>
  </si>
  <si>
    <t>Tabelle 4d: Vergleich des BVA-E 2014 mit dem vorl. Erfolg 2013 - EH-Erträge</t>
  </si>
  <si>
    <t>Erträge des FLAF (GB 2501) (Dienstgeberbeiträge u.a.)</t>
  </si>
  <si>
    <t>Tabelle 5a: Vergleich Finanzierungs- und Ergebnisvoranschlagsentwurf 2014</t>
  </si>
  <si>
    <t>Betrag</t>
  </si>
  <si>
    <t>Operative Verwaltungstätigkeit</t>
  </si>
  <si>
    <t>Fin.wirksame Aufwendungen</t>
  </si>
  <si>
    <t>davon:</t>
  </si>
  <si>
    <t>Auszahlungen aus Personalaufwand</t>
  </si>
  <si>
    <t>Personalaufwand</t>
  </si>
  <si>
    <t>Ausz. aus betriebl. Sachaufwand (ohne FA)</t>
  </si>
  <si>
    <t>Betriebl. Sachaufwand</t>
  </si>
  <si>
    <t>Auszahlungen aus Finanzaufwand (FA)</t>
  </si>
  <si>
    <t>Finanzaufwand</t>
  </si>
  <si>
    <t>Auszahlungen aus Transfers</t>
  </si>
  <si>
    <t>Transferaufwand</t>
  </si>
  <si>
    <t>Nicht fin.wirksame Aufwendungen</t>
  </si>
  <si>
    <t>Abschreibungen auf Vermögenswerte</t>
  </si>
  <si>
    <t>Aufwand  durch Bildung von Rückstellungen</t>
  </si>
  <si>
    <t>Aufwand aus Wertberichtigungen</t>
  </si>
  <si>
    <t>Auszahlungen aus der Investitionstätigkeit</t>
  </si>
  <si>
    <t xml:space="preserve">Sachanlagen </t>
  </si>
  <si>
    <t>immaterielle Vermögensgegenstände</t>
  </si>
  <si>
    <t>Beteiligungen</t>
  </si>
  <si>
    <t>Darlehen und Vorschüsse</t>
  </si>
  <si>
    <t>Auszahlungen insgesamt</t>
  </si>
  <si>
    <t>Aufwendungen insgesamt</t>
  </si>
  <si>
    <t>Operative Verwaltungstätigkeit und Transfers 
(ohne Einz. aus Finanzerträgen)</t>
  </si>
  <si>
    <t>Operative Verwaltungstätigkeit und Transfers</t>
  </si>
  <si>
    <t>Einzahlungen aus Finanzerträgen</t>
  </si>
  <si>
    <t>Finanzerträge</t>
  </si>
  <si>
    <t>Investitionstätigkeit</t>
  </si>
  <si>
    <t>Einzahlungen insgesamt</t>
  </si>
  <si>
    <t>Erträge insgesamt</t>
  </si>
  <si>
    <t>Tabelle 5b: Vergleich Entwurf Finanzierungsvoranschlag (Auszahlungen) - Ergebnisvoranschlag (Aufwand) 2014</t>
  </si>
  <si>
    <t>Finanzierungs-</t>
  </si>
  <si>
    <t>Ergebnis-</t>
  </si>
  <si>
    <t>voranschlagsentwurf</t>
  </si>
  <si>
    <t>Aufwand</t>
  </si>
  <si>
    <t>01</t>
  </si>
  <si>
    <t>Präsidentschaftskanzlei</t>
  </si>
  <si>
    <t>02</t>
  </si>
  <si>
    <t>Bundesgesetzgebung</t>
  </si>
  <si>
    <t>03</t>
  </si>
  <si>
    <t>Verfassungsgerichtshof</t>
  </si>
  <si>
    <t>04</t>
  </si>
  <si>
    <t>Verwaltungsgerichtshof</t>
  </si>
  <si>
    <t>05</t>
  </si>
  <si>
    <t>Volksanwaltschaft</t>
  </si>
  <si>
    <t>06</t>
  </si>
  <si>
    <t>Rechnungshof</t>
  </si>
  <si>
    <t>10</t>
  </si>
  <si>
    <t>Bundeskanzleramt</t>
  </si>
  <si>
    <t>11</t>
  </si>
  <si>
    <t>Inneres</t>
  </si>
  <si>
    <t>12</t>
  </si>
  <si>
    <t>Äußeres</t>
  </si>
  <si>
    <t>13</t>
  </si>
  <si>
    <t>Justiz</t>
  </si>
  <si>
    <t>14</t>
  </si>
  <si>
    <t>Militärische Angelegenheiten und Sport</t>
  </si>
  <si>
    <t>15</t>
  </si>
  <si>
    <t>Finanzverwaltung</t>
  </si>
  <si>
    <t>16</t>
  </si>
  <si>
    <t>Öffentliche Abgaben</t>
  </si>
  <si>
    <t>20</t>
  </si>
  <si>
    <t>Arbeit</t>
  </si>
  <si>
    <t>21</t>
  </si>
  <si>
    <t>Soziales u. Konsumentenschutz</t>
  </si>
  <si>
    <t>22</t>
  </si>
  <si>
    <t>Pensionsversicherung</t>
  </si>
  <si>
    <t>23</t>
  </si>
  <si>
    <t>Pensionen - Beamtinnen und Beamte</t>
  </si>
  <si>
    <t>24</t>
  </si>
  <si>
    <t>Gesundheit</t>
  </si>
  <si>
    <t>25</t>
  </si>
  <si>
    <t>Familien u. Jugend</t>
  </si>
  <si>
    <t>30</t>
  </si>
  <si>
    <t>Bildung und Frauen</t>
  </si>
  <si>
    <t>31</t>
  </si>
  <si>
    <t>Wissenschaft u. Forschung</t>
  </si>
  <si>
    <t>32</t>
  </si>
  <si>
    <t>Kunst und Kultur</t>
  </si>
  <si>
    <t>33</t>
  </si>
  <si>
    <t>Wirtschaft (Forschung)</t>
  </si>
  <si>
    <t>34</t>
  </si>
  <si>
    <t>Verkehr, Innovation u. Technologie (Forschung)</t>
  </si>
  <si>
    <t>40</t>
  </si>
  <si>
    <t>Wirtschaft</t>
  </si>
  <si>
    <t>41</t>
  </si>
  <si>
    <t>Verkehr, Innovation u. Technologie</t>
  </si>
  <si>
    <t>42</t>
  </si>
  <si>
    <t>Land-, Forst- u. Wasserwirtschaft</t>
  </si>
  <si>
    <t>43</t>
  </si>
  <si>
    <t>Umwelt</t>
  </si>
  <si>
    <t>44</t>
  </si>
  <si>
    <t>Finanzausgleich</t>
  </si>
  <si>
    <t>45</t>
  </si>
  <si>
    <t>Bundesvermögen</t>
  </si>
  <si>
    <t>46</t>
  </si>
  <si>
    <t>Finanzmarktstabilität</t>
  </si>
  <si>
    <t>51</t>
  </si>
  <si>
    <t>Kassenverwaltung</t>
  </si>
  <si>
    <t>58</t>
  </si>
  <si>
    <t>Finanzierungen, Währungstauschverträge</t>
  </si>
  <si>
    <t>Tabelle 5c: Vergleich Entwurf Finanzierungsvoranschlag (Einzahlungen) - Ergebnisvoranschlag (Erträge) 2014</t>
  </si>
  <si>
    <t xml:space="preserve">voranschlagsentwurf </t>
  </si>
  <si>
    <t>Tabelle 6a: Vergleich BVA-E 2014 mit BVA-E 2015 - FH-Auszahlungen</t>
  </si>
  <si>
    <t>Tabelle 6b: Vergleich des BVA-E 2014 mit BVA-E 2015 - FH-Einzahlungen</t>
  </si>
  <si>
    <t>Tabelle 6c: Vergleich BVA-E 2014 mit BVA-E 2015 - EH-Aufwendungen</t>
  </si>
  <si>
    <t>UG 58 Finanzierungen, Währungstauschverträge</t>
  </si>
  <si>
    <t>Tabelle 6d: Vergleich des BVA-E 2014 mit BVA-E 2015 - EH-Erträge</t>
  </si>
  <si>
    <t>Tabelle 7a: Vergleich Finanzierungs- und Ergebnisvoranschlagsentwurf 2015</t>
  </si>
  <si>
    <t>Aufwand durch Bildung von Rückstellungen</t>
  </si>
  <si>
    <t>Tabelle 7b: Vergleich Entwurf Finanzierungsvoranschlag (Auszahlungen) - Ergebnisvoranschlag (Aufwand) 2015</t>
  </si>
  <si>
    <t>Tabelle 7c: Vergleich Entwurf Finanzierungsvoranschlag (Einzahlungen) - Ergebnisvoranschlag (Erträge) 2015</t>
  </si>
  <si>
    <t>Tabelle 8: Vergleich BVA-E 2014 mit der eingebrachten 2. Novelle zum BFRG 2014-2017 und BVA-E 2015 mit BFRG-E 2015-2018</t>
  </si>
  <si>
    <t>UG</t>
  </si>
  <si>
    <t>Bezeichnung</t>
  </si>
  <si>
    <t xml:space="preserve">2014
BFRG </t>
  </si>
  <si>
    <t xml:space="preserve">2015
BFRG </t>
  </si>
  <si>
    <t>2014
RL-Ver-
wendung</t>
  </si>
  <si>
    <t>2015
RL-Ver-
wendung</t>
  </si>
  <si>
    <t>Rub. 0,1 Recht und Sicherheit</t>
  </si>
  <si>
    <t>davon fix</t>
  </si>
  <si>
    <t xml:space="preserve">          variabel</t>
  </si>
  <si>
    <t>Rub. 2 Arbeit, Soziales, Gesundheit und Familie</t>
  </si>
  <si>
    <t>Soziales und Konsumentenschutz</t>
  </si>
  <si>
    <t>Familien und Jugend</t>
  </si>
  <si>
    <t>Rub. 3 Bildung, Forschung, Kunst und Kultur</t>
  </si>
  <si>
    <t>Wissenschaft und Forschung</t>
  </si>
  <si>
    <t xml:space="preserve">Verkehr, Innovation u. Technologie </t>
  </si>
  <si>
    <t>(Forschung)</t>
  </si>
  <si>
    <t>Rub. 4 Wirtschaft, Infrastruktur und Umwelt</t>
  </si>
  <si>
    <t xml:space="preserve">Verkehr, Innovation und Technologie </t>
  </si>
  <si>
    <t>Land-, Forst- und Wasserwirtschaft</t>
  </si>
  <si>
    <t>Rub. 5 Kassa und Zinsen</t>
  </si>
  <si>
    <t>Marge</t>
  </si>
  <si>
    <t>Tabelle 9: Entwicklung der Auszahlungsobergrenzen gemäß Bundesfinanzrahmengesetze</t>
  </si>
  <si>
    <r>
      <t xml:space="preserve">BFRG 2009-2013 </t>
    </r>
    <r>
      <rPr>
        <vertAlign val="superscript"/>
        <sz val="8"/>
        <rFont val="Palatino Linotype"/>
        <family val="1"/>
      </rPr>
      <t>1)</t>
    </r>
  </si>
  <si>
    <r>
      <rPr>
        <i/>
        <sz val="8"/>
        <color theme="0"/>
        <rFont val="Palatino Linotype"/>
        <family val="1"/>
      </rPr>
      <t xml:space="preserve">davon </t>
    </r>
    <r>
      <rPr>
        <i/>
        <sz val="8"/>
        <rFont val="Palatino Linotype"/>
        <family val="1"/>
      </rPr>
      <t>variabel</t>
    </r>
  </si>
  <si>
    <r>
      <t xml:space="preserve">BFRG 2009-2013 </t>
    </r>
    <r>
      <rPr>
        <vertAlign val="superscript"/>
        <sz val="8"/>
        <rFont val="Palatino Linotype"/>
        <family val="1"/>
      </rPr>
      <t>2)</t>
    </r>
  </si>
  <si>
    <r>
      <t xml:space="preserve">BFRG 2009-2013 </t>
    </r>
    <r>
      <rPr>
        <vertAlign val="superscript"/>
        <sz val="8"/>
        <rFont val="Palatino Linotype"/>
        <family val="1"/>
      </rPr>
      <t>3)</t>
    </r>
  </si>
  <si>
    <r>
      <t xml:space="preserve">BFRG 2011-2014 </t>
    </r>
    <r>
      <rPr>
        <vertAlign val="superscript"/>
        <sz val="8"/>
        <rFont val="Palatino Linotype"/>
        <family val="1"/>
      </rPr>
      <t>4)</t>
    </r>
  </si>
  <si>
    <r>
      <t xml:space="preserve">BFRG 2012-2015 </t>
    </r>
    <r>
      <rPr>
        <vertAlign val="superscript"/>
        <sz val="8"/>
        <rFont val="Palatino Linotype"/>
        <family val="1"/>
      </rPr>
      <t>5)</t>
    </r>
  </si>
  <si>
    <r>
      <t xml:space="preserve">BFRG 2012-2015 </t>
    </r>
    <r>
      <rPr>
        <vertAlign val="superscript"/>
        <sz val="8"/>
        <rFont val="Palatino Linotype"/>
        <family val="1"/>
      </rPr>
      <t>6)</t>
    </r>
  </si>
  <si>
    <r>
      <rPr>
        <sz val="8"/>
        <color theme="0"/>
        <rFont val="Palatino Linotype"/>
        <family val="1"/>
      </rPr>
      <t xml:space="preserve">davon </t>
    </r>
    <r>
      <rPr>
        <sz val="8"/>
        <rFont val="Palatino Linotype"/>
        <family val="1"/>
      </rPr>
      <t>variabel</t>
    </r>
  </si>
  <si>
    <r>
      <t xml:space="preserve">BFRG 2013-2016 </t>
    </r>
    <r>
      <rPr>
        <vertAlign val="superscript"/>
        <sz val="8"/>
        <rFont val="Palatino Linotype"/>
        <family val="1"/>
      </rPr>
      <t>6)</t>
    </r>
  </si>
  <si>
    <r>
      <t xml:space="preserve">BFRG 2013-2016 </t>
    </r>
    <r>
      <rPr>
        <vertAlign val="superscript"/>
        <sz val="8"/>
        <rFont val="Palatino Linotype"/>
        <family val="1"/>
      </rPr>
      <t>7)</t>
    </r>
  </si>
  <si>
    <r>
      <t xml:space="preserve">BFRG 2013-2016 </t>
    </r>
    <r>
      <rPr>
        <vertAlign val="superscript"/>
        <sz val="8"/>
        <rFont val="Palatino Linotype"/>
        <family val="1"/>
      </rPr>
      <t>8)</t>
    </r>
  </si>
  <si>
    <r>
      <t xml:space="preserve">BFRG 2014-2017 </t>
    </r>
    <r>
      <rPr>
        <vertAlign val="superscript"/>
        <sz val="8"/>
        <rFont val="Palatino Linotype"/>
        <family val="1"/>
      </rPr>
      <t>9)</t>
    </r>
  </si>
  <si>
    <r>
      <t xml:space="preserve">BFRG 2015-2018 </t>
    </r>
    <r>
      <rPr>
        <vertAlign val="superscript"/>
        <sz val="8"/>
        <rFont val="Palatino Linotype"/>
        <family val="1"/>
      </rPr>
      <t>10)</t>
    </r>
  </si>
  <si>
    <r>
      <t xml:space="preserve">BVA </t>
    </r>
    <r>
      <rPr>
        <vertAlign val="superscript"/>
        <sz val="8"/>
        <rFont val="Palatino Linotype"/>
        <family val="1"/>
      </rPr>
      <t>11)</t>
    </r>
  </si>
  <si>
    <r>
      <t xml:space="preserve">Erfolg </t>
    </r>
    <r>
      <rPr>
        <vertAlign val="superscript"/>
        <sz val="8"/>
        <rFont val="Palatino Linotype"/>
        <family val="1"/>
      </rPr>
      <t>12)</t>
    </r>
  </si>
  <si>
    <t>1) gemäß BGBl 51/2009 (BFRG 2009-2012 und BFRG 2010-2013)</t>
  </si>
  <si>
    <t>2) gemäß BGBl 78/2009 (BFRG 2009-2012 und BFRG 2010-2013)</t>
  </si>
  <si>
    <t>3) gemäß BGBl 119/2009 (Novelle betrifft nur BFRG 2009-2012)</t>
  </si>
  <si>
    <t>4) gemäß BGBl 33/2010</t>
  </si>
  <si>
    <t>5) gemäß BGBl 40/2011</t>
  </si>
  <si>
    <t>6) gemäß BGBl 25/2012 (inkl. Novelle 2012-2015)</t>
  </si>
  <si>
    <t>7) gemäß BGBl 62/2012 (inkl. Novelle 2012-2015)</t>
  </si>
  <si>
    <t>8) gemäß BGBl 102/2012</t>
  </si>
  <si>
    <t>9) gemäß BGBl 7/2014</t>
  </si>
  <si>
    <t>10) laut Regierungsvorlage</t>
  </si>
  <si>
    <t>11) jeweils in der Fassung der letztgültigen Novelle bzw. 2014 und 2015 laut Regierungsvorlage</t>
  </si>
  <si>
    <t>12) vorläufige Werte für 2013</t>
  </si>
  <si>
    <t>Tabelle 10: Rücklagenstände (lt. vorl. Bundesrechnungsabschluss 2013)</t>
  </si>
  <si>
    <t>Gesamt-
stand</t>
  </si>
  <si>
    <t>Rubrik 0, 1: Recht und Sicherheit</t>
  </si>
  <si>
    <t xml:space="preserve">Bundeskanzleramt </t>
  </si>
  <si>
    <t>Finanzen</t>
  </si>
  <si>
    <t>Summe Rubrik 0, 1</t>
  </si>
  <si>
    <t>Rubrik 2: Arbeit, Soziales, Gesundheit und Familie</t>
  </si>
  <si>
    <t xml:space="preserve">Pensionen </t>
  </si>
  <si>
    <t>Summe Rubrik 2</t>
  </si>
  <si>
    <t>Rubrik 3: Bildung, Forschung, Kunst und Kultur</t>
  </si>
  <si>
    <t>Unterricht, Kunst und Kultur (inklusive RL der ehemaligen UG 32)</t>
  </si>
  <si>
    <t>Verkehr, Innovation und Technologie (Forschung)</t>
  </si>
  <si>
    <t>Summe Rubrik 3</t>
  </si>
  <si>
    <t>Rubrik 4: Wirtschaft, Infrastruktur und Umwelt</t>
  </si>
  <si>
    <t xml:space="preserve">Wirtschaft </t>
  </si>
  <si>
    <t>Verkehr, Innovation und Technologie</t>
  </si>
  <si>
    <t xml:space="preserve">Umwelt </t>
  </si>
  <si>
    <t>Summe Rubrik 4</t>
  </si>
  <si>
    <t>Rubrik 5: Kassa und Zinsen</t>
  </si>
  <si>
    <t xml:space="preserve">Finanzierungen, Währungstauschverträge </t>
  </si>
  <si>
    <t>Summe Rubrik 5</t>
  </si>
  <si>
    <t>Gesamtsumme aller Rubriken</t>
  </si>
  <si>
    <t xml:space="preserve">Tabelle 11: Entwicklung des Personalaufwands i.w.S. </t>
  </si>
  <si>
    <t>Finanzierungshaushalt</t>
  </si>
  <si>
    <t>Ergebnishaushalt</t>
  </si>
  <si>
    <t>vorl. Erfolg</t>
  </si>
  <si>
    <t>BVA-E</t>
  </si>
  <si>
    <t>FH-Personalauszahlungen / EH-Personalaufwand</t>
  </si>
  <si>
    <t>davon</t>
  </si>
  <si>
    <t>für Aktive</t>
  </si>
  <si>
    <r>
      <t xml:space="preserve">für Pensionen </t>
    </r>
    <r>
      <rPr>
        <vertAlign val="superscript"/>
        <sz val="9"/>
        <rFont val="Palatino Linotype"/>
        <family val="1"/>
      </rPr>
      <t>1)</t>
    </r>
  </si>
  <si>
    <t>Kostenersätze für Landeslehrerinnen u. -lehrer</t>
  </si>
  <si>
    <t>Allgemeinbildende Pflichtschulen</t>
  </si>
  <si>
    <t>Berufsbildende Pflichtschulen</t>
  </si>
  <si>
    <t>Land- u. forstwirtsch. Schulen</t>
  </si>
  <si>
    <r>
      <t xml:space="preserve">Pensionen der Landeslehrerinnen u. -lehrer </t>
    </r>
    <r>
      <rPr>
        <vertAlign val="superscript"/>
        <sz val="9"/>
        <rFont val="Palatino Linotype"/>
        <family val="1"/>
      </rPr>
      <t>1)</t>
    </r>
  </si>
  <si>
    <t>Sonstige Pensionsleistungen</t>
  </si>
  <si>
    <r>
      <t xml:space="preserve">Österr. Bundesbahnen </t>
    </r>
    <r>
      <rPr>
        <vertAlign val="superscript"/>
        <sz val="9"/>
        <rFont val="Palatino Linotype"/>
        <family val="1"/>
      </rPr>
      <t>1)</t>
    </r>
  </si>
  <si>
    <r>
      <t>Post und Telekom Austria AG</t>
    </r>
    <r>
      <rPr>
        <vertAlign val="superscript"/>
        <sz val="9"/>
        <rFont val="Palatino Linotype"/>
        <family val="1"/>
      </rPr>
      <t xml:space="preserve"> 1)</t>
    </r>
  </si>
  <si>
    <t>Sonstige (haupts. Pflegegeld)</t>
  </si>
  <si>
    <t>Summe Personalaufwand i.w.S.</t>
  </si>
  <si>
    <r>
      <rPr>
        <vertAlign val="superscript"/>
        <sz val="8"/>
        <rFont val="Palatino Linotype"/>
        <family val="1"/>
      </rPr>
      <t xml:space="preserve">1) </t>
    </r>
    <r>
      <rPr>
        <sz val="8"/>
        <rFont val="Palatino Linotype"/>
        <family val="1"/>
      </rPr>
      <t>ohne Pflegegeld u. ohne erweiterte Heilbehandlung</t>
    </r>
  </si>
  <si>
    <t>Tabelle 12: Entwicklung der Gesamtauszahlungen</t>
  </si>
  <si>
    <t>UG 34 Verkehr, Innovation und Technologie (Forschung)</t>
  </si>
  <si>
    <t>Tabelle 13: Mitteleinsatz für aktive und aktivierende Arbeitsmarktpolitik (AMP)*</t>
  </si>
  <si>
    <r>
      <t xml:space="preserve">2012
</t>
    </r>
    <r>
      <rPr>
        <sz val="10"/>
        <color theme="0"/>
        <rFont val="Palatino Linotype"/>
        <family val="1"/>
      </rPr>
      <t>_</t>
    </r>
  </si>
  <si>
    <t>2013
vorläufig</t>
  </si>
  <si>
    <t>2014
Plan</t>
  </si>
  <si>
    <t>2015
Plan</t>
  </si>
  <si>
    <t>aktive Arbeitsmarktpolitik</t>
  </si>
  <si>
    <t>aktivierende Arbeitsmarktpolitik</t>
  </si>
  <si>
    <t xml:space="preserve">Summe </t>
  </si>
  <si>
    <t xml:space="preserve">* Aktive AMP: inkl. Kurzarbeit und Aktivierungsbeihilfe; Fachkräftestipendium, AlV-Bedeckung Beschäftigungsinitiative 50+ und </t>
  </si>
  <si>
    <t>Aktivierungsbeihilfe; inkl. IEF-finanzierte  Lehrlingsausbildungsförderung nach § 13e IESG</t>
  </si>
  <si>
    <t>Aktivierende AMP: Schulungsarbeitslosengeld, Schulungs-NH, Stiftungs-AlG, Weiterbildungsgeld, Bildungsteilzeit u. Umschulungsgeld,</t>
  </si>
  <si>
    <t xml:space="preserve"> jeweils inklusive Sozialversicherungsbeiträge  für aktivierte AlV-Leistungen und für DLU gemäß § 35 AMSG; Altersteilzeitgeld</t>
  </si>
  <si>
    <t>Quelle: BMASK</t>
  </si>
  <si>
    <t>Tabelle 14: Öffentliche Abgaben des Bundes</t>
  </si>
  <si>
    <t>Erfolg</t>
  </si>
  <si>
    <t>vorl. Erfolg *)</t>
  </si>
  <si>
    <t>BVA-E *)</t>
  </si>
  <si>
    <t>Veranlagte Einkommensteuer</t>
  </si>
  <si>
    <t>Lohnsteuer</t>
  </si>
  <si>
    <t>Kapitalertragsteuern</t>
  </si>
  <si>
    <t>Körperschaftsteuer</t>
  </si>
  <si>
    <t>Umsatzsteuer</t>
  </si>
  <si>
    <t>Tabaksteuer</t>
  </si>
  <si>
    <t>Mineralölsteuer</t>
  </si>
  <si>
    <t>Stempel und Rechtsgebühren</t>
  </si>
  <si>
    <t>Energieabgabe</t>
  </si>
  <si>
    <t>Normverbrauchsabgabe</t>
  </si>
  <si>
    <t>Versicherungssteuer</t>
  </si>
  <si>
    <t>Motorbez. Versicherungssteuer</t>
  </si>
  <si>
    <t>Kraftfahrzeugsteuer</t>
  </si>
  <si>
    <t xml:space="preserve">Sonstige Abgaben </t>
  </si>
  <si>
    <t>Bruttoabgaben</t>
  </si>
  <si>
    <t>Überweisung an Länder, Gemeinden, 
Fonds u. a.</t>
  </si>
  <si>
    <t>Überweisung an die EU</t>
  </si>
  <si>
    <t>Nettoabgaben</t>
  </si>
  <si>
    <t>*) 2013 Finanzierungshaushalt, 2014 u. 2015 Ergebnis- und Finanzierungshaushalt in gleicher Höhe veranschlagt</t>
  </si>
  <si>
    <t>Tabelle 15: Investitionen von ÖBB, ASFINAG und BIG</t>
  </si>
  <si>
    <t>in Mrd. €</t>
  </si>
  <si>
    <t>Erwartung 2013</t>
  </si>
  <si>
    <t>Plan 2014</t>
  </si>
  <si>
    <t>Plan 2015</t>
  </si>
  <si>
    <r>
      <t xml:space="preserve">ÖBB-Infrastruktur AG </t>
    </r>
    <r>
      <rPr>
        <vertAlign val="superscript"/>
        <sz val="10"/>
        <rFont val="Palatino Linotype"/>
        <family val="1"/>
      </rPr>
      <t>1)</t>
    </r>
  </si>
  <si>
    <t>ASFINAG</t>
  </si>
  <si>
    <t>BIG</t>
  </si>
  <si>
    <r>
      <rPr>
        <vertAlign val="superscript"/>
        <sz val="8"/>
        <rFont val="Palatino Linotype"/>
        <family val="1"/>
      </rPr>
      <t xml:space="preserve">1) </t>
    </r>
    <r>
      <rPr>
        <sz val="8"/>
        <rFont val="Palatino Linotype"/>
        <family val="1"/>
      </rPr>
      <t>Investitionen laut Rahmenplan (bis 2012 IST-Werte, 2013: vorläufiges IST, 2014ff: Planwerte gemäß Entwurf Rahmenplan 2014-2019)</t>
    </r>
  </si>
  <si>
    <t>Quellen: ÖBB, ASFINAG, BIG</t>
  </si>
  <si>
    <t>Tabelle 16:  Finanzverbindlichkeiten lt. Bilanz außerbudgetärer Einrichtungen</t>
  </si>
  <si>
    <t>in Mrd. €, per Jahresende</t>
  </si>
  <si>
    <t xml:space="preserve">ÖBB-Holding AG </t>
  </si>
  <si>
    <t>ÖBB-Infrastruktur AG</t>
  </si>
  <si>
    <r>
      <t xml:space="preserve">ASFINAG </t>
    </r>
    <r>
      <rPr>
        <vertAlign val="superscript"/>
        <sz val="8"/>
        <rFont val="Arial"/>
        <family val="2"/>
      </rPr>
      <t>1)</t>
    </r>
  </si>
  <si>
    <r>
      <t xml:space="preserve">BIG </t>
    </r>
    <r>
      <rPr>
        <vertAlign val="superscript"/>
        <sz val="10"/>
        <rFont val="Palatino Linotype"/>
        <family val="1"/>
      </rPr>
      <t>2)</t>
    </r>
  </si>
  <si>
    <r>
      <rPr>
        <vertAlign val="superscript"/>
        <sz val="8"/>
        <rFont val="Palatino Linotype"/>
        <family val="1"/>
      </rPr>
      <t xml:space="preserve">1) </t>
    </r>
    <r>
      <rPr>
        <sz val="8"/>
        <rFont val="Palatino Linotype"/>
        <family val="1"/>
      </rPr>
      <t>beinhaltet auch Verbindlichkeiten aus PPP-Projekt Nordautobahn</t>
    </r>
  </si>
  <si>
    <t xml:space="preserve">Tabelle 17: Ertragsanteile und die wichtigsten Transferzahlungen des Bundes an Länder und Gemeinden </t>
  </si>
  <si>
    <t>Auszahlung</t>
  </si>
  <si>
    <t>Ertragsanteile der Länder</t>
  </si>
  <si>
    <t xml:space="preserve">Transferzahlungen an Länder </t>
  </si>
  <si>
    <t xml:space="preserve">     LandeslehrerInnen, Aktivausgaben (UG 30 und 42)</t>
  </si>
  <si>
    <t xml:space="preserve">     LandeslehrerInnen, Pensionsausgaben </t>
  </si>
  <si>
    <t xml:space="preserve">     Zweckzuschüsse Krankenanstalten (UG 24)</t>
  </si>
  <si>
    <t xml:space="preserve">     Zuschüsse für Krankenanstalten (UG 44)</t>
  </si>
  <si>
    <r>
      <t xml:space="preserve">     Klinischer Mehraufwand</t>
    </r>
    <r>
      <rPr>
        <vertAlign val="superscript"/>
        <sz val="9"/>
        <rFont val="Palatino Linotype"/>
        <family val="1"/>
      </rPr>
      <t xml:space="preserve"> 1)</t>
    </r>
  </si>
  <si>
    <t xml:space="preserve">     Gesundheits- u. Sozialbereichs-Beihilfengesetz</t>
  </si>
  <si>
    <r>
      <t xml:space="preserve">     Kostenersatz für Flüchtlingsbetreuung </t>
    </r>
    <r>
      <rPr>
        <vertAlign val="superscript"/>
        <sz val="9"/>
        <rFont val="Palatino Linotype"/>
        <family val="1"/>
      </rPr>
      <t>2)</t>
    </r>
  </si>
  <si>
    <t xml:space="preserve">     Wohnbauförderungs-Zweckzuschüsse</t>
  </si>
  <si>
    <t xml:space="preserve">     Zuschüsse für die Finanzierung von Straßen</t>
  </si>
  <si>
    <t xml:space="preserve">     Kinderbetreuung u. Sprachförderung (UG 12+25+44)</t>
  </si>
  <si>
    <t xml:space="preserve">     Zuschüsse aus dem Pflegefonds (UG 21)</t>
  </si>
  <si>
    <t xml:space="preserve">     Zuschüsse für schulische Tagesbetreuung (UG 30)</t>
  </si>
  <si>
    <t xml:space="preserve">     Bedarfszuweisungen an Länder</t>
  </si>
  <si>
    <t xml:space="preserve">     Zuschüsse zur Theaterführung</t>
  </si>
  <si>
    <t xml:space="preserve">     Katastrophenfonds</t>
  </si>
  <si>
    <t xml:space="preserve">     Bundesbeitrag U-Bahnbau Wien</t>
  </si>
  <si>
    <t xml:space="preserve">     Sonstige Transfers an Länder</t>
  </si>
  <si>
    <t>Ertragsanteile der Gemeinden</t>
  </si>
  <si>
    <t>Transferzahlungen an Gemeinden</t>
  </si>
  <si>
    <t xml:space="preserve">     Finanzkraftstärkung der Gemeinden</t>
  </si>
  <si>
    <t xml:space="preserve">     Bedarfszuweisungen an Gemeinden</t>
  </si>
  <si>
    <t xml:space="preserve">     Polizeikostenersatz</t>
  </si>
  <si>
    <t xml:space="preserve">     Finanzzuw. in Nahverkehrsangelegenheiten</t>
  </si>
  <si>
    <t xml:space="preserve">     Bedarfszuweisungsgesetz</t>
  </si>
  <si>
    <t xml:space="preserve">     Sonstige Transfers an Gemeinden</t>
  </si>
  <si>
    <t>Ertragsanteile der Länder und Gemeinden</t>
  </si>
  <si>
    <t>Transferzahlungen an Länder und Gemeinden</t>
  </si>
  <si>
    <r>
      <t xml:space="preserve">1) </t>
    </r>
    <r>
      <rPr>
        <sz val="7.5"/>
        <rFont val="Palatino Linotype"/>
        <family val="1"/>
      </rPr>
      <t>Ab dem BVA 2007 wird der laufende klinische Mehraufwand nicht mehr gesondert budgetiert, sondern ist im Gesamtbetrag gem. § 12 UG 2002</t>
    </r>
  </si>
  <si>
    <t xml:space="preserve"> enthalten; die Investitionen werden weiterhin getrennt budgetiert.</t>
  </si>
  <si>
    <r>
      <t xml:space="preserve">2) </t>
    </r>
    <r>
      <rPr>
        <sz val="7.5"/>
        <rFont val="Palatino Linotype"/>
        <family val="1"/>
      </rPr>
      <t>Saldo aus den Zahlungen des Bundes an die Länder und der Ersätze der Länder an den Bund</t>
    </r>
  </si>
  <si>
    <t>Tabelle 18: Die wichtigsten Transferzahlungen des Bundes an die SV-Träger</t>
  </si>
  <si>
    <r>
      <t xml:space="preserve">Bundesbeitrag zur gesetzl. Pensionsversicherung </t>
    </r>
    <r>
      <rPr>
        <vertAlign val="superscript"/>
        <sz val="9"/>
        <rFont val="Palatino Linotype"/>
        <family val="1"/>
      </rPr>
      <t>1)</t>
    </r>
  </si>
  <si>
    <t>Ausgleichszulagen</t>
  </si>
  <si>
    <t xml:space="preserve">Überweisungen aus der ALV </t>
  </si>
  <si>
    <t>Überweisungen des  FLAF</t>
  </si>
  <si>
    <r>
      <t xml:space="preserve">Leistungen nach dem Pflegegeldgesetz </t>
    </r>
    <r>
      <rPr>
        <vertAlign val="superscript"/>
        <sz val="9"/>
        <rFont val="Palatino Linotype"/>
        <family val="1"/>
      </rPr>
      <t>2)</t>
    </r>
  </si>
  <si>
    <r>
      <t>1)</t>
    </r>
    <r>
      <rPr>
        <sz val="7"/>
        <rFont val="Palatino Linotype"/>
        <family val="1"/>
      </rPr>
      <t xml:space="preserve"> inkl. Abrechnungsreste</t>
    </r>
  </si>
  <si>
    <r>
      <rPr>
        <vertAlign val="superscript"/>
        <sz val="7"/>
        <rFont val="Palatino Linotype"/>
        <family val="1"/>
      </rPr>
      <t>2)</t>
    </r>
    <r>
      <rPr>
        <sz val="7"/>
        <rFont val="Palatino Linotype"/>
        <family val="1"/>
      </rPr>
      <t xml:space="preserve"> 2012 beeinhaltet Vorlaufzahlungen in der Höhe von 133,1 Mio. €</t>
    </r>
  </si>
  <si>
    <t>Tabelle 19a: Österreichs EU-Beitrag und Rückflüsse</t>
  </si>
  <si>
    <t>in Mio. € zu laufenden Preisen</t>
  </si>
  <si>
    <t>2011
Erfolg</t>
  </si>
  <si>
    <t>2012
Erfolg</t>
  </si>
  <si>
    <r>
      <t xml:space="preserve">EU-Beitrag </t>
    </r>
    <r>
      <rPr>
        <vertAlign val="superscript"/>
        <sz val="10"/>
        <rFont val="Palatino Linotype"/>
        <family val="1"/>
      </rPr>
      <t>1)</t>
    </r>
  </si>
  <si>
    <r>
      <t>Zahlungen</t>
    </r>
    <r>
      <rPr>
        <vertAlign val="superscript"/>
        <sz val="10"/>
        <rFont val="Palatino Linotype"/>
        <family val="1"/>
      </rPr>
      <t xml:space="preserve"> 2)</t>
    </r>
  </si>
  <si>
    <t>Rückflüsse</t>
  </si>
  <si>
    <r>
      <t xml:space="preserve">EAGFL-Garantie/EGFL </t>
    </r>
    <r>
      <rPr>
        <vertAlign val="superscript"/>
        <sz val="10"/>
        <rFont val="Palatino Linotype"/>
        <family val="1"/>
      </rPr>
      <t>3)</t>
    </r>
  </si>
  <si>
    <r>
      <t xml:space="preserve">ELER </t>
    </r>
    <r>
      <rPr>
        <vertAlign val="superscript"/>
        <sz val="10"/>
        <rFont val="Palatino Linotype"/>
        <family val="1"/>
      </rPr>
      <t>4)</t>
    </r>
  </si>
  <si>
    <t>EAGFL-Ausrichtung</t>
  </si>
  <si>
    <t>Europ. Fischereifonds</t>
  </si>
  <si>
    <t>Europ. Regionalfonds (EFRE)</t>
  </si>
  <si>
    <t>Europ. Sozialfonds (ESF)</t>
  </si>
  <si>
    <t xml:space="preserve">Europ. Solidaritätsfonds </t>
  </si>
  <si>
    <t>Europ. Globalisierungsfonds</t>
  </si>
  <si>
    <t>Europ. Hilfsfonds (FEAD)</t>
  </si>
  <si>
    <t>EU Kostenersätze (Dienstreisen)</t>
  </si>
  <si>
    <t>Rückflüsse UG 51</t>
  </si>
  <si>
    <r>
      <t xml:space="preserve">Sonstige </t>
    </r>
    <r>
      <rPr>
        <vertAlign val="superscript"/>
        <sz val="10"/>
        <rFont val="Palatino Linotype"/>
        <family val="1"/>
      </rPr>
      <t>5)</t>
    </r>
  </si>
  <si>
    <t>Rückflüsse insgesamt</t>
  </si>
  <si>
    <r>
      <t>1)</t>
    </r>
    <r>
      <rPr>
        <sz val="8"/>
        <rFont val="Palatino Linotype"/>
        <family val="1"/>
      </rPr>
      <t xml:space="preserve"> Nationaler EU-Beitrag (BNE- und Mwst.-Eigenmittel sowie UK-Korrekturbetrag)</t>
    </r>
  </si>
  <si>
    <r>
      <t>2)</t>
    </r>
    <r>
      <rPr>
        <sz val="8"/>
        <rFont val="Palatino Linotype"/>
        <family val="1"/>
      </rPr>
      <t xml:space="preserve"> DB 16.01.04</t>
    </r>
  </si>
  <si>
    <r>
      <t xml:space="preserve">3) </t>
    </r>
    <r>
      <rPr>
        <sz val="8"/>
        <rFont val="Palatino Linotype"/>
        <family val="1"/>
      </rPr>
      <t>Europ. Ausrichtungs- und Garantiefonds für die Landwirtschaft/ Europ. Garantiefonds f. d. Landwirtschaft</t>
    </r>
  </si>
  <si>
    <r>
      <t>4)</t>
    </r>
    <r>
      <rPr>
        <sz val="8"/>
        <rFont val="Palatino Linotype"/>
        <family val="1"/>
      </rPr>
      <t xml:space="preserve"> Europ. Landwirtschaftsfonds f. d. Entwicklung des ländlichen Raums</t>
    </r>
  </si>
  <si>
    <r>
      <t>5)</t>
    </r>
    <r>
      <rPr>
        <sz val="8"/>
        <rFont val="Palatino Linotype"/>
        <family val="1"/>
      </rPr>
      <t xml:space="preserve"> sonst. Rückflüsse fließen nicht über den Bundeshaushalt (Quelle: bis</t>
    </r>
    <r>
      <rPr>
        <sz val="8"/>
        <color indexed="10"/>
        <rFont val="Palatino Linotype"/>
        <family val="1"/>
      </rPr>
      <t xml:space="preserve"> </t>
    </r>
    <r>
      <rPr>
        <sz val="8"/>
        <rFont val="Palatino Linotype"/>
        <family val="1"/>
      </rPr>
      <t>2012</t>
    </r>
    <r>
      <rPr>
        <sz val="8"/>
        <color indexed="10"/>
        <rFont val="Palatino Linotype"/>
        <family val="1"/>
      </rPr>
      <t xml:space="preserve"> </t>
    </r>
    <r>
      <rPr>
        <sz val="8"/>
        <rFont val="Palatino Linotype"/>
        <family val="1"/>
      </rPr>
      <t xml:space="preserve">Finanzbericht der Europäischen Kommission; </t>
    </r>
  </si>
  <si>
    <t xml:space="preserve">ab 2013 Schätzung BMF) </t>
  </si>
  <si>
    <t>Tabelle 19b: Verabschiedeter EU-Haushalt 2013</t>
  </si>
  <si>
    <t>in Mrd. € zu laufenden Preisen</t>
  </si>
  <si>
    <t>Ausgabenrubrik</t>
  </si>
  <si>
    <t>VE</t>
  </si>
  <si>
    <t>ZE</t>
  </si>
  <si>
    <t>1 Nachhaltiges Wachstum</t>
  </si>
  <si>
    <t>davon 1a Wettbewerbsfähigkeit für Wachstum und Beschäftigung</t>
  </si>
  <si>
    <t>davon 1b Kohäsion für Wachstum und Beschäftigung</t>
  </si>
  <si>
    <t>2 Bewahrung und Bewirtschaftung der natürlichen Ressourcen</t>
  </si>
  <si>
    <t>3 Unionsbürgerschaft, Freiheit, Sicherheit und Recht</t>
  </si>
  <si>
    <t>davon 3a Freiheit, Sicherheit und Recht</t>
  </si>
  <si>
    <t>davon 3b Unionsbürgerschaft</t>
  </si>
  <si>
    <t>4 EU als globaler Akteur</t>
  </si>
  <si>
    <t>5 Verwaltung</t>
  </si>
  <si>
    <t>Gesamt</t>
  </si>
  <si>
    <t>in % des BNE</t>
  </si>
  <si>
    <t>Tabelle 20a: Ableitung Maastricht-Defizit aus der Finanzierungsrechnung</t>
  </si>
  <si>
    <t>Ableitung Maastricht Saldo</t>
  </si>
  <si>
    <t>Vorl. Erfolg 2013</t>
  </si>
  <si>
    <t>BVA-E
2014</t>
  </si>
  <si>
    <t>BVA-E
2015</t>
  </si>
  <si>
    <t>Finanzierungsrechnung</t>
  </si>
  <si>
    <t>Einzahlungen (allgemeine Gebarung)</t>
  </si>
  <si>
    <t>Auszahlungen (allgemeine Gebarung)</t>
  </si>
  <si>
    <t>Maastricht-Komponeneten</t>
  </si>
  <si>
    <r>
      <t>Erwerb von Beteiligungen</t>
    </r>
    <r>
      <rPr>
        <vertAlign val="superscript"/>
        <sz val="10"/>
        <rFont val="Palatino Linotype"/>
        <family val="1"/>
      </rPr>
      <t xml:space="preserve"> 1)</t>
    </r>
  </si>
  <si>
    <r>
      <t>Rückzahlung Partizipationskapital</t>
    </r>
    <r>
      <rPr>
        <vertAlign val="superscript"/>
        <sz val="10"/>
        <rFont val="Palatino Linotype"/>
        <family val="1"/>
      </rPr>
      <t xml:space="preserve"> 2)</t>
    </r>
  </si>
  <si>
    <t>Haftungsübernahmen, netto</t>
  </si>
  <si>
    <t>Eurofighter-Ratenzahlung</t>
  </si>
  <si>
    <r>
      <t xml:space="preserve">Besserungsschein KA-Finanz </t>
    </r>
    <r>
      <rPr>
        <vertAlign val="superscript"/>
        <sz val="10"/>
        <rFont val="Palatino Linotype"/>
        <family val="1"/>
      </rPr>
      <t>3)</t>
    </r>
  </si>
  <si>
    <r>
      <t>Periodenabgrenzung UG 58</t>
    </r>
    <r>
      <rPr>
        <vertAlign val="superscript"/>
        <sz val="10"/>
        <rFont val="Palatino Linotype"/>
        <family val="1"/>
      </rPr>
      <t xml:space="preserve"> 4)</t>
    </r>
  </si>
  <si>
    <r>
      <t xml:space="preserve">Maastricht-Korrektur ÖBB-Infrastruktur </t>
    </r>
    <r>
      <rPr>
        <vertAlign val="superscript"/>
        <sz val="10"/>
        <rFont val="Palatino Linotype"/>
        <family val="1"/>
      </rPr>
      <t>5)</t>
    </r>
  </si>
  <si>
    <r>
      <t>Periodenabgrenzung Steuern</t>
    </r>
    <r>
      <rPr>
        <vertAlign val="superscript"/>
        <sz val="10"/>
        <rFont val="Palatino Linotype"/>
        <family val="1"/>
      </rPr>
      <t xml:space="preserve"> 6)</t>
    </r>
  </si>
  <si>
    <r>
      <t xml:space="preserve">Maastricht-Defizitzurechnung Banken </t>
    </r>
    <r>
      <rPr>
        <vertAlign val="superscript"/>
        <sz val="10"/>
        <rFont val="Palatino Linotype"/>
        <family val="1"/>
      </rPr>
      <t>7)</t>
    </r>
  </si>
  <si>
    <r>
      <t xml:space="preserve">Rücklagenentnahmen </t>
    </r>
    <r>
      <rPr>
        <vertAlign val="superscript"/>
        <sz val="10"/>
        <rFont val="Palatino Linotype"/>
        <family val="1"/>
      </rPr>
      <t>8)</t>
    </r>
  </si>
  <si>
    <t>Sonstige</t>
  </si>
  <si>
    <t>Maastricht-Defizit des Bundes</t>
  </si>
  <si>
    <t>% des BIP</t>
  </si>
  <si>
    <t>Maastricht-Saldo Gesamtstaat</t>
  </si>
  <si>
    <t>Bund</t>
  </si>
  <si>
    <t xml:space="preserve">Länder und Gemeinden </t>
  </si>
  <si>
    <t xml:space="preserve">SV-Träger </t>
  </si>
  <si>
    <t>Gesamtstaat</t>
  </si>
  <si>
    <t>Strukturelles Defizit  Gesamtstaat</t>
  </si>
  <si>
    <t>in % BIP</t>
  </si>
  <si>
    <t>Maastricht-Saldo</t>
  </si>
  <si>
    <t>Konjunktureffekt</t>
  </si>
  <si>
    <r>
      <t xml:space="preserve">Einmalmaßnahmen </t>
    </r>
    <r>
      <rPr>
        <vertAlign val="superscript"/>
        <sz val="10"/>
        <rFont val="Palatino Linotype"/>
        <family val="1"/>
      </rPr>
      <t>9)</t>
    </r>
  </si>
  <si>
    <t>Struktureller Saldo</t>
  </si>
  <si>
    <t>Fußnoten</t>
  </si>
  <si>
    <r>
      <rPr>
        <vertAlign val="superscript"/>
        <sz val="9"/>
        <color theme="1"/>
        <rFont val="Palatino Linotype"/>
        <family val="1"/>
      </rPr>
      <t xml:space="preserve">1) </t>
    </r>
    <r>
      <rPr>
        <sz val="9"/>
        <color theme="1"/>
        <rFont val="Palatino Linotype"/>
        <family val="1"/>
      </rPr>
      <t xml:space="preserve">2013: Kapitaleinzahlung für ESM (891 Mio. €) und EIB (223 Mio. €) </t>
    </r>
  </si>
  <si>
    <t>2014: Kapitaleinzahlung für ESM (450 Mio. €)</t>
  </si>
  <si>
    <r>
      <rPr>
        <vertAlign val="superscript"/>
        <sz val="9"/>
        <color theme="1"/>
        <rFont val="Palatino Linotype"/>
        <family val="1"/>
      </rPr>
      <t>2)</t>
    </r>
    <r>
      <rPr>
        <sz val="9"/>
        <color theme="1"/>
        <rFont val="Palatino Linotype"/>
        <family val="1"/>
      </rPr>
      <t xml:space="preserve"> 2013: ERSTE Bank 1.224 Mio. €; BAWAG 200 Mio. €;</t>
    </r>
  </si>
  <si>
    <t xml:space="preserve">2014: BAWAG 350 Mio. €; RBI 1.750 Mio. €; </t>
  </si>
  <si>
    <r>
      <rPr>
        <vertAlign val="superscript"/>
        <sz val="9"/>
        <color theme="1"/>
        <rFont val="Palatino Linotype"/>
        <family val="1"/>
      </rPr>
      <t>3)</t>
    </r>
    <r>
      <rPr>
        <sz val="9"/>
        <color theme="1"/>
        <rFont val="Palatino Linotype"/>
        <family val="1"/>
      </rPr>
      <t xml:space="preserve"> Maastricht-mäßig bereits 2010 berücksichtigt</t>
    </r>
  </si>
  <si>
    <r>
      <rPr>
        <vertAlign val="superscript"/>
        <sz val="9"/>
        <color theme="1"/>
        <rFont val="Palatino Linotype"/>
        <family val="1"/>
      </rPr>
      <t>4)</t>
    </r>
    <r>
      <rPr>
        <sz val="9"/>
        <color theme="1"/>
        <rFont val="Palatino Linotype"/>
        <family val="1"/>
      </rPr>
      <t xml:space="preserve"> Periodenbereinigung bei Zinsen</t>
    </r>
  </si>
  <si>
    <r>
      <rPr>
        <vertAlign val="superscript"/>
        <sz val="9"/>
        <color theme="1"/>
        <rFont val="Palatino Linotype"/>
        <family val="1"/>
      </rPr>
      <t>5)</t>
    </r>
    <r>
      <rPr>
        <sz val="9"/>
        <color theme="1"/>
        <rFont val="Palatino Linotype"/>
        <family val="1"/>
      </rPr>
      <t xml:space="preserve"> Investitionen der ÖBB-Infrastruktur, die dem Bund zuzurechnen sind</t>
    </r>
  </si>
  <si>
    <r>
      <rPr>
        <vertAlign val="superscript"/>
        <sz val="9"/>
        <color theme="1"/>
        <rFont val="Palatino Linotype"/>
        <family val="1"/>
      </rPr>
      <t>6)</t>
    </r>
    <r>
      <rPr>
        <sz val="9"/>
        <color theme="1"/>
        <rFont val="Palatino Linotype"/>
        <family val="1"/>
      </rPr>
      <t xml:space="preserve"> Zeitliche Abgrenzungen bei Mehrwertsteuer, Lohnsteuer und Normverbrauchsabgabe</t>
    </r>
  </si>
  <si>
    <r>
      <rPr>
        <vertAlign val="superscript"/>
        <sz val="9"/>
        <color theme="1"/>
        <rFont val="Palatino Linotype"/>
        <family val="1"/>
      </rPr>
      <t>7)</t>
    </r>
    <r>
      <rPr>
        <sz val="9"/>
        <color theme="1"/>
        <rFont val="Palatino Linotype"/>
        <family val="1"/>
      </rPr>
      <t xml:space="preserve"> Nicht budgetiert, aber Maastricht-wirksam (vergleiche dazu Box in diesem Kapitel)</t>
    </r>
  </si>
  <si>
    <r>
      <rPr>
        <vertAlign val="superscript"/>
        <sz val="9"/>
        <color theme="1"/>
        <rFont val="Palatino Linotype"/>
        <family val="1"/>
      </rPr>
      <t>8)</t>
    </r>
    <r>
      <rPr>
        <sz val="9"/>
        <color theme="1"/>
        <rFont val="Palatino Linotype"/>
        <family val="1"/>
      </rPr>
      <t xml:space="preserve"> Sonderkonto Siedlungswasserwirtschaft und Katastrophenfonds</t>
    </r>
  </si>
  <si>
    <r>
      <rPr>
        <vertAlign val="superscript"/>
        <sz val="9"/>
        <rFont val="Palatino Linotype"/>
        <family val="1"/>
      </rPr>
      <t>9)</t>
    </r>
    <r>
      <rPr>
        <sz val="9"/>
        <rFont val="Palatino Linotype"/>
        <family val="1"/>
      </rPr>
      <t xml:space="preserve"> Einmalmaßnahmen (in Mrd. €)</t>
    </r>
  </si>
  <si>
    <t>Banken; 2014 inkl. Abbaugesellschaft</t>
  </si>
  <si>
    <t>Hochwasser und Dürre</t>
  </si>
  <si>
    <t>Versteigerungserlöse LTE</t>
  </si>
  <si>
    <t>Abgeltungssteuer Schweiz und Liechtenstein</t>
  </si>
  <si>
    <t>Tabelle 20b: Ableitung Maastricht-Defizit des Bundes aus der Ergebnisrechnung</t>
  </si>
  <si>
    <t>2013 
vorl. Erfolg</t>
  </si>
  <si>
    <t>2014
 BVA-E</t>
  </si>
  <si>
    <t>2015
 BVA-E</t>
  </si>
  <si>
    <t>Ergebnisrechnung</t>
  </si>
  <si>
    <t>Maastricht-Komponenten</t>
  </si>
  <si>
    <t>UG 46 HAAG</t>
  </si>
  <si>
    <t xml:space="preserve">Maastricht-Defizitzurechnung Banken </t>
  </si>
  <si>
    <t>UG 41 VGR-Anpassung</t>
  </si>
  <si>
    <t>UG 45 Korrektur Eröffnungsbilanz</t>
  </si>
  <si>
    <t>UG 16 VGR-Anpassung</t>
  </si>
  <si>
    <t>Rückstellung Prozesskosten</t>
  </si>
  <si>
    <t>Sachanlage-Investitionen</t>
  </si>
  <si>
    <t>UG 14 Eurofighter</t>
  </si>
  <si>
    <t>Abschreibungen Investitionen</t>
  </si>
  <si>
    <t>Sonstige VGR-Anpassungen</t>
  </si>
  <si>
    <r>
      <t xml:space="preserve">Tabelle 21: Einnahmen, Ausgaben und Finanzierungssaldo des Bundessektors </t>
    </r>
    <r>
      <rPr>
        <b/>
        <vertAlign val="superscript"/>
        <sz val="10"/>
        <rFont val="Palatino Linotype"/>
        <family val="1"/>
      </rPr>
      <t>1)</t>
    </r>
  </si>
  <si>
    <t>Einnahmen</t>
  </si>
  <si>
    <t>Produktionserlöse</t>
  </si>
  <si>
    <t>Produktions- und Importabgaben</t>
  </si>
  <si>
    <t>Einkommen- und Vermögensteuern</t>
  </si>
  <si>
    <t>Sozialbeiträge (inkl. unterstellte Sozialbeiträge)</t>
  </si>
  <si>
    <t>Vermögenseinkommen</t>
  </si>
  <si>
    <t>Sonstige Transfers</t>
  </si>
  <si>
    <t xml:space="preserve">Summe Einnahmen </t>
  </si>
  <si>
    <t>Ausgaben</t>
  </si>
  <si>
    <t>Vorleistungen</t>
  </si>
  <si>
    <t>Arbeitnehmerentgelt</t>
  </si>
  <si>
    <t>gezahlte Steuern</t>
  </si>
  <si>
    <t>Monetäre Sozialleistungen</t>
  </si>
  <si>
    <t>Soziale Sachleistungen</t>
  </si>
  <si>
    <t>Subventionen</t>
  </si>
  <si>
    <t>Sonstige laufende Transfers</t>
  </si>
  <si>
    <t>Zinsen für die Staatsschuld</t>
  </si>
  <si>
    <t>Bruttoinvestitionen</t>
  </si>
  <si>
    <t>Nettozugang an nichtproduzierten</t>
  </si>
  <si>
    <t xml:space="preserve">Vermögensgütern </t>
  </si>
  <si>
    <t xml:space="preserve">Summe Ausgaben </t>
  </si>
  <si>
    <t>Finanzierungssaldo - VGR</t>
  </si>
  <si>
    <t>SWAP, netto</t>
  </si>
  <si>
    <t>Finanzierungssaldo - Maastrichtdefizit</t>
  </si>
  <si>
    <r>
      <rPr>
        <vertAlign val="superscript"/>
        <sz val="7"/>
        <color indexed="8"/>
        <rFont val="Palatino Linotype"/>
        <family val="1"/>
      </rPr>
      <t xml:space="preserve">1) </t>
    </r>
    <r>
      <rPr>
        <sz val="7"/>
        <color indexed="8"/>
        <rFont val="Palatino Linotype"/>
        <family val="1"/>
      </rPr>
      <t>Nach VGR / ESVG‘95</t>
    </r>
  </si>
  <si>
    <t>Quelle: Statistik Österreich (bis 2013), Bundesministerium für Finanzen (ab 2014)</t>
  </si>
  <si>
    <r>
      <t xml:space="preserve">Tabelle 22: Einnahmen, Ausgaben und Finanzierungssaldo des Staates </t>
    </r>
    <r>
      <rPr>
        <b/>
        <vertAlign val="superscript"/>
        <sz val="10"/>
        <rFont val="Palatino Linotype"/>
        <family val="1"/>
      </rPr>
      <t>1)</t>
    </r>
  </si>
  <si>
    <t>Transfers</t>
  </si>
  <si>
    <t>Gezahlte Steuern</t>
  </si>
  <si>
    <t>Vermögenstransfers</t>
  </si>
  <si>
    <r>
      <t xml:space="preserve">1) </t>
    </r>
    <r>
      <rPr>
        <sz val="7"/>
        <color indexed="8"/>
        <rFont val="Palatino Linotype"/>
        <family val="1"/>
      </rPr>
      <t>Nach VGR / ESVG‘95</t>
    </r>
  </si>
  <si>
    <t>Tabelle 23: Gesamtwirtschaftliche Indikatoren zur Budgetentwicklung</t>
  </si>
  <si>
    <t xml:space="preserve">Staatsausgaben </t>
  </si>
  <si>
    <t xml:space="preserve">Staatseinnahmen </t>
  </si>
  <si>
    <t xml:space="preserve">Steuern und Abgaben </t>
  </si>
  <si>
    <t xml:space="preserve">Öffentliches Defizit (Maastricht) </t>
  </si>
  <si>
    <t>Bundessektor</t>
  </si>
  <si>
    <t>Landes- und Gemeindesektor</t>
  </si>
  <si>
    <t>Sozialversicherungsträger</t>
  </si>
  <si>
    <t>Strukturelles Defizit (Gesamtstaat)</t>
  </si>
  <si>
    <t xml:space="preserve">Verschuldungsquote (Maastricht) </t>
  </si>
  <si>
    <t>Quelle: Statistik Austria (bis 2013, ohne strukturelles Defizit);  BMF (2014, 2015 und strukturelles Defizit)</t>
  </si>
  <si>
    <t xml:space="preserve">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</si>
</sst>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9">
    <numFmt numFmtId="41" formatCode="_-* #,##0_-;\-* #,##0_-;_-* &quot;-&quot;_-;_-@_-"/>
    <numFmt numFmtId="43" formatCode="_-* #,##0.00_-;\-* #,##0.00_-;_-* &quot;-&quot;??_-;_-@_-"/>
    <numFmt numFmtId="164" formatCode="#,##0.000"/>
    <numFmt numFmtId="165" formatCode="0.0"/>
    <numFmt numFmtId="166" formatCode="#,##0.0"/>
    <numFmt numFmtId="167" formatCode="&quot;0&quot;#"/>
    <numFmt numFmtId="168" formatCode="#,##0.0;\-#,##0.0;&quot;-&quot;"/>
    <numFmt numFmtId="169" formatCode="#,##0.0_ ;\-#,##0.0\ "/>
    <numFmt numFmtId="170" formatCode="0.000"/>
    <numFmt numFmtId="171" formatCode="0.0000"/>
    <numFmt numFmtId="172" formatCode="##0\ &quot;bps&quot;"/>
    <numFmt numFmtId="173" formatCode="_-* #,##0.00\ [$€-1]_-;\-* #,##0.00\ [$€-1]_-;_-* &quot;-&quot;??\ [$€-1]_-"/>
    <numFmt numFmtId="174" formatCode="_-* #,##0.00\ [$€]_-;\-* #,##0.00\ [$€]_-;_-* &quot;-&quot;??\ [$€]_-;_-@_-"/>
    <numFmt numFmtId="175" formatCode="_-[$€-2]\ * #,##0.00_-;\-[$€-2]\ * #,##0.00_-;_-[$€-2]\ * &quot;-&quot;??_-"/>
    <numFmt numFmtId="176" formatCode="#,##0.00_);[Red]\(#,##0.00\);\-_)"/>
    <numFmt numFmtId="177" formatCode="_(* #,##0.00_);_(* \(#,##0.00\);_(* &quot;-&quot;??_);_(@_)"/>
    <numFmt numFmtId="178" formatCode="_ * #,##0.00_ ;_ * \-#,##0.00_ ;_ * &quot;-&quot;??_ ;_ @_ "/>
    <numFmt numFmtId="179" formatCode="#,##0.00_);\(#,##0.00\)"/>
    <numFmt numFmtId="180" formatCode="\+#,##0;\-#,##0"/>
    <numFmt numFmtId="181" formatCode="_(* #,##0.00_);\(* #,##0.00\);_(* &quot;-&quot;??_);_-@_-"/>
    <numFmt numFmtId="182" formatCode="_(* #,##0_);\(* #,##0\);_(* &quot;-&quot;??_);_-@_-"/>
    <numFmt numFmtId="183" formatCode="0.00_)"/>
    <numFmt numFmtId="184" formatCode="#0.00"/>
    <numFmt numFmtId="185" formatCode="#0.0000"/>
    <numFmt numFmtId="186" formatCode="0.000%"/>
    <numFmt numFmtId="187" formatCode="0.0000000%"/>
    <numFmt numFmtId="188" formatCode="#,##0_ ;[Red]\-#,##0\ "/>
    <numFmt numFmtId="189" formatCode="0.0_)"/>
    <numFmt numFmtId="190" formatCode="&quot;L.&quot;\ #,##0;[Red]\-&quot;L.&quot;\ #,##0"/>
  </numFmts>
  <fonts count="1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Palatino Linotype"/>
      <family val="1"/>
    </font>
    <font>
      <b/>
      <sz val="10"/>
      <name val="Arial"/>
      <family val="2"/>
    </font>
    <font>
      <sz val="9"/>
      <color indexed="8"/>
      <name val="Palatino Linotype"/>
      <family val="1"/>
    </font>
    <font>
      <sz val="9"/>
      <color indexed="8"/>
      <name val="Arial"/>
      <family val="2"/>
    </font>
    <font>
      <sz val="9"/>
      <name val="Palatino Linotype"/>
      <family val="1"/>
    </font>
    <font>
      <sz val="9"/>
      <name val="Arial"/>
      <family val="2"/>
    </font>
    <font>
      <b/>
      <sz val="9"/>
      <name val="Arial"/>
      <family val="2"/>
    </font>
    <font>
      <b/>
      <vertAlign val="superscript"/>
      <sz val="9"/>
      <name val="Palatino Linotype"/>
      <family val="1"/>
    </font>
    <font>
      <b/>
      <sz val="10"/>
      <name val="Palatino Linotype"/>
      <family val="1"/>
    </font>
    <font>
      <sz val="8"/>
      <name val="Palatino Linotype"/>
      <family val="1"/>
    </font>
    <font>
      <sz val="7"/>
      <name val="Palatino Linotype"/>
      <family val="1"/>
    </font>
    <font>
      <sz val="10"/>
      <name val="Palatino Linotype"/>
      <family val="1"/>
    </font>
    <font>
      <sz val="10"/>
      <color theme="1"/>
      <name val="Palatino Linotype"/>
      <family val="1"/>
    </font>
    <font>
      <sz val="10"/>
      <color theme="1"/>
      <name val="Calibri"/>
      <family val="2"/>
      <scheme val="minor"/>
    </font>
    <font>
      <b/>
      <sz val="10"/>
      <color rgb="FFC00000"/>
      <name val="Palatino Linotype"/>
      <family val="1"/>
    </font>
    <font>
      <b/>
      <sz val="10"/>
      <color theme="1"/>
      <name val="Palatino Linotype"/>
      <family val="1"/>
    </font>
    <font>
      <b/>
      <sz val="8"/>
      <color theme="1"/>
      <name val="Palatino Linotype"/>
      <family val="1"/>
    </font>
    <font>
      <b/>
      <sz val="13"/>
      <color theme="1"/>
      <name val="Palatino Linotype"/>
      <family val="1"/>
    </font>
    <font>
      <b/>
      <sz val="11"/>
      <color theme="1"/>
      <name val="Palatino Linotype"/>
      <family val="1"/>
    </font>
    <font>
      <sz val="8"/>
      <color theme="1"/>
      <name val="Palatino Linotype"/>
      <family val="1"/>
    </font>
    <font>
      <sz val="13"/>
      <name val="Palatino Linotype"/>
      <family val="1"/>
    </font>
    <font>
      <sz val="11"/>
      <name val="Palatino Linotype"/>
      <family val="1"/>
    </font>
    <font>
      <sz val="8"/>
      <color indexed="8"/>
      <name val="Palatino Linotype"/>
      <family val="1"/>
    </font>
    <font>
      <sz val="13"/>
      <color indexed="8"/>
      <name val="Palatino Linotype"/>
      <family val="1"/>
    </font>
    <font>
      <sz val="11"/>
      <name val="Arial"/>
      <family val="2"/>
    </font>
    <font>
      <b/>
      <sz val="8"/>
      <name val="Palatino Linotype"/>
      <family val="1"/>
    </font>
    <font>
      <sz val="8"/>
      <color indexed="10"/>
      <name val="Palatino Linotype"/>
      <family val="1"/>
    </font>
    <font>
      <b/>
      <sz val="8"/>
      <name val="Arial"/>
      <family val="2"/>
    </font>
    <font>
      <sz val="8"/>
      <name val="Arial"/>
      <family val="2"/>
    </font>
    <font>
      <b/>
      <sz val="9"/>
      <color rgb="FFC00000"/>
      <name val="Palatino Linotype"/>
      <family val="1"/>
    </font>
    <font>
      <b/>
      <sz val="9"/>
      <color indexed="8"/>
      <name val="Palatino Linotype"/>
      <family val="1"/>
    </font>
    <font>
      <sz val="10"/>
      <color indexed="8"/>
      <name val="Palatino Linotype"/>
      <family val="1"/>
    </font>
    <font>
      <b/>
      <sz val="9"/>
      <color theme="1"/>
      <name val="Palatino Linotype"/>
      <family val="1"/>
    </font>
    <font>
      <sz val="11"/>
      <color theme="1"/>
      <name val="Palatino Linotype"/>
      <family val="1"/>
    </font>
    <font>
      <sz val="9"/>
      <color theme="1"/>
      <name val="Palatino Linotype"/>
      <family val="1"/>
    </font>
    <font>
      <sz val="12"/>
      <color theme="1"/>
      <name val="Palatino Linotype"/>
      <family val="1"/>
    </font>
    <font>
      <sz val="12"/>
      <color theme="1"/>
      <name val="Calibri"/>
      <family val="2"/>
      <scheme val="minor"/>
    </font>
    <font>
      <i/>
      <sz val="8"/>
      <name val="Palatino Linotype"/>
      <family val="1"/>
    </font>
    <font>
      <i/>
      <sz val="9"/>
      <name val="Palatino Linotype"/>
      <family val="1"/>
    </font>
    <font>
      <b/>
      <sz val="8"/>
      <color rgb="FFC00000"/>
      <name val="Palatino Linotype"/>
      <family val="1"/>
    </font>
    <font>
      <vertAlign val="superscript"/>
      <sz val="8"/>
      <name val="Palatino Linotype"/>
      <family val="1"/>
    </font>
    <font>
      <i/>
      <sz val="8"/>
      <name val="Arial"/>
      <family val="2"/>
    </font>
    <font>
      <i/>
      <sz val="10"/>
      <name val="Arial"/>
      <family val="2"/>
    </font>
    <font>
      <i/>
      <sz val="8"/>
      <color theme="0"/>
      <name val="Palatino Linotype"/>
      <family val="1"/>
    </font>
    <font>
      <sz val="8"/>
      <color theme="0"/>
      <name val="Palatino Linotype"/>
      <family val="1"/>
    </font>
    <font>
      <sz val="10"/>
      <name val="MS Sans Serif"/>
      <family val="2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Palatino Linotype"/>
      <family val="1"/>
    </font>
    <font>
      <b/>
      <sz val="10"/>
      <color indexed="8"/>
      <name val="Palatino Linotype"/>
      <family val="1"/>
    </font>
    <font>
      <b/>
      <sz val="11"/>
      <color indexed="8"/>
      <name val="Calibri"/>
      <family val="2"/>
    </font>
    <font>
      <sz val="10"/>
      <color theme="0"/>
      <name val="Palatino Linotype"/>
      <family val="1"/>
    </font>
    <font>
      <sz val="12"/>
      <name val="Palatino Linotype"/>
      <family val="1"/>
    </font>
    <font>
      <sz val="7"/>
      <color theme="1"/>
      <name val="Palatino Linotype"/>
      <family val="1"/>
    </font>
    <font>
      <sz val="9"/>
      <color theme="1"/>
      <name val="Calibri"/>
      <family val="2"/>
      <scheme val="minor"/>
    </font>
    <font>
      <b/>
      <sz val="10"/>
      <color indexed="8"/>
      <name val="Arial"/>
      <family val="2"/>
    </font>
    <font>
      <vertAlign val="superscript"/>
      <sz val="10"/>
      <name val="Palatino Linotype"/>
      <family val="1"/>
    </font>
    <font>
      <vertAlign val="superscript"/>
      <sz val="8"/>
      <name val="Arial"/>
      <family val="2"/>
    </font>
    <font>
      <vertAlign val="superscript"/>
      <sz val="7.5"/>
      <name val="Palatino Linotype"/>
      <family val="1"/>
    </font>
    <font>
      <sz val="7.5"/>
      <name val="Palatino Linotype"/>
      <family val="1"/>
    </font>
    <font>
      <vertAlign val="superscript"/>
      <sz val="7"/>
      <name val="Palatino Linotype"/>
      <family val="1"/>
    </font>
    <font>
      <sz val="10"/>
      <color indexed="8"/>
      <name val="Arial"/>
      <family val="2"/>
    </font>
    <font>
      <sz val="10"/>
      <name val="Times New Roman"/>
      <family val="1"/>
    </font>
    <font>
      <sz val="10"/>
      <color rgb="FFC00000"/>
      <name val="Palatino Linotype"/>
      <family val="1"/>
    </font>
    <font>
      <sz val="10"/>
      <color rgb="FFC00000"/>
      <name val="Arial"/>
      <family val="2"/>
    </font>
    <font>
      <vertAlign val="superscript"/>
      <sz val="10"/>
      <name val="Times New Roman"/>
      <family val="1"/>
    </font>
    <font>
      <sz val="10"/>
      <color indexed="63"/>
      <name val="Palatino Linotype"/>
      <family val="1"/>
    </font>
    <font>
      <sz val="10"/>
      <color rgb="FF0000FF"/>
      <name val="Palatino Linotype"/>
      <family val="1"/>
    </font>
    <font>
      <b/>
      <sz val="10"/>
      <color indexed="63"/>
      <name val="Palatino Linotype"/>
      <family val="1"/>
    </font>
    <font>
      <vertAlign val="superscript"/>
      <sz val="9"/>
      <color theme="1"/>
      <name val="Palatino Linotype"/>
      <family val="1"/>
    </font>
    <font>
      <b/>
      <vertAlign val="superscript"/>
      <sz val="10"/>
      <name val="Palatino Linotype"/>
      <family val="1"/>
    </font>
    <font>
      <vertAlign val="superscript"/>
      <sz val="7"/>
      <color indexed="8"/>
      <name val="Palatino Linotype"/>
      <family val="1"/>
    </font>
    <font>
      <sz val="7"/>
      <color indexed="8"/>
      <name val="Palatino Linotype"/>
      <family val="1"/>
    </font>
    <font>
      <sz val="11"/>
      <color indexed="8"/>
      <name val="Arial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9"/>
      <name val="Arial"/>
      <family val="2"/>
    </font>
    <font>
      <sz val="11"/>
      <color indexed="9"/>
      <name val="Calibri"/>
      <family val="2"/>
      <charset val="238"/>
    </font>
    <font>
      <sz val="11"/>
      <color indexed="9"/>
      <name val="Calibri"/>
      <family val="2"/>
    </font>
    <font>
      <sz val="11"/>
      <color indexed="20"/>
      <name val="Arial"/>
      <family val="2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</font>
    <font>
      <b/>
      <sz val="11"/>
      <color indexed="52"/>
      <name val="Arial"/>
      <family val="2"/>
    </font>
    <font>
      <b/>
      <sz val="11"/>
      <color indexed="8"/>
      <name val="Calibri"/>
      <family val="2"/>
      <charset val="238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1"/>
      <color indexed="9"/>
      <name val="Arial"/>
      <family val="2"/>
    </font>
    <font>
      <sz val="11"/>
      <color indexed="20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name val="Times New Roman"/>
      <family val="1"/>
    </font>
    <font>
      <sz val="9"/>
      <color theme="1"/>
      <name val="Tahoma"/>
      <family val="2"/>
    </font>
    <font>
      <b/>
      <sz val="11"/>
      <color indexed="9"/>
      <name val="Calibri"/>
      <family val="2"/>
      <charset val="238"/>
    </font>
    <font>
      <i/>
      <sz val="11"/>
      <color indexed="23"/>
      <name val="Arial"/>
      <family val="2"/>
    </font>
    <font>
      <sz val="12"/>
      <name val="Times New Roman"/>
      <family val="1"/>
    </font>
    <font>
      <sz val="11"/>
      <color indexed="10"/>
      <name val="Calibri"/>
      <family val="2"/>
      <charset val="238"/>
    </font>
    <font>
      <sz val="11"/>
      <color indexed="17"/>
      <name val="Arial"/>
      <family val="2"/>
    </font>
    <font>
      <b/>
      <i/>
      <sz val="14"/>
      <color indexed="16"/>
      <name val="Times New Roma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1"/>
      <color indexed="52"/>
      <name val="Calibri"/>
      <family val="2"/>
      <charset val="238"/>
    </font>
    <font>
      <sz val="11"/>
      <color indexed="62"/>
      <name val="Calibri"/>
      <family val="2"/>
    </font>
    <font>
      <sz val="10"/>
      <name val="Book Antiqua"/>
      <family val="1"/>
    </font>
    <font>
      <sz val="10"/>
      <name val="Arial CE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color indexed="52"/>
      <name val="Arial"/>
      <family val="2"/>
    </font>
    <font>
      <i/>
      <sz val="11"/>
      <color indexed="23"/>
      <name val="Calibri"/>
      <family val="2"/>
      <charset val="238"/>
    </font>
    <font>
      <sz val="11"/>
      <color indexed="60"/>
      <name val="Calibri"/>
      <family val="2"/>
    </font>
    <font>
      <sz val="11"/>
      <color indexed="60"/>
      <name val="Calibri"/>
      <family val="2"/>
      <charset val="238"/>
    </font>
    <font>
      <sz val="12"/>
      <name val="Arial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name val="Book Antiqua"/>
      <family val="1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sz val="10"/>
      <color indexed="20"/>
      <name val="Frutiger Light"/>
      <family val="2"/>
    </font>
    <font>
      <sz val="10"/>
      <name val="Courier"/>
      <family val="3"/>
    </font>
    <font>
      <sz val="10"/>
      <color indexed="63"/>
      <name val="Verdana"/>
      <family val="2"/>
    </font>
    <font>
      <sz val="10"/>
      <color indexed="8"/>
      <name val="Verdana"/>
      <family val="2"/>
    </font>
    <font>
      <b/>
      <sz val="10"/>
      <color indexed="9"/>
      <name val="Verdana"/>
      <family val="2"/>
    </font>
    <font>
      <b/>
      <sz val="10"/>
      <color indexed="63"/>
      <name val="Verdana"/>
      <family val="2"/>
    </font>
    <font>
      <b/>
      <sz val="11"/>
      <color indexed="52"/>
      <name val="Calibri"/>
      <family val="2"/>
      <charset val="238"/>
    </font>
    <font>
      <b/>
      <sz val="10"/>
      <name val="CG Times (WN)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2"/>
      <name val="Arial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1"/>
      <color indexed="10"/>
      <name val="Arial"/>
      <family val="2"/>
    </font>
  </fonts>
  <fills count="4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5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62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FF0000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 style="thin">
        <color rgb="FFFF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rgb="FFFF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47"/>
      </left>
      <right style="thin">
        <color indexed="47"/>
      </right>
      <top style="thin">
        <color indexed="47"/>
      </top>
      <bottom style="thin">
        <color indexed="47"/>
      </bottom>
      <diagonal/>
    </border>
    <border>
      <left style="thin">
        <color indexed="45"/>
      </left>
      <right style="thin">
        <color indexed="45"/>
      </right>
      <top style="thin">
        <color indexed="45"/>
      </top>
      <bottom style="thin">
        <color indexed="45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dotted">
        <color indexed="64"/>
      </top>
      <bottom style="dashDot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ashed">
        <color indexed="64"/>
      </top>
      <bottom style="medium">
        <color indexed="64"/>
      </bottom>
      <diagonal/>
    </border>
  </borders>
  <cellStyleXfs count="556">
    <xf numFmtId="0" fontId="0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49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77" fillId="4" borderId="0" applyNumberFormat="0" applyBorder="0" applyAlignment="0" applyProtection="0"/>
    <xf numFmtId="0" fontId="77" fillId="5" borderId="0" applyNumberFormat="0" applyBorder="0" applyAlignment="0" applyProtection="0"/>
    <xf numFmtId="0" fontId="77" fillId="6" borderId="0" applyNumberFormat="0" applyBorder="0" applyAlignment="0" applyProtection="0"/>
    <xf numFmtId="0" fontId="77" fillId="7" borderId="0" applyNumberFormat="0" applyBorder="0" applyAlignment="0" applyProtection="0"/>
    <xf numFmtId="0" fontId="77" fillId="8" borderId="0" applyNumberFormat="0" applyBorder="0" applyAlignment="0" applyProtection="0"/>
    <xf numFmtId="0" fontId="77" fillId="9" borderId="0" applyNumberFormat="0" applyBorder="0" applyAlignment="0" applyProtection="0"/>
    <xf numFmtId="0" fontId="78" fillId="4" borderId="0" applyNumberFormat="0" applyBorder="0" applyAlignment="0" applyProtection="0"/>
    <xf numFmtId="0" fontId="78" fillId="5" borderId="0" applyNumberFormat="0" applyBorder="0" applyAlignment="0" applyProtection="0"/>
    <xf numFmtId="0" fontId="78" fillId="6" borderId="0" applyNumberFormat="0" applyBorder="0" applyAlignment="0" applyProtection="0"/>
    <xf numFmtId="0" fontId="78" fillId="7" borderId="0" applyNumberFormat="0" applyBorder="0" applyAlignment="0" applyProtection="0"/>
    <xf numFmtId="0" fontId="78" fillId="8" borderId="0" applyNumberFormat="0" applyBorder="0" applyAlignment="0" applyProtection="0"/>
    <xf numFmtId="0" fontId="78" fillId="10" borderId="0" applyNumberFormat="0" applyBorder="0" applyAlignment="0" applyProtection="0"/>
    <xf numFmtId="0" fontId="78" fillId="4" borderId="0" applyNumberFormat="0" applyBorder="0" applyAlignment="0" applyProtection="0"/>
    <xf numFmtId="0" fontId="78" fillId="5" borderId="0" applyNumberFormat="0" applyBorder="0" applyAlignment="0" applyProtection="0"/>
    <xf numFmtId="0" fontId="78" fillId="6" borderId="0" applyNumberFormat="0" applyBorder="0" applyAlignment="0" applyProtection="0"/>
    <xf numFmtId="0" fontId="78" fillId="7" borderId="0" applyNumberFormat="0" applyBorder="0" applyAlignment="0" applyProtection="0"/>
    <xf numFmtId="0" fontId="78" fillId="8" borderId="0" applyNumberFormat="0" applyBorder="0" applyAlignment="0" applyProtection="0"/>
    <xf numFmtId="0" fontId="78" fillId="9" borderId="0" applyNumberFormat="0" applyBorder="0" applyAlignment="0" applyProtection="0"/>
    <xf numFmtId="0" fontId="78" fillId="4" borderId="0" applyNumberFormat="0" applyBorder="0" applyAlignment="0" applyProtection="0"/>
    <xf numFmtId="0" fontId="78" fillId="4" borderId="0" applyNumberFormat="0" applyBorder="0" applyAlignment="0" applyProtection="0"/>
    <xf numFmtId="0" fontId="78" fillId="5" borderId="0" applyNumberFormat="0" applyBorder="0" applyAlignment="0" applyProtection="0"/>
    <xf numFmtId="0" fontId="78" fillId="5" borderId="0" applyNumberFormat="0" applyBorder="0" applyAlignment="0" applyProtection="0"/>
    <xf numFmtId="0" fontId="78" fillId="6" borderId="0" applyNumberFormat="0" applyBorder="0" applyAlignment="0" applyProtection="0"/>
    <xf numFmtId="0" fontId="78" fillId="6" borderId="0" applyNumberFormat="0" applyBorder="0" applyAlignment="0" applyProtection="0"/>
    <xf numFmtId="0" fontId="78" fillId="7" borderId="0" applyNumberFormat="0" applyBorder="0" applyAlignment="0" applyProtection="0"/>
    <xf numFmtId="0" fontId="78" fillId="7" borderId="0" applyNumberFormat="0" applyBorder="0" applyAlignment="0" applyProtection="0"/>
    <xf numFmtId="0" fontId="78" fillId="8" borderId="0" applyNumberFormat="0" applyBorder="0" applyAlignment="0" applyProtection="0"/>
    <xf numFmtId="0" fontId="78" fillId="8" borderId="0" applyNumberFormat="0" applyBorder="0" applyAlignment="0" applyProtection="0"/>
    <xf numFmtId="0" fontId="78" fillId="10" borderId="0" applyNumberFormat="0" applyBorder="0" applyAlignment="0" applyProtection="0"/>
    <xf numFmtId="0" fontId="78" fillId="9" borderId="0" applyNumberFormat="0" applyBorder="0" applyAlignment="0" applyProtection="0"/>
    <xf numFmtId="0" fontId="77" fillId="4" borderId="0" applyNumberFormat="0" applyBorder="0" applyAlignment="0" applyProtection="0"/>
    <xf numFmtId="0" fontId="77" fillId="5" borderId="0" applyNumberFormat="0" applyBorder="0" applyAlignment="0" applyProtection="0"/>
    <xf numFmtId="0" fontId="77" fillId="6" borderId="0" applyNumberFormat="0" applyBorder="0" applyAlignment="0" applyProtection="0"/>
    <xf numFmtId="0" fontId="77" fillId="7" borderId="0" applyNumberFormat="0" applyBorder="0" applyAlignment="0" applyProtection="0"/>
    <xf numFmtId="0" fontId="77" fillId="8" borderId="0" applyNumberFormat="0" applyBorder="0" applyAlignment="0" applyProtection="0"/>
    <xf numFmtId="0" fontId="77" fillId="9" borderId="0" applyNumberFormat="0" applyBorder="0" applyAlignment="0" applyProtection="0"/>
    <xf numFmtId="0" fontId="79" fillId="9" borderId="0" applyNumberFormat="0" applyBorder="0" applyAlignment="0" applyProtection="0"/>
    <xf numFmtId="0" fontId="79" fillId="11" borderId="0" applyNumberFormat="0" applyBorder="0" applyAlignment="0" applyProtection="0"/>
    <xf numFmtId="0" fontId="79" fillId="12" borderId="0" applyNumberFormat="0" applyBorder="0" applyAlignment="0" applyProtection="0"/>
    <xf numFmtId="0" fontId="79" fillId="9" borderId="0" applyNumberFormat="0" applyBorder="0" applyAlignment="0" applyProtection="0"/>
    <xf numFmtId="0" fontId="79" fillId="8" borderId="0" applyNumberFormat="0" applyBorder="0" applyAlignment="0" applyProtection="0"/>
    <xf numFmtId="0" fontId="79" fillId="12" borderId="0" applyNumberFormat="0" applyBorder="0" applyAlignment="0" applyProtection="0"/>
    <xf numFmtId="0" fontId="79" fillId="4" borderId="0" applyNumberFormat="0" applyBorder="0" applyAlignment="0" applyProtection="0"/>
    <xf numFmtId="0" fontId="79" fillId="5" borderId="0" applyNumberFormat="0" applyBorder="0" applyAlignment="0" applyProtection="0"/>
    <xf numFmtId="0" fontId="79" fillId="6" borderId="0" applyNumberFormat="0" applyBorder="0" applyAlignment="0" applyProtection="0"/>
    <xf numFmtId="0" fontId="79" fillId="7" borderId="0" applyNumberFormat="0" applyBorder="0" applyAlignment="0" applyProtection="0"/>
    <xf numFmtId="0" fontId="79" fillId="8" borderId="0" applyNumberFormat="0" applyBorder="0" applyAlignment="0" applyProtection="0"/>
    <xf numFmtId="0" fontId="79" fillId="9" borderId="0" applyNumberFormat="0" applyBorder="0" applyAlignment="0" applyProtection="0"/>
    <xf numFmtId="0" fontId="77" fillId="13" borderId="0" applyNumberFormat="0" applyBorder="0" applyAlignment="0" applyProtection="0"/>
    <xf numFmtId="0" fontId="77" fillId="11" borderId="0" applyNumberFormat="0" applyBorder="0" applyAlignment="0" applyProtection="0"/>
    <xf numFmtId="0" fontId="77" fillId="14" borderId="0" applyNumberFormat="0" applyBorder="0" applyAlignment="0" applyProtection="0"/>
    <xf numFmtId="0" fontId="77" fillId="7" borderId="0" applyNumberFormat="0" applyBorder="0" applyAlignment="0" applyProtection="0"/>
    <xf numFmtId="0" fontId="77" fillId="13" borderId="0" applyNumberFormat="0" applyBorder="0" applyAlignment="0" applyProtection="0"/>
    <xf numFmtId="0" fontId="77" fillId="15" borderId="0" applyNumberFormat="0" applyBorder="0" applyAlignment="0" applyProtection="0"/>
    <xf numFmtId="0" fontId="78" fillId="13" borderId="0" applyNumberFormat="0" applyBorder="0" applyAlignment="0" applyProtection="0"/>
    <xf numFmtId="0" fontId="78" fillId="11" borderId="0" applyNumberFormat="0" applyBorder="0" applyAlignment="0" applyProtection="0"/>
    <xf numFmtId="0" fontId="78" fillId="14" borderId="0" applyNumberFormat="0" applyBorder="0" applyAlignment="0" applyProtection="0"/>
    <xf numFmtId="0" fontId="78" fillId="7" borderId="0" applyNumberFormat="0" applyBorder="0" applyAlignment="0" applyProtection="0"/>
    <xf numFmtId="0" fontId="78" fillId="13" borderId="0" applyNumberFormat="0" applyBorder="0" applyAlignment="0" applyProtection="0"/>
    <xf numFmtId="0" fontId="78" fillId="15" borderId="0" applyNumberFormat="0" applyBorder="0" applyAlignment="0" applyProtection="0"/>
    <xf numFmtId="0" fontId="78" fillId="13" borderId="0" applyNumberFormat="0" applyBorder="0" applyAlignment="0" applyProtection="0"/>
    <xf numFmtId="0" fontId="78" fillId="11" borderId="0" applyNumberFormat="0" applyBorder="0" applyAlignment="0" applyProtection="0"/>
    <xf numFmtId="0" fontId="78" fillId="14" borderId="0" applyNumberFormat="0" applyBorder="0" applyAlignment="0" applyProtection="0"/>
    <xf numFmtId="0" fontId="78" fillId="7" borderId="0" applyNumberFormat="0" applyBorder="0" applyAlignment="0" applyProtection="0"/>
    <xf numFmtId="0" fontId="78" fillId="13" borderId="0" applyNumberFormat="0" applyBorder="0" applyAlignment="0" applyProtection="0"/>
    <xf numFmtId="0" fontId="78" fillId="15" borderId="0" applyNumberFormat="0" applyBorder="0" applyAlignment="0" applyProtection="0"/>
    <xf numFmtId="0" fontId="78" fillId="13" borderId="0" applyNumberFormat="0" applyBorder="0" applyAlignment="0" applyProtection="0"/>
    <xf numFmtId="0" fontId="78" fillId="13" borderId="0" applyNumberFormat="0" applyBorder="0" applyAlignment="0" applyProtection="0"/>
    <xf numFmtId="0" fontId="78" fillId="11" borderId="0" applyNumberFormat="0" applyBorder="0" applyAlignment="0" applyProtection="0"/>
    <xf numFmtId="0" fontId="78" fillId="11" borderId="0" applyNumberFormat="0" applyBorder="0" applyAlignment="0" applyProtection="0"/>
    <xf numFmtId="0" fontId="78" fillId="14" borderId="0" applyNumberFormat="0" applyBorder="0" applyAlignment="0" applyProtection="0"/>
    <xf numFmtId="0" fontId="78" fillId="14" borderId="0" applyNumberFormat="0" applyBorder="0" applyAlignment="0" applyProtection="0"/>
    <xf numFmtId="0" fontId="78" fillId="7" borderId="0" applyNumberFormat="0" applyBorder="0" applyAlignment="0" applyProtection="0"/>
    <xf numFmtId="0" fontId="78" fillId="7" borderId="0" applyNumberFormat="0" applyBorder="0" applyAlignment="0" applyProtection="0"/>
    <xf numFmtId="0" fontId="78" fillId="13" borderId="0" applyNumberFormat="0" applyBorder="0" applyAlignment="0" applyProtection="0"/>
    <xf numFmtId="0" fontId="78" fillId="13" borderId="0" applyNumberFormat="0" applyBorder="0" applyAlignment="0" applyProtection="0"/>
    <xf numFmtId="0" fontId="78" fillId="15" borderId="0" applyNumberFormat="0" applyBorder="0" applyAlignment="0" applyProtection="0"/>
    <xf numFmtId="0" fontId="78" fillId="15" borderId="0" applyNumberFormat="0" applyBorder="0" applyAlignment="0" applyProtection="0"/>
    <xf numFmtId="0" fontId="77" fillId="13" borderId="0" applyNumberFormat="0" applyBorder="0" applyAlignment="0" applyProtection="0"/>
    <xf numFmtId="0" fontId="77" fillId="11" borderId="0" applyNumberFormat="0" applyBorder="0" applyAlignment="0" applyProtection="0"/>
    <xf numFmtId="0" fontId="77" fillId="14" borderId="0" applyNumberFormat="0" applyBorder="0" applyAlignment="0" applyProtection="0"/>
    <xf numFmtId="0" fontId="77" fillId="7" borderId="0" applyNumberFormat="0" applyBorder="0" applyAlignment="0" applyProtection="0"/>
    <xf numFmtId="0" fontId="77" fillId="13" borderId="0" applyNumberFormat="0" applyBorder="0" applyAlignment="0" applyProtection="0"/>
    <xf numFmtId="0" fontId="77" fillId="15" borderId="0" applyNumberFormat="0" applyBorder="0" applyAlignment="0" applyProtection="0"/>
    <xf numFmtId="0" fontId="79" fillId="10" borderId="0" applyNumberFormat="0" applyBorder="0" applyAlignment="0" applyProtection="0"/>
    <xf numFmtId="0" fontId="79" fillId="11" borderId="0" applyNumberFormat="0" applyBorder="0" applyAlignment="0" applyProtection="0"/>
    <xf numFmtId="0" fontId="79" fillId="16" borderId="0" applyNumberFormat="0" applyBorder="0" applyAlignment="0" applyProtection="0"/>
    <xf numFmtId="0" fontId="79" fillId="10" borderId="0" applyNumberFormat="0" applyBorder="0" applyAlignment="0" applyProtection="0"/>
    <xf numFmtId="0" fontId="79" fillId="13" borderId="0" applyNumberFormat="0" applyBorder="0" applyAlignment="0" applyProtection="0"/>
    <xf numFmtId="0" fontId="79" fillId="16" borderId="0" applyNumberFormat="0" applyBorder="0" applyAlignment="0" applyProtection="0"/>
    <xf numFmtId="0" fontId="79" fillId="13" borderId="0" applyNumberFormat="0" applyBorder="0" applyAlignment="0" applyProtection="0"/>
    <xf numFmtId="0" fontId="79" fillId="11" borderId="0" applyNumberFormat="0" applyBorder="0" applyAlignment="0" applyProtection="0"/>
    <xf numFmtId="0" fontId="79" fillId="14" borderId="0" applyNumberFormat="0" applyBorder="0" applyAlignment="0" applyProtection="0"/>
    <xf numFmtId="0" fontId="79" fillId="7" borderId="0" applyNumberFormat="0" applyBorder="0" applyAlignment="0" applyProtection="0"/>
    <xf numFmtId="0" fontId="79" fillId="13" borderId="0" applyNumberFormat="0" applyBorder="0" applyAlignment="0" applyProtection="0"/>
    <xf numFmtId="0" fontId="79" fillId="15" borderId="0" applyNumberFormat="0" applyBorder="0" applyAlignment="0" applyProtection="0"/>
    <xf numFmtId="0" fontId="80" fillId="17" borderId="0" applyNumberFormat="0" applyBorder="0" applyAlignment="0" applyProtection="0"/>
    <xf numFmtId="0" fontId="80" fillId="11" borderId="0" applyNumberFormat="0" applyBorder="0" applyAlignment="0" applyProtection="0"/>
    <xf numFmtId="0" fontId="80" fillId="14" borderId="0" applyNumberFormat="0" applyBorder="0" applyAlignment="0" applyProtection="0"/>
    <xf numFmtId="0" fontId="80" fillId="18" borderId="0" applyNumberFormat="0" applyBorder="0" applyAlignment="0" applyProtection="0"/>
    <xf numFmtId="0" fontId="80" fillId="19" borderId="0" applyNumberFormat="0" applyBorder="0" applyAlignment="0" applyProtection="0"/>
    <xf numFmtId="0" fontId="80" fillId="20" borderId="0" applyNumberFormat="0" applyBorder="0" applyAlignment="0" applyProtection="0"/>
    <xf numFmtId="0" fontId="81" fillId="17" borderId="0" applyNumberFormat="0" applyBorder="0" applyAlignment="0" applyProtection="0"/>
    <xf numFmtId="0" fontId="81" fillId="11" borderId="0" applyNumberFormat="0" applyBorder="0" applyAlignment="0" applyProtection="0"/>
    <xf numFmtId="0" fontId="81" fillId="14" borderId="0" applyNumberFormat="0" applyBorder="0" applyAlignment="0" applyProtection="0"/>
    <xf numFmtId="0" fontId="81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20" borderId="0" applyNumberFormat="0" applyBorder="0" applyAlignment="0" applyProtection="0"/>
    <xf numFmtId="0" fontId="81" fillId="17" borderId="0" applyNumberFormat="0" applyBorder="0" applyAlignment="0" applyProtection="0"/>
    <xf numFmtId="0" fontId="81" fillId="11" borderId="0" applyNumberFormat="0" applyBorder="0" applyAlignment="0" applyProtection="0"/>
    <xf numFmtId="0" fontId="81" fillId="14" borderId="0" applyNumberFormat="0" applyBorder="0" applyAlignment="0" applyProtection="0"/>
    <xf numFmtId="0" fontId="81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20" borderId="0" applyNumberFormat="0" applyBorder="0" applyAlignment="0" applyProtection="0"/>
    <xf numFmtId="0" fontId="81" fillId="17" borderId="0" applyNumberFormat="0" applyBorder="0" applyAlignment="0" applyProtection="0"/>
    <xf numFmtId="0" fontId="81" fillId="17" borderId="0" applyNumberFormat="0" applyBorder="0" applyAlignment="0" applyProtection="0"/>
    <xf numFmtId="0" fontId="81" fillId="11" borderId="0" applyNumberFormat="0" applyBorder="0" applyAlignment="0" applyProtection="0"/>
    <xf numFmtId="0" fontId="81" fillId="11" borderId="0" applyNumberFormat="0" applyBorder="0" applyAlignment="0" applyProtection="0"/>
    <xf numFmtId="0" fontId="81" fillId="14" borderId="0" applyNumberFormat="0" applyBorder="0" applyAlignment="0" applyProtection="0"/>
    <xf numFmtId="0" fontId="81" fillId="14" borderId="0" applyNumberFormat="0" applyBorder="0" applyAlignment="0" applyProtection="0"/>
    <xf numFmtId="0" fontId="81" fillId="18" borderId="0" applyNumberFormat="0" applyBorder="0" applyAlignment="0" applyProtection="0"/>
    <xf numFmtId="0" fontId="81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19" borderId="0" applyNumberFormat="0" applyBorder="0" applyAlignment="0" applyProtection="0"/>
    <xf numFmtId="0" fontId="81" fillId="20" borderId="0" applyNumberFormat="0" applyBorder="0" applyAlignment="0" applyProtection="0"/>
    <xf numFmtId="0" fontId="81" fillId="20" borderId="0" applyNumberFormat="0" applyBorder="0" applyAlignment="0" applyProtection="0"/>
    <xf numFmtId="0" fontId="80" fillId="17" borderId="0" applyNumberFormat="0" applyBorder="0" applyAlignment="0" applyProtection="0"/>
    <xf numFmtId="0" fontId="80" fillId="11" borderId="0" applyNumberFormat="0" applyBorder="0" applyAlignment="0" applyProtection="0"/>
    <xf numFmtId="0" fontId="80" fillId="14" borderId="0" applyNumberFormat="0" applyBorder="0" applyAlignment="0" applyProtection="0"/>
    <xf numFmtId="0" fontId="80" fillId="18" borderId="0" applyNumberFormat="0" applyBorder="0" applyAlignment="0" applyProtection="0"/>
    <xf numFmtId="0" fontId="80" fillId="19" borderId="0" applyNumberFormat="0" applyBorder="0" applyAlignment="0" applyProtection="0"/>
    <xf numFmtId="0" fontId="80" fillId="20" borderId="0" applyNumberFormat="0" applyBorder="0" applyAlignment="0" applyProtection="0"/>
    <xf numFmtId="0" fontId="82" fillId="19" borderId="0" applyNumberFormat="0" applyBorder="0" applyAlignment="0" applyProtection="0"/>
    <xf numFmtId="0" fontId="82" fillId="11" borderId="0" applyNumberFormat="0" applyBorder="0" applyAlignment="0" applyProtection="0"/>
    <xf numFmtId="0" fontId="82" fillId="16" borderId="0" applyNumberFormat="0" applyBorder="0" applyAlignment="0" applyProtection="0"/>
    <xf numFmtId="0" fontId="82" fillId="10" borderId="0" applyNumberFormat="0" applyBorder="0" applyAlignment="0" applyProtection="0"/>
    <xf numFmtId="0" fontId="82" fillId="19" borderId="0" applyNumberFormat="0" applyBorder="0" applyAlignment="0" applyProtection="0"/>
    <xf numFmtId="0" fontId="82" fillId="11" borderId="0" applyNumberFormat="0" applyBorder="0" applyAlignment="0" applyProtection="0"/>
    <xf numFmtId="0" fontId="82" fillId="17" borderId="0" applyNumberFormat="0" applyBorder="0" applyAlignment="0" applyProtection="0"/>
    <xf numFmtId="0" fontId="82" fillId="11" borderId="0" applyNumberFormat="0" applyBorder="0" applyAlignment="0" applyProtection="0"/>
    <xf numFmtId="0" fontId="82" fillId="14" borderId="0" applyNumberFormat="0" applyBorder="0" applyAlignment="0" applyProtection="0"/>
    <xf numFmtId="0" fontId="82" fillId="18" borderId="0" applyNumberFormat="0" applyBorder="0" applyAlignment="0" applyProtection="0"/>
    <xf numFmtId="0" fontId="82" fillId="19" borderId="0" applyNumberFormat="0" applyBorder="0" applyAlignment="0" applyProtection="0"/>
    <xf numFmtId="0" fontId="82" fillId="20" borderId="0" applyNumberFormat="0" applyBorder="0" applyAlignment="0" applyProtection="0"/>
    <xf numFmtId="0" fontId="80" fillId="21" borderId="0" applyNumberFormat="0" applyBorder="0" applyAlignment="0" applyProtection="0"/>
    <xf numFmtId="0" fontId="80" fillId="22" borderId="0" applyNumberFormat="0" applyBorder="0" applyAlignment="0" applyProtection="0"/>
    <xf numFmtId="0" fontId="80" fillId="23" borderId="0" applyNumberFormat="0" applyBorder="0" applyAlignment="0" applyProtection="0"/>
    <xf numFmtId="0" fontId="80" fillId="18" borderId="0" applyNumberFormat="0" applyBorder="0" applyAlignment="0" applyProtection="0"/>
    <xf numFmtId="0" fontId="80" fillId="19" borderId="0" applyNumberFormat="0" applyBorder="0" applyAlignment="0" applyProtection="0"/>
    <xf numFmtId="0" fontId="80" fillId="24" borderId="0" applyNumberFormat="0" applyBorder="0" applyAlignment="0" applyProtection="0"/>
    <xf numFmtId="0" fontId="83" fillId="5" borderId="0" applyNumberFormat="0" applyBorder="0" applyAlignment="0" applyProtection="0"/>
    <xf numFmtId="0" fontId="3" fillId="25" borderId="0" applyNumberFormat="0" applyFont="0" applyBorder="0" applyAlignment="0" applyProtection="0"/>
    <xf numFmtId="0" fontId="65" fillId="26" borderId="0" applyNumberFormat="0" applyBorder="0" applyAlignment="0" applyProtection="0"/>
    <xf numFmtId="0" fontId="84" fillId="9" borderId="13" applyNumberFormat="0" applyAlignment="0" applyProtection="0"/>
    <xf numFmtId="172" fontId="3" fillId="0" borderId="0" applyFont="0" applyFill="0" applyBorder="0" applyAlignment="0" applyProtection="0"/>
    <xf numFmtId="0" fontId="85" fillId="10" borderId="13" applyNumberFormat="0" applyAlignment="0" applyProtection="0"/>
    <xf numFmtId="0" fontId="86" fillId="10" borderId="13" applyNumberFormat="0" applyAlignment="0" applyProtection="0"/>
    <xf numFmtId="0" fontId="87" fillId="0" borderId="14" applyNumberFormat="0" applyFill="0" applyAlignment="0" applyProtection="0"/>
    <xf numFmtId="0" fontId="88" fillId="0" borderId="15" applyNumberFormat="0" applyFill="0" applyAlignment="0" applyProtection="0"/>
    <xf numFmtId="0" fontId="89" fillId="27" borderId="16" applyNumberFormat="0" applyAlignment="0" applyProtection="0"/>
    <xf numFmtId="0" fontId="90" fillId="27" borderId="16" applyNumberFormat="0" applyAlignment="0" applyProtection="0"/>
    <xf numFmtId="0" fontId="91" fillId="5" borderId="0" applyNumberFormat="0" applyBorder="0" applyAlignment="0" applyProtection="0"/>
    <xf numFmtId="0" fontId="91" fillId="5" borderId="0" applyNumberFormat="0" applyBorder="0" applyAlignment="0" applyProtection="0"/>
    <xf numFmtId="0" fontId="92" fillId="0" borderId="0" applyNumberFormat="0" applyFill="0" applyBorder="0" applyAlignment="0" applyProtection="0"/>
    <xf numFmtId="0" fontId="93" fillId="0" borderId="17" applyNumberFormat="0" applyFill="0" applyAlignment="0" applyProtection="0"/>
    <xf numFmtId="0" fontId="94" fillId="0" borderId="18" applyNumberFormat="0" applyFill="0" applyAlignment="0" applyProtection="0"/>
    <xf numFmtId="0" fontId="95" fillId="0" borderId="19" applyNumberFormat="0" applyFill="0" applyAlignment="0" applyProtection="0"/>
    <xf numFmtId="0" fontId="95" fillId="0" borderId="19" applyNumberFormat="0" applyFill="0" applyAlignment="0" applyProtection="0"/>
    <xf numFmtId="0" fontId="95" fillId="0" borderId="19" applyNumberFormat="0" applyFill="0" applyAlignment="0" applyProtection="0"/>
    <xf numFmtId="0" fontId="95" fillId="0" borderId="19" applyNumberFormat="0" applyFill="0" applyAlignment="0" applyProtection="0"/>
    <xf numFmtId="0" fontId="95" fillId="0" borderId="19" applyNumberFormat="0" applyFill="0" applyAlignment="0" applyProtection="0"/>
    <xf numFmtId="0" fontId="95" fillId="0" borderId="19" applyNumberFormat="0" applyFill="0" applyAlignment="0" applyProtection="0"/>
    <xf numFmtId="0" fontId="95" fillId="0" borderId="19" applyNumberFormat="0" applyFill="0" applyAlignment="0" applyProtection="0"/>
    <xf numFmtId="0" fontId="95" fillId="0" borderId="19" applyNumberFormat="0" applyFill="0" applyAlignment="0" applyProtection="0"/>
    <xf numFmtId="0" fontId="95" fillId="0" borderId="0" applyNumberFormat="0" applyFill="0" applyBorder="0" applyAlignment="0" applyProtection="0"/>
    <xf numFmtId="0" fontId="82" fillId="21" borderId="0" applyNumberFormat="0" applyBorder="0" applyAlignment="0" applyProtection="0"/>
    <xf numFmtId="0" fontId="82" fillId="22" borderId="0" applyNumberFormat="0" applyBorder="0" applyAlignment="0" applyProtection="0"/>
    <xf numFmtId="0" fontId="82" fillId="23" borderId="0" applyNumberFormat="0" applyBorder="0" applyAlignment="0" applyProtection="0"/>
    <xf numFmtId="0" fontId="82" fillId="18" borderId="0" applyNumberFormat="0" applyBorder="0" applyAlignment="0" applyProtection="0"/>
    <xf numFmtId="0" fontId="82" fillId="19" borderId="0" applyNumberFormat="0" applyBorder="0" applyAlignment="0" applyProtection="0"/>
    <xf numFmtId="0" fontId="82" fillId="24" borderId="0" applyNumberFormat="0" applyBorder="0" applyAlignment="0" applyProtection="0"/>
    <xf numFmtId="14" fontId="96" fillId="0" borderId="0"/>
    <xf numFmtId="0" fontId="65" fillId="28" borderId="0" applyNumberFormat="0" applyFont="0" applyBorder="0" applyAlignment="0" applyProtection="0"/>
    <xf numFmtId="41" fontId="97" fillId="0" borderId="0" applyFont="0" applyFill="0" applyBorder="0" applyAlignment="0" applyProtection="0"/>
    <xf numFmtId="0" fontId="65" fillId="26" borderId="0" applyNumberFormat="0" applyFont="0" applyBorder="0" applyProtection="0">
      <alignment horizontal="right"/>
    </xf>
    <xf numFmtId="0" fontId="98" fillId="27" borderId="16" applyNumberFormat="0" applyAlignment="0" applyProtection="0"/>
    <xf numFmtId="0" fontId="98" fillId="27" borderId="16" applyNumberFormat="0" applyAlignment="0" applyProtection="0"/>
    <xf numFmtId="173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1" fontId="3" fillId="0" borderId="0" applyFon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0" applyFill="0" applyBorder="0" applyAlignment="0" applyProtection="0"/>
    <xf numFmtId="0" fontId="101" fillId="0" borderId="0" applyNumberFormat="0" applyFill="0" applyBorder="0" applyAlignment="0" applyProtection="0"/>
    <xf numFmtId="0" fontId="3" fillId="0" borderId="0" applyFont="0" applyFill="0" applyBorder="0" applyProtection="0">
      <alignment horizontal="center"/>
    </xf>
    <xf numFmtId="0" fontId="3" fillId="0" borderId="20" applyFont="0" applyFill="0" applyBorder="0" applyProtection="0">
      <alignment horizontal="right"/>
    </xf>
    <xf numFmtId="0" fontId="102" fillId="6" borderId="0" applyNumberFormat="0" applyBorder="0" applyAlignment="0" applyProtection="0"/>
    <xf numFmtId="176" fontId="103" fillId="0" borderId="0"/>
    <xf numFmtId="0" fontId="104" fillId="0" borderId="17" applyNumberFormat="0" applyFill="0" applyAlignment="0" applyProtection="0"/>
    <xf numFmtId="0" fontId="105" fillId="0" borderId="18" applyNumberFormat="0" applyFill="0" applyAlignment="0" applyProtection="0"/>
    <xf numFmtId="0" fontId="106" fillId="0" borderId="19" applyNumberFormat="0" applyFill="0" applyAlignment="0" applyProtection="0"/>
    <xf numFmtId="0" fontId="106" fillId="0" borderId="19" applyNumberFormat="0" applyFill="0" applyAlignment="0" applyProtection="0"/>
    <xf numFmtId="0" fontId="106" fillId="0" borderId="19" applyNumberFormat="0" applyFill="0" applyAlignment="0" applyProtection="0"/>
    <xf numFmtId="0" fontId="106" fillId="0" borderId="19" applyNumberFormat="0" applyFill="0" applyAlignment="0" applyProtection="0"/>
    <xf numFmtId="0" fontId="106" fillId="0" borderId="19" applyNumberFormat="0" applyFill="0" applyAlignment="0" applyProtection="0"/>
    <xf numFmtId="0" fontId="106" fillId="0" borderId="19" applyNumberFormat="0" applyFill="0" applyAlignment="0" applyProtection="0"/>
    <xf numFmtId="0" fontId="106" fillId="0" borderId="19" applyNumberFormat="0" applyFill="0" applyAlignment="0" applyProtection="0"/>
    <xf numFmtId="0" fontId="106" fillId="0" borderId="19" applyNumberFormat="0" applyFill="0" applyAlignment="0" applyProtection="0"/>
    <xf numFmtId="0" fontId="106" fillId="0" borderId="0" applyNumberFormat="0" applyFill="0" applyBorder="0" applyAlignment="0" applyProtection="0"/>
    <xf numFmtId="0" fontId="107" fillId="0" borderId="15" applyNumberFormat="0" applyFill="0" applyAlignment="0" applyProtection="0"/>
    <xf numFmtId="0" fontId="108" fillId="9" borderId="13" applyNumberFormat="0" applyAlignment="0" applyProtection="0"/>
    <xf numFmtId="0" fontId="109" fillId="0" borderId="0"/>
    <xf numFmtId="0" fontId="110" fillId="12" borderId="21" applyNumberFormat="0" applyFont="0" applyAlignment="0" applyProtection="0"/>
    <xf numFmtId="0" fontId="81" fillId="21" borderId="0" applyNumberFormat="0" applyBorder="0" applyAlignment="0" applyProtection="0"/>
    <xf numFmtId="0" fontId="81" fillId="22" borderId="0" applyNumberFormat="0" applyBorder="0" applyAlignment="0" applyProtection="0"/>
    <xf numFmtId="0" fontId="81" fillId="23" borderId="0" applyNumberFormat="0" applyBorder="0" applyAlignment="0" applyProtection="0"/>
    <xf numFmtId="0" fontId="81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24" borderId="0" applyNumberFormat="0" applyBorder="0" applyAlignment="0" applyProtection="0"/>
    <xf numFmtId="0" fontId="81" fillId="21" borderId="0" applyNumberFormat="0" applyBorder="0" applyAlignment="0" applyProtection="0"/>
    <xf numFmtId="0" fontId="81" fillId="22" borderId="0" applyNumberFormat="0" applyBorder="0" applyAlignment="0" applyProtection="0"/>
    <xf numFmtId="0" fontId="81" fillId="23" borderId="0" applyNumberFormat="0" applyBorder="0" applyAlignment="0" applyProtection="0"/>
    <xf numFmtId="0" fontId="81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24" borderId="0" applyNumberFormat="0" applyBorder="0" applyAlignment="0" applyProtection="0"/>
    <xf numFmtId="0" fontId="111" fillId="6" borderId="0" applyNumberFormat="0" applyBorder="0" applyAlignment="0" applyProtection="0"/>
    <xf numFmtId="0" fontId="112" fillId="10" borderId="22" applyNumberFormat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49" fillId="0" borderId="0" applyFont="0" applyFill="0" applyBorder="0" applyAlignment="0" applyProtection="0"/>
    <xf numFmtId="17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98" fillId="27" borderId="16" applyNumberFormat="0" applyAlignment="0" applyProtection="0"/>
    <xf numFmtId="0" fontId="98" fillId="27" borderId="16" applyNumberFormat="0" applyAlignment="0" applyProtection="0"/>
    <xf numFmtId="38" fontId="113" fillId="0" borderId="0"/>
    <xf numFmtId="38" fontId="114" fillId="0" borderId="0"/>
    <xf numFmtId="38" fontId="115" fillId="0" borderId="0"/>
    <xf numFmtId="38" fontId="116" fillId="0" borderId="0"/>
    <xf numFmtId="0" fontId="96" fillId="0" borderId="0"/>
    <xf numFmtId="0" fontId="96" fillId="0" borderId="0"/>
    <xf numFmtId="0" fontId="96" fillId="0" borderId="0"/>
    <xf numFmtId="0" fontId="117" fillId="0" borderId="15" applyNumberFormat="0" applyFill="0" applyAlignment="0" applyProtection="0"/>
    <xf numFmtId="0" fontId="118" fillId="0" borderId="0" applyNumberFormat="0" applyFill="0" applyBorder="0" applyAlignment="0" applyProtection="0"/>
    <xf numFmtId="15" fontId="96" fillId="0" borderId="0"/>
    <xf numFmtId="179" fontId="96" fillId="0" borderId="0"/>
    <xf numFmtId="39" fontId="96" fillId="0" borderId="0"/>
    <xf numFmtId="180" fontId="96" fillId="0" borderId="0"/>
    <xf numFmtId="38" fontId="49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93" fillId="0" borderId="17" applyNumberFormat="0" applyFill="0" applyAlignment="0" applyProtection="0"/>
    <xf numFmtId="0" fontId="94" fillId="0" borderId="18" applyNumberFormat="0" applyFill="0" applyAlignment="0" applyProtection="0"/>
    <xf numFmtId="0" fontId="95" fillId="0" borderId="19" applyNumberFormat="0" applyFill="0" applyAlignment="0" applyProtection="0"/>
    <xf numFmtId="0" fontId="95" fillId="0" borderId="19" applyNumberFormat="0" applyFill="0" applyAlignment="0" applyProtection="0"/>
    <xf numFmtId="0" fontId="95" fillId="0" borderId="19" applyNumberFormat="0" applyFill="0" applyAlignment="0" applyProtection="0"/>
    <xf numFmtId="0" fontId="95" fillId="0" borderId="19" applyNumberFormat="0" applyFill="0" applyAlignment="0" applyProtection="0"/>
    <xf numFmtId="0" fontId="95" fillId="0" borderId="19" applyNumberFormat="0" applyFill="0" applyAlignment="0" applyProtection="0"/>
    <xf numFmtId="0" fontId="95" fillId="0" borderId="19" applyNumberFormat="0" applyFill="0" applyAlignment="0" applyProtection="0"/>
    <xf numFmtId="0" fontId="95" fillId="0" borderId="19" applyNumberFormat="0" applyFill="0" applyAlignment="0" applyProtection="0"/>
    <xf numFmtId="0" fontId="95" fillId="0" borderId="19" applyNumberFormat="0" applyFill="0" applyAlignment="0" applyProtection="0"/>
    <xf numFmtId="0" fontId="95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19" fillId="16" borderId="0" applyNumberFormat="0" applyBorder="0" applyAlignment="0" applyProtection="0"/>
    <xf numFmtId="0" fontId="120" fillId="16" borderId="0" applyNumberFormat="0" applyBorder="0" applyAlignment="0" applyProtection="0"/>
    <xf numFmtId="0" fontId="121" fillId="0" borderId="0"/>
    <xf numFmtId="183" fontId="122" fillId="0" borderId="0"/>
    <xf numFmtId="0" fontId="28" fillId="0" borderId="0"/>
    <xf numFmtId="0" fontId="3" fillId="0" borderId="0"/>
    <xf numFmtId="0" fontId="66" fillId="0" borderId="0"/>
    <xf numFmtId="0" fontId="110" fillId="0" borderId="0"/>
    <xf numFmtId="0" fontId="3" fillId="12" borderId="21" applyNumberFormat="0" applyFont="0" applyAlignment="0" applyProtection="0"/>
    <xf numFmtId="0" fontId="77" fillId="12" borderId="21" applyNumberFormat="0" applyFont="0" applyAlignment="0" applyProtection="0"/>
    <xf numFmtId="18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5" fontId="3" fillId="0" borderId="0" applyFont="0" applyFill="0" applyAlignment="0" applyProtection="0"/>
    <xf numFmtId="0" fontId="3" fillId="0" borderId="0" applyFont="0" applyFill="0" applyBorder="0" applyProtection="0">
      <alignment horizontal="center"/>
    </xf>
    <xf numFmtId="0" fontId="65" fillId="0" borderId="0" applyNumberFormat="0" applyFont="0" applyBorder="0" applyProtection="0"/>
    <xf numFmtId="0" fontId="87" fillId="0" borderId="14" applyNumberFormat="0" applyFill="0" applyAlignment="0" applyProtection="0"/>
    <xf numFmtId="0" fontId="123" fillId="10" borderId="22" applyNumberFormat="0" applyAlignment="0" applyProtection="0"/>
    <xf numFmtId="9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0" fontId="96" fillId="0" borderId="0"/>
    <xf numFmtId="10" fontId="96" fillId="0" borderId="0"/>
    <xf numFmtId="187" fontId="96" fillId="0" borderId="0"/>
    <xf numFmtId="10" fontId="124" fillId="0" borderId="0" applyFont="0" applyFill="0" applyBorder="0" applyAlignment="0" applyProtection="0"/>
    <xf numFmtId="0" fontId="110" fillId="12" borderId="21" applyNumberFormat="0" applyFont="0" applyAlignment="0" applyProtection="0"/>
    <xf numFmtId="0" fontId="107" fillId="0" borderId="15" applyNumberFormat="0" applyFill="0" applyAlignment="0" applyProtection="0"/>
    <xf numFmtId="0" fontId="107" fillId="0" borderId="15" applyNumberFormat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1" fillId="5" borderId="0" applyNumberFormat="0" applyBorder="0" applyAlignment="0" applyProtection="0"/>
    <xf numFmtId="4" fontId="125" fillId="29" borderId="23" applyNumberFormat="0" applyProtection="0">
      <alignment vertical="center"/>
    </xf>
    <xf numFmtId="4" fontId="125" fillId="29" borderId="23" applyNumberFormat="0" applyProtection="0">
      <alignment vertical="center"/>
    </xf>
    <xf numFmtId="4" fontId="126" fillId="29" borderId="23" applyNumberFormat="0" applyProtection="0">
      <alignment vertical="center"/>
    </xf>
    <xf numFmtId="4" fontId="126" fillId="29" borderId="23" applyNumberFormat="0" applyProtection="0">
      <alignment vertical="center"/>
    </xf>
    <xf numFmtId="4" fontId="127" fillId="29" borderId="23" applyNumberFormat="0" applyProtection="0">
      <alignment horizontal="left" vertical="center" indent="1"/>
    </xf>
    <xf numFmtId="4" fontId="127" fillId="29" borderId="23" applyNumberFormat="0" applyProtection="0">
      <alignment horizontal="left" vertical="center" indent="1"/>
    </xf>
    <xf numFmtId="0" fontId="59" fillId="29" borderId="23" applyNumberFormat="0" applyProtection="0">
      <alignment horizontal="left" vertical="top" indent="1"/>
    </xf>
    <xf numFmtId="4" fontId="127" fillId="30" borderId="0" applyNumberFormat="0" applyProtection="0">
      <alignment horizontal="left" vertical="center" indent="1"/>
    </xf>
    <xf numFmtId="4" fontId="127" fillId="30" borderId="0" applyNumberFormat="0" applyProtection="0">
      <alignment horizontal="left" vertical="center" indent="1"/>
    </xf>
    <xf numFmtId="4" fontId="127" fillId="31" borderId="23" applyNumberFormat="0" applyProtection="0">
      <alignment horizontal="right" vertical="center"/>
    </xf>
    <xf numFmtId="4" fontId="127" fillId="31" borderId="23" applyNumberFormat="0" applyProtection="0">
      <alignment horizontal="right" vertical="center"/>
    </xf>
    <xf numFmtId="4" fontId="127" fillId="32" borderId="23" applyNumberFormat="0" applyProtection="0">
      <alignment horizontal="right" vertical="center"/>
    </xf>
    <xf numFmtId="4" fontId="127" fillId="32" borderId="23" applyNumberFormat="0" applyProtection="0">
      <alignment horizontal="right" vertical="center"/>
    </xf>
    <xf numFmtId="4" fontId="127" fillId="33" borderId="23" applyNumberFormat="0" applyProtection="0">
      <alignment horizontal="right" vertical="center"/>
    </xf>
    <xf numFmtId="4" fontId="127" fillId="33" borderId="23" applyNumberFormat="0" applyProtection="0">
      <alignment horizontal="right" vertical="center"/>
    </xf>
    <xf numFmtId="4" fontId="127" fillId="34" borderId="23" applyNumberFormat="0" applyProtection="0">
      <alignment horizontal="right" vertical="center"/>
    </xf>
    <xf numFmtId="4" fontId="127" fillId="34" borderId="23" applyNumberFormat="0" applyProtection="0">
      <alignment horizontal="right" vertical="center"/>
    </xf>
    <xf numFmtId="4" fontId="127" fillId="35" borderId="23" applyNumberFormat="0" applyProtection="0">
      <alignment horizontal="right" vertical="center"/>
    </xf>
    <xf numFmtId="4" fontId="127" fillId="35" borderId="23" applyNumberFormat="0" applyProtection="0">
      <alignment horizontal="right" vertical="center"/>
    </xf>
    <xf numFmtId="4" fontId="127" fillId="36" borderId="23" applyNumberFormat="0" applyProtection="0">
      <alignment horizontal="right" vertical="center"/>
    </xf>
    <xf numFmtId="4" fontId="127" fillId="36" borderId="23" applyNumberFormat="0" applyProtection="0">
      <alignment horizontal="right" vertical="center"/>
    </xf>
    <xf numFmtId="4" fontId="127" fillId="37" borderId="23" applyNumberFormat="0" applyProtection="0">
      <alignment horizontal="right" vertical="center"/>
    </xf>
    <xf numFmtId="4" fontId="127" fillId="37" borderId="23" applyNumberFormat="0" applyProtection="0">
      <alignment horizontal="right" vertical="center"/>
    </xf>
    <xf numFmtId="4" fontId="127" fillId="38" borderId="23" applyNumberFormat="0" applyProtection="0">
      <alignment horizontal="right" vertical="center"/>
    </xf>
    <xf numFmtId="4" fontId="127" fillId="38" borderId="23" applyNumberFormat="0" applyProtection="0">
      <alignment horizontal="right" vertical="center"/>
    </xf>
    <xf numFmtId="4" fontId="127" fillId="39" borderId="23" applyNumberFormat="0" applyProtection="0">
      <alignment horizontal="right" vertical="center"/>
    </xf>
    <xf numFmtId="4" fontId="127" fillId="39" borderId="23" applyNumberFormat="0" applyProtection="0">
      <alignment horizontal="right" vertical="center"/>
    </xf>
    <xf numFmtId="4" fontId="125" fillId="40" borderId="24" applyNumberFormat="0" applyProtection="0">
      <alignment horizontal="left" vertical="center" indent="1"/>
    </xf>
    <xf numFmtId="4" fontId="125" fillId="40" borderId="24" applyNumberFormat="0" applyProtection="0">
      <alignment horizontal="left" vertical="center" indent="1"/>
    </xf>
    <xf numFmtId="4" fontId="125" fillId="28" borderId="0" applyNumberFormat="0" applyProtection="0">
      <alignment horizontal="left" vertical="center" indent="1"/>
    </xf>
    <xf numFmtId="4" fontId="125" fillId="28" borderId="0" applyNumberFormat="0" applyProtection="0">
      <alignment horizontal="left" vertical="center" indent="1"/>
    </xf>
    <xf numFmtId="4" fontId="125" fillId="30" borderId="0" applyNumberFormat="0" applyProtection="0">
      <alignment horizontal="left" vertical="center" indent="1"/>
    </xf>
    <xf numFmtId="4" fontId="125" fillId="30" borderId="0" applyNumberFormat="0" applyProtection="0">
      <alignment horizontal="left" vertical="center" indent="1"/>
    </xf>
    <xf numFmtId="4" fontId="127" fillId="28" borderId="23" applyNumberFormat="0" applyProtection="0">
      <alignment horizontal="right" vertical="center"/>
    </xf>
    <xf numFmtId="4" fontId="127" fillId="28" borderId="23" applyNumberFormat="0" applyProtection="0">
      <alignment horizontal="right" vertical="center"/>
    </xf>
    <xf numFmtId="4" fontId="65" fillId="28" borderId="0" applyNumberFormat="0" applyProtection="0">
      <alignment horizontal="left" vertical="center" indent="1"/>
    </xf>
    <xf numFmtId="4" fontId="65" fillId="28" borderId="0" applyNumberFormat="0" applyProtection="0">
      <alignment horizontal="left" vertical="center" indent="1"/>
    </xf>
    <xf numFmtId="4" fontId="65" fillId="30" borderId="0" applyNumberFormat="0" applyProtection="0">
      <alignment horizontal="left" vertical="center" indent="1"/>
    </xf>
    <xf numFmtId="4" fontId="65" fillId="30" borderId="0" applyNumberFormat="0" applyProtection="0">
      <alignment horizontal="left" vertical="center" indent="1"/>
    </xf>
    <xf numFmtId="0" fontId="3" fillId="30" borderId="23" applyNumberFormat="0" applyProtection="0">
      <alignment horizontal="left" vertical="center" indent="1"/>
    </xf>
    <xf numFmtId="0" fontId="3" fillId="30" borderId="23" applyNumberFormat="0" applyProtection="0">
      <alignment horizontal="left" vertical="top" indent="1"/>
    </xf>
    <xf numFmtId="0" fontId="3" fillId="41" borderId="23" applyNumberFormat="0" applyProtection="0">
      <alignment horizontal="left" vertical="center" indent="1"/>
    </xf>
    <xf numFmtId="0" fontId="3" fillId="41" borderId="23" applyNumberFormat="0" applyProtection="0">
      <alignment horizontal="left" vertical="top" indent="1"/>
    </xf>
    <xf numFmtId="0" fontId="3" fillId="28" borderId="23" applyNumberFormat="0" applyProtection="0">
      <alignment horizontal="left" vertical="center" indent="1"/>
    </xf>
    <xf numFmtId="0" fontId="3" fillId="28" borderId="23" applyNumberFormat="0" applyProtection="0">
      <alignment horizontal="left" vertical="top" indent="1"/>
    </xf>
    <xf numFmtId="0" fontId="3" fillId="42" borderId="23" applyNumberFormat="0" applyProtection="0">
      <alignment horizontal="left" vertical="center" indent="1"/>
    </xf>
    <xf numFmtId="0" fontId="3" fillId="42" borderId="23" applyNumberFormat="0" applyProtection="0">
      <alignment horizontal="left" vertical="top" indent="1"/>
    </xf>
    <xf numFmtId="4" fontId="127" fillId="42" borderId="23" applyNumberFormat="0" applyProtection="0">
      <alignment vertical="center"/>
    </xf>
    <xf numFmtId="4" fontId="127" fillId="42" borderId="23" applyNumberFormat="0" applyProtection="0">
      <alignment vertical="center"/>
    </xf>
    <xf numFmtId="4" fontId="128" fillId="42" borderId="23" applyNumberFormat="0" applyProtection="0">
      <alignment vertical="center"/>
    </xf>
    <xf numFmtId="4" fontId="128" fillId="42" borderId="23" applyNumberFormat="0" applyProtection="0">
      <alignment vertical="center"/>
    </xf>
    <xf numFmtId="4" fontId="125" fillId="28" borderId="25" applyNumberFormat="0" applyProtection="0">
      <alignment horizontal="left" vertical="center" indent="1"/>
    </xf>
    <xf numFmtId="4" fontId="125" fillId="28" borderId="25" applyNumberFormat="0" applyProtection="0">
      <alignment horizontal="left" vertical="center" indent="1"/>
    </xf>
    <xf numFmtId="0" fontId="65" fillId="43" borderId="23" applyNumberFormat="0" applyProtection="0">
      <alignment horizontal="left" vertical="top" indent="1"/>
    </xf>
    <xf numFmtId="4" fontId="127" fillId="42" borderId="23" applyNumberFormat="0" applyProtection="0">
      <alignment horizontal="right" vertical="center"/>
    </xf>
    <xf numFmtId="4" fontId="127" fillId="42" borderId="23" applyNumberFormat="0" applyProtection="0">
      <alignment horizontal="right" vertical="center"/>
    </xf>
    <xf numFmtId="4" fontId="128" fillId="42" borderId="23" applyNumberFormat="0" applyProtection="0">
      <alignment horizontal="right" vertical="center"/>
    </xf>
    <xf numFmtId="4" fontId="128" fillId="42" borderId="23" applyNumberFormat="0" applyProtection="0">
      <alignment horizontal="right" vertical="center"/>
    </xf>
    <xf numFmtId="4" fontId="125" fillId="28" borderId="23" applyNumberFormat="0" applyProtection="0">
      <alignment horizontal="left" vertical="center" indent="1"/>
    </xf>
    <xf numFmtId="4" fontId="125" fillId="28" borderId="23" applyNumberFormat="0" applyProtection="0">
      <alignment horizontal="left" vertical="center" indent="1"/>
    </xf>
    <xf numFmtId="0" fontId="65" fillId="41" borderId="23" applyNumberFormat="0" applyProtection="0">
      <alignment horizontal="left" vertical="top" indent="1"/>
    </xf>
    <xf numFmtId="4" fontId="129" fillId="41" borderId="25" applyNumberFormat="0" applyProtection="0">
      <alignment horizontal="left" vertical="center" indent="1"/>
    </xf>
    <xf numFmtId="4" fontId="129" fillId="41" borderId="25" applyNumberFormat="0" applyProtection="0">
      <alignment horizontal="left" vertical="center" indent="1"/>
    </xf>
    <xf numFmtId="4" fontId="130" fillId="42" borderId="23" applyNumberFormat="0" applyProtection="0">
      <alignment horizontal="right" vertical="center"/>
    </xf>
    <xf numFmtId="4" fontId="130" fillId="42" borderId="23" applyNumberFormat="0" applyProtection="0">
      <alignment horizontal="right" vertical="center"/>
    </xf>
    <xf numFmtId="188" fontId="131" fillId="38" borderId="26"/>
    <xf numFmtId="49" fontId="132" fillId="38" borderId="0"/>
    <xf numFmtId="49" fontId="133" fillId="37" borderId="27">
      <alignment horizontal="center" wrapText="1"/>
    </xf>
    <xf numFmtId="49" fontId="133" fillId="37" borderId="27">
      <alignment wrapText="1"/>
    </xf>
    <xf numFmtId="0" fontId="131" fillId="44" borderId="28">
      <protection locked="0"/>
    </xf>
    <xf numFmtId="0" fontId="134" fillId="44" borderId="0"/>
    <xf numFmtId="0" fontId="133" fillId="29" borderId="27"/>
    <xf numFmtId="0" fontId="133" fillId="29" borderId="27"/>
    <xf numFmtId="0" fontId="133" fillId="36" borderId="27">
      <alignment vertical="center" wrapText="1"/>
    </xf>
    <xf numFmtId="0" fontId="120" fillId="16" borderId="0" applyNumberFormat="0" applyBorder="0" applyAlignment="0" applyProtection="0"/>
    <xf numFmtId="0" fontId="111" fillId="6" borderId="0" applyNumberFormat="0" applyBorder="0" applyAlignment="0" applyProtection="0"/>
    <xf numFmtId="0" fontId="111" fillId="6" borderId="0" applyNumberFormat="0" applyBorder="0" applyAlignment="0" applyProtection="0"/>
    <xf numFmtId="0" fontId="3" fillId="0" borderId="0"/>
    <xf numFmtId="0" fontId="1" fillId="0" borderId="0"/>
    <xf numFmtId="0" fontId="1" fillId="0" borderId="0"/>
    <xf numFmtId="0" fontId="12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9" fillId="0" borderId="0"/>
    <xf numFmtId="0" fontId="3" fillId="0" borderId="0"/>
    <xf numFmtId="0" fontId="3" fillId="0" borderId="0"/>
    <xf numFmtId="0" fontId="121" fillId="0" borderId="0"/>
    <xf numFmtId="0" fontId="49" fillId="0" borderId="0"/>
    <xf numFmtId="0" fontId="97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9" fontId="135" fillId="0" borderId="0"/>
    <xf numFmtId="0" fontId="1" fillId="0" borderId="0"/>
    <xf numFmtId="0" fontId="49" fillId="0" borderId="0"/>
    <xf numFmtId="0" fontId="3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5" fillId="0" borderId="0">
      <alignment vertical="top"/>
    </xf>
    <xf numFmtId="0" fontId="22" fillId="0" borderId="0">
      <alignment horizontal="right"/>
    </xf>
    <xf numFmtId="2" fontId="3" fillId="0" borderId="0" applyFill="0" applyBorder="0" applyProtection="0">
      <alignment horizontal="right"/>
    </xf>
    <xf numFmtId="2" fontId="136" fillId="45" borderId="29" applyProtection="0">
      <alignment horizontal="right"/>
    </xf>
    <xf numFmtId="2" fontId="137" fillId="46" borderId="29" applyProtection="0">
      <alignment horizontal="right"/>
    </xf>
    <xf numFmtId="14" fontId="138" fillId="47" borderId="29" applyProtection="0">
      <alignment horizontal="right"/>
    </xf>
    <xf numFmtId="14" fontId="138" fillId="47" borderId="29" applyProtection="0">
      <alignment horizontal="left"/>
    </xf>
    <xf numFmtId="0" fontId="139" fillId="48" borderId="29" applyNumberFormat="0" applyProtection="0">
      <alignment horizontal="left"/>
    </xf>
    <xf numFmtId="181" fontId="3" fillId="0" borderId="30" applyFont="0" applyFill="0" applyAlignment="0" applyProtection="0"/>
    <xf numFmtId="0" fontId="140" fillId="10" borderId="13" applyNumberFormat="0" applyAlignment="0" applyProtection="0"/>
    <xf numFmtId="14" fontId="141" fillId="1" borderId="31" applyBorder="0">
      <alignment horizontal="center"/>
    </xf>
    <xf numFmtId="0" fontId="142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17" applyNumberFormat="0" applyFill="0" applyAlignment="0" applyProtection="0"/>
    <xf numFmtId="0" fontId="146" fillId="0" borderId="18" applyNumberFormat="0" applyFill="0" applyAlignment="0" applyProtection="0"/>
    <xf numFmtId="0" fontId="147" fillId="0" borderId="19" applyNumberFormat="0" applyFill="0" applyAlignment="0" applyProtection="0"/>
    <xf numFmtId="0" fontId="147" fillId="0" borderId="19" applyNumberFormat="0" applyFill="0" applyAlignment="0" applyProtection="0"/>
    <xf numFmtId="0" fontId="147" fillId="0" borderId="19" applyNumberFormat="0" applyFill="0" applyAlignment="0" applyProtection="0"/>
    <xf numFmtId="0" fontId="147" fillId="0" borderId="19" applyNumberFormat="0" applyFill="0" applyAlignment="0" applyProtection="0"/>
    <xf numFmtId="0" fontId="147" fillId="0" borderId="19" applyNumberFormat="0" applyFill="0" applyAlignment="0" applyProtection="0"/>
    <xf numFmtId="0" fontId="147" fillId="0" borderId="19" applyNumberFormat="0" applyFill="0" applyAlignment="0" applyProtection="0"/>
    <xf numFmtId="0" fontId="147" fillId="0" borderId="19" applyNumberFormat="0" applyFill="0" applyAlignment="0" applyProtection="0"/>
    <xf numFmtId="0" fontId="147" fillId="0" borderId="19" applyNumberFormat="0" applyFill="0" applyAlignment="0" applyProtection="0"/>
    <xf numFmtId="0" fontId="147" fillId="0" borderId="0" applyNumberFormat="0" applyFill="0" applyBorder="0" applyAlignment="0" applyProtection="0"/>
    <xf numFmtId="181" fontId="3" fillId="0" borderId="32" applyFont="0" applyFill="0" applyAlignment="0" applyProtection="0"/>
    <xf numFmtId="0" fontId="54" fillId="0" borderId="14" applyNumberFormat="0" applyFill="0" applyAlignment="0" applyProtection="0"/>
    <xf numFmtId="0" fontId="148" fillId="0" borderId="0"/>
    <xf numFmtId="0" fontId="5" fillId="0" borderId="0" applyAlignment="0">
      <alignment horizontal="right"/>
    </xf>
    <xf numFmtId="0" fontId="149" fillId="5" borderId="0" applyNumberFormat="0" applyBorder="0" applyAlignment="0" applyProtection="0"/>
    <xf numFmtId="0" fontId="150" fillId="6" borderId="0" applyNumberFormat="0" applyBorder="0" applyAlignment="0" applyProtection="0"/>
    <xf numFmtId="190" fontId="49" fillId="0" borderId="0" applyFont="0" applyFill="0" applyBorder="0" applyAlignment="0" applyProtection="0"/>
    <xf numFmtId="0" fontId="84" fillId="9" borderId="13" applyNumberFormat="0" applyAlignment="0" applyProtection="0"/>
    <xf numFmtId="0" fontId="140" fillId="10" borderId="13" applyNumberFormat="0" applyAlignment="0" applyProtection="0"/>
    <xf numFmtId="0" fontId="140" fillId="10" borderId="13" applyNumberFormat="0" applyAlignment="0" applyProtection="0"/>
    <xf numFmtId="0" fontId="112" fillId="10" borderId="22" applyNumberFormat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65" fillId="0" borderId="0" applyAlignment="0"/>
    <xf numFmtId="0" fontId="81" fillId="21" borderId="0" applyNumberFormat="0" applyBorder="0" applyAlignment="0" applyProtection="0"/>
    <xf numFmtId="0" fontId="81" fillId="22" borderId="0" applyNumberFormat="0" applyBorder="0" applyAlignment="0" applyProtection="0"/>
    <xf numFmtId="0" fontId="81" fillId="23" borderId="0" applyNumberFormat="0" applyBorder="0" applyAlignment="0" applyProtection="0"/>
    <xf numFmtId="0" fontId="81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24" borderId="0" applyNumberFormat="0" applyBorder="0" applyAlignment="0" applyProtection="0"/>
    <xf numFmtId="0" fontId="81" fillId="21" borderId="0" applyNumberFormat="0" applyBorder="0" applyAlignment="0" applyProtection="0"/>
    <xf numFmtId="0" fontId="81" fillId="22" borderId="0" applyNumberFormat="0" applyBorder="0" applyAlignment="0" applyProtection="0"/>
    <xf numFmtId="0" fontId="81" fillId="23" borderId="0" applyNumberFormat="0" applyBorder="0" applyAlignment="0" applyProtection="0"/>
    <xf numFmtId="0" fontId="81" fillId="18" borderId="0" applyNumberFormat="0" applyBorder="0" applyAlignment="0" applyProtection="0"/>
    <xf numFmtId="0" fontId="81" fillId="19" borderId="0" applyNumberFormat="0" applyBorder="0" applyAlignment="0" applyProtection="0"/>
    <xf numFmtId="0" fontId="81" fillId="24" borderId="0" applyNumberFormat="0" applyBorder="0" applyAlignment="0" applyProtection="0"/>
  </cellStyleXfs>
  <cellXfs count="709">
    <xf numFmtId="0" fontId="0" fillId="0" borderId="0" xfId="0"/>
    <xf numFmtId="0" fontId="4" fillId="0" borderId="0" xfId="1" applyFont="1" applyAlignment="1"/>
    <xf numFmtId="0" fontId="4" fillId="0" borderId="0" xfId="1" applyFont="1" applyFill="1" applyAlignment="1"/>
    <xf numFmtId="0" fontId="5" fillId="0" borderId="0" xfId="1" applyFont="1" applyAlignment="1"/>
    <xf numFmtId="0" fontId="6" fillId="0" borderId="0" xfId="1" applyFont="1" applyAlignment="1">
      <alignment vertical="top"/>
    </xf>
    <xf numFmtId="0" fontId="6" fillId="0" borderId="0" xfId="1" applyFont="1" applyAlignment="1">
      <alignment vertical="top" wrapText="1"/>
    </xf>
    <xf numFmtId="0" fontId="6" fillId="0" borderId="0" xfId="1" applyFont="1" applyFill="1" applyAlignment="1">
      <alignment vertical="top" wrapText="1"/>
    </xf>
    <xf numFmtId="0" fontId="7" fillId="0" borderId="0" xfId="1" applyFont="1" applyAlignment="1">
      <alignment vertical="top" wrapText="1"/>
    </xf>
    <xf numFmtId="0" fontId="8" fillId="0" borderId="1" xfId="1" applyFont="1" applyBorder="1" applyAlignment="1"/>
    <xf numFmtId="0" fontId="4" fillId="0" borderId="1" xfId="1" applyFont="1" applyBorder="1" applyAlignment="1"/>
    <xf numFmtId="0" fontId="4" fillId="0" borderId="1" xfId="1" applyFont="1" applyFill="1" applyBorder="1" applyAlignment="1"/>
    <xf numFmtId="0" fontId="9" fillId="0" borderId="0" xfId="1" applyFont="1"/>
    <xf numFmtId="0" fontId="4" fillId="0" borderId="2" xfId="1" applyFont="1" applyBorder="1" applyAlignment="1">
      <alignment horizontal="right" vertical="center"/>
    </xf>
    <xf numFmtId="0" fontId="4" fillId="0" borderId="2" xfId="1" applyFont="1" applyFill="1" applyBorder="1" applyAlignment="1">
      <alignment horizontal="right" vertical="center" wrapText="1"/>
    </xf>
    <xf numFmtId="0" fontId="9" fillId="0" borderId="0" xfId="1" applyFont="1" applyFill="1" applyAlignment="1">
      <alignment horizontal="right" vertical="center"/>
    </xf>
    <xf numFmtId="0" fontId="8" fillId="0" borderId="0" xfId="1" applyFont="1" applyFill="1" applyBorder="1"/>
    <xf numFmtId="0" fontId="9" fillId="0" borderId="0" xfId="1" applyFont="1" applyFill="1"/>
    <xf numFmtId="0" fontId="8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left"/>
    </xf>
    <xf numFmtId="164" fontId="8" fillId="0" borderId="0" xfId="1" applyNumberFormat="1" applyFont="1" applyFill="1" applyBorder="1" applyAlignment="1"/>
    <xf numFmtId="164" fontId="9" fillId="0" borderId="0" xfId="1" applyNumberFormat="1" applyFont="1" applyFill="1"/>
    <xf numFmtId="0" fontId="4" fillId="0" borderId="0" xfId="1" applyFont="1" applyFill="1" applyBorder="1"/>
    <xf numFmtId="164" fontId="8" fillId="0" borderId="0" xfId="1" applyNumberFormat="1" applyFont="1" applyFill="1" applyBorder="1" applyAlignment="1">
      <alignment horizontal="right"/>
    </xf>
    <xf numFmtId="0" fontId="8" fillId="0" borderId="3" xfId="1" applyFont="1" applyBorder="1"/>
    <xf numFmtId="0" fontId="4" fillId="0" borderId="3" xfId="1" applyFont="1" applyBorder="1"/>
    <xf numFmtId="164" fontId="8" fillId="0" borderId="3" xfId="1" applyNumberFormat="1" applyFont="1" applyFill="1" applyBorder="1" applyAlignment="1">
      <alignment horizontal="right"/>
    </xf>
    <xf numFmtId="0" fontId="10" fillId="0" borderId="0" xfId="1" applyFont="1" applyFill="1"/>
    <xf numFmtId="0" fontId="4" fillId="0" borderId="0" xfId="1" applyFont="1" applyBorder="1" applyAlignment="1"/>
    <xf numFmtId="0" fontId="8" fillId="0" borderId="0" xfId="1" applyFont="1" applyBorder="1" applyAlignment="1">
      <alignment horizontal="center"/>
    </xf>
    <xf numFmtId="164" fontId="4" fillId="0" borderId="0" xfId="1" applyNumberFormat="1" applyFont="1" applyFill="1" applyBorder="1" applyAlignment="1">
      <alignment horizontal="center"/>
    </xf>
    <xf numFmtId="0" fontId="8" fillId="0" borderId="4" xfId="1" applyFont="1" applyBorder="1"/>
    <xf numFmtId="0" fontId="9" fillId="0" borderId="0" xfId="1" applyFont="1" applyFill="1" applyBorder="1"/>
    <xf numFmtId="0" fontId="4" fillId="0" borderId="5" xfId="1" applyFont="1" applyFill="1" applyBorder="1" applyAlignment="1"/>
    <xf numFmtId="0" fontId="8" fillId="0" borderId="5" xfId="1" applyFont="1" applyFill="1" applyBorder="1" applyAlignment="1"/>
    <xf numFmtId="165" fontId="8" fillId="0" borderId="0" xfId="1" applyNumberFormat="1" applyFont="1" applyFill="1" applyBorder="1"/>
    <xf numFmtId="165" fontId="9" fillId="0" borderId="0" xfId="1" applyNumberFormat="1" applyFont="1" applyFill="1"/>
    <xf numFmtId="165" fontId="8" fillId="0" borderId="0" xfId="1" applyNumberFormat="1" applyFont="1" applyFill="1" applyBorder="1" applyAlignment="1">
      <alignment horizontal="right"/>
    </xf>
    <xf numFmtId="165" fontId="8" fillId="0" borderId="3" xfId="1" applyNumberFormat="1" applyFont="1" applyFill="1" applyBorder="1"/>
    <xf numFmtId="0" fontId="4" fillId="0" borderId="0" xfId="1" applyFont="1" applyFill="1" applyBorder="1" applyAlignment="1"/>
    <xf numFmtId="0" fontId="8" fillId="0" borderId="0" xfId="1" applyFont="1" applyFill="1" applyBorder="1" applyAlignment="1"/>
    <xf numFmtId="0" fontId="8" fillId="0" borderId="1" xfId="1" applyFont="1" applyBorder="1"/>
    <xf numFmtId="0" fontId="8" fillId="0" borderId="1" xfId="1" applyFont="1" applyFill="1" applyBorder="1"/>
    <xf numFmtId="0" fontId="12" fillId="0" borderId="6" xfId="1" applyFont="1" applyBorder="1" applyAlignment="1">
      <alignment horizontal="left"/>
    </xf>
    <xf numFmtId="0" fontId="12" fillId="0" borderId="6" xfId="1" applyFont="1" applyBorder="1" applyAlignment="1">
      <alignment horizontal="left" wrapText="1"/>
    </xf>
    <xf numFmtId="0" fontId="12" fillId="0" borderId="6" xfId="1" applyFont="1" applyFill="1" applyBorder="1" applyAlignment="1">
      <alignment horizontal="left"/>
    </xf>
    <xf numFmtId="0" fontId="5" fillId="0" borderId="0" xfId="1" applyFont="1" applyAlignment="1">
      <alignment horizontal="left"/>
    </xf>
    <xf numFmtId="0" fontId="13" fillId="0" borderId="0" xfId="2" applyFont="1" applyFill="1" applyAlignment="1">
      <alignment vertical="center"/>
    </xf>
    <xf numFmtId="0" fontId="14" fillId="0" borderId="0" xfId="1" applyFont="1" applyFill="1" applyBorder="1" applyAlignment="1">
      <alignment horizontal="left"/>
    </xf>
    <xf numFmtId="0" fontId="14" fillId="0" borderId="0" xfId="1" applyFont="1" applyFill="1" applyBorder="1" applyAlignment="1">
      <alignment wrapText="1"/>
    </xf>
    <xf numFmtId="0" fontId="8" fillId="0" borderId="0" xfId="1" applyFont="1" applyFill="1" applyBorder="1" applyAlignment="1">
      <alignment wrapText="1"/>
    </xf>
    <xf numFmtId="0" fontId="9" fillId="0" borderId="0" xfId="1" applyFont="1" applyFill="1" applyBorder="1" applyAlignment="1">
      <alignment wrapText="1"/>
    </xf>
    <xf numFmtId="0" fontId="12" fillId="0" borderId="0" xfId="1" applyFont="1" applyAlignment="1"/>
    <xf numFmtId="0" fontId="3" fillId="0" borderId="0" xfId="1" applyFont="1" applyAlignment="1"/>
    <xf numFmtId="0" fontId="8" fillId="0" borderId="0" xfId="1" applyFont="1"/>
    <xf numFmtId="0" fontId="15" fillId="0" borderId="0" xfId="1" applyFont="1"/>
    <xf numFmtId="0" fontId="15" fillId="0" borderId="0" xfId="1" applyFont="1" applyAlignment="1"/>
    <xf numFmtId="0" fontId="8" fillId="0" borderId="2" xfId="1" applyFont="1" applyBorder="1" applyAlignment="1">
      <alignment horizontal="right" vertical="center"/>
    </xf>
    <xf numFmtId="0" fontId="8" fillId="0" borderId="2" xfId="1" applyFont="1" applyBorder="1" applyAlignment="1">
      <alignment vertical="center" wrapText="1"/>
    </xf>
    <xf numFmtId="0" fontId="8" fillId="0" borderId="2" xfId="1" applyFont="1" applyBorder="1" applyAlignment="1">
      <alignment horizontal="right" vertical="center" wrapText="1"/>
    </xf>
    <xf numFmtId="0" fontId="1" fillId="0" borderId="0" xfId="3" applyFont="1"/>
    <xf numFmtId="0" fontId="2" fillId="0" borderId="0" xfId="3" applyFont="1"/>
    <xf numFmtId="0" fontId="16" fillId="0" borderId="0" xfId="3" applyFont="1" applyAlignment="1">
      <alignment vertical="center"/>
    </xf>
    <xf numFmtId="0" fontId="17" fillId="0" borderId="0" xfId="3" applyFont="1" applyAlignment="1">
      <alignment vertical="center"/>
    </xf>
    <xf numFmtId="3" fontId="15" fillId="0" borderId="0" xfId="1" applyNumberFormat="1" applyFont="1"/>
    <xf numFmtId="3" fontId="12" fillId="0" borderId="0" xfId="1" applyNumberFormat="1" applyFont="1"/>
    <xf numFmtId="0" fontId="16" fillId="0" borderId="0" xfId="3" applyFont="1"/>
    <xf numFmtId="0" fontId="17" fillId="0" borderId="0" xfId="3" applyFont="1"/>
    <xf numFmtId="0" fontId="1" fillId="0" borderId="0" xfId="3"/>
    <xf numFmtId="3" fontId="4" fillId="0" borderId="0" xfId="1" applyNumberFormat="1" applyFont="1"/>
    <xf numFmtId="0" fontId="15" fillId="0" borderId="0" xfId="2" applyFont="1" applyAlignment="1">
      <alignment vertical="center"/>
    </xf>
    <xf numFmtId="1" fontId="15" fillId="0" borderId="0" xfId="2" applyNumberFormat="1" applyFont="1" applyAlignment="1">
      <alignment vertical="center"/>
    </xf>
    <xf numFmtId="3" fontId="18" fillId="0" borderId="0" xfId="1" applyNumberFormat="1" applyFont="1"/>
    <xf numFmtId="3" fontId="2" fillId="0" borderId="0" xfId="3" applyNumberFormat="1" applyFont="1"/>
    <xf numFmtId="0" fontId="19" fillId="0" borderId="0" xfId="1" applyFont="1" applyFill="1"/>
    <xf numFmtId="0" fontId="20" fillId="0" borderId="0" xfId="1" applyFont="1" applyFill="1"/>
    <xf numFmtId="0" fontId="21" fillId="0" borderId="0" xfId="1" applyFont="1" applyFill="1"/>
    <xf numFmtId="0" fontId="22" fillId="0" borderId="0" xfId="1" applyFont="1" applyFill="1"/>
    <xf numFmtId="0" fontId="22" fillId="0" borderId="0" xfId="1" applyFont="1"/>
    <xf numFmtId="0" fontId="2" fillId="0" borderId="0" xfId="1" applyFont="1"/>
    <xf numFmtId="0" fontId="16" fillId="0" borderId="0" xfId="1" applyFont="1" applyFill="1"/>
    <xf numFmtId="0" fontId="23" fillId="0" borderId="0" xfId="1" applyFont="1" applyFill="1"/>
    <xf numFmtId="0" fontId="13" fillId="0" borderId="0" xfId="1" applyFont="1" applyFill="1"/>
    <xf numFmtId="0" fontId="24" fillId="0" borderId="0" xfId="1" applyFont="1" applyFill="1" applyBorder="1"/>
    <xf numFmtId="0" fontId="25" fillId="0" borderId="0" xfId="1" applyFont="1" applyFill="1"/>
    <xf numFmtId="0" fontId="3" fillId="0" borderId="0" xfId="1" applyFont="1"/>
    <xf numFmtId="0" fontId="26" fillId="0" borderId="7" xfId="1" applyFont="1" applyFill="1" applyBorder="1" applyAlignment="1">
      <alignment horizontal="right" vertical="top" wrapText="1"/>
    </xf>
    <xf numFmtId="0" fontId="26" fillId="0" borderId="7" xfId="1" applyFont="1" applyFill="1" applyBorder="1" applyAlignment="1">
      <alignment horizontal="right" vertical="center" wrapText="1"/>
    </xf>
    <xf numFmtId="0" fontId="27" fillId="0" borderId="0" xfId="1" applyFont="1" applyFill="1" applyBorder="1" applyAlignment="1">
      <alignment horizontal="right" vertical="center" wrapText="1"/>
    </xf>
    <xf numFmtId="0" fontId="28" fillId="0" borderId="0" xfId="1" applyFont="1" applyFill="1"/>
    <xf numFmtId="0" fontId="28" fillId="0" borderId="0" xfId="1" applyFont="1"/>
    <xf numFmtId="0" fontId="15" fillId="0" borderId="0" xfId="1" applyFont="1" applyFill="1" applyBorder="1"/>
    <xf numFmtId="0" fontId="15" fillId="0" borderId="0" xfId="1" applyFont="1" applyFill="1"/>
    <xf numFmtId="0" fontId="29" fillId="0" borderId="0" xfId="1" applyFont="1" applyFill="1"/>
    <xf numFmtId="165" fontId="13" fillId="0" borderId="0" xfId="1" applyNumberFormat="1" applyFont="1"/>
    <xf numFmtId="165" fontId="13" fillId="0" borderId="0" xfId="1" applyNumberFormat="1" applyFont="1" applyFill="1"/>
    <xf numFmtId="165" fontId="30" fillId="0" borderId="0" xfId="1" applyNumberFormat="1" applyFont="1" applyFill="1"/>
    <xf numFmtId="0" fontId="30" fillId="0" borderId="0" xfId="1" applyFont="1" applyFill="1"/>
    <xf numFmtId="0" fontId="13" fillId="0" borderId="1" xfId="1" applyFont="1" applyFill="1" applyBorder="1"/>
    <xf numFmtId="0" fontId="14" fillId="0" borderId="0" xfId="1" applyFont="1" applyFill="1"/>
    <xf numFmtId="0" fontId="14" fillId="0" borderId="0" xfId="1" applyFont="1"/>
    <xf numFmtId="0" fontId="4" fillId="0" borderId="0" xfId="1" applyFont="1" applyFill="1" applyAlignment="1">
      <alignment horizontal="left"/>
    </xf>
    <xf numFmtId="0" fontId="29" fillId="0" borderId="0" xfId="1" applyFont="1" applyFill="1" applyAlignment="1">
      <alignment horizontal="left"/>
    </xf>
    <xf numFmtId="0" fontId="31" fillId="0" borderId="0" xfId="1" applyFont="1" applyFill="1" applyAlignment="1">
      <alignment horizontal="left"/>
    </xf>
    <xf numFmtId="0" fontId="13" fillId="0" borderId="0" xfId="1" applyFont="1" applyFill="1" applyBorder="1" applyAlignment="1">
      <alignment horizontal="left"/>
    </xf>
    <xf numFmtId="0" fontId="32" fillId="0" borderId="0" xfId="1" applyFont="1" applyFill="1" applyBorder="1" applyAlignment="1">
      <alignment horizontal="left"/>
    </xf>
    <xf numFmtId="0" fontId="13" fillId="0" borderId="0" xfId="1" applyFont="1" applyFill="1" applyBorder="1"/>
    <xf numFmtId="0" fontId="32" fillId="0" borderId="0" xfId="1" applyFont="1" applyFill="1"/>
    <xf numFmtId="49" fontId="8" fillId="0" borderId="7" xfId="1" applyNumberFormat="1" applyFont="1" applyFill="1" applyBorder="1" applyAlignment="1">
      <alignment horizontal="center"/>
    </xf>
    <xf numFmtId="49" fontId="8" fillId="0" borderId="0" xfId="1" applyNumberFormat="1" applyFont="1" applyFill="1" applyBorder="1" applyAlignment="1">
      <alignment horizontal="center"/>
    </xf>
    <xf numFmtId="0" fontId="8" fillId="0" borderId="7" xfId="1" applyFont="1" applyFill="1" applyBorder="1"/>
    <xf numFmtId="49" fontId="8" fillId="0" borderId="7" xfId="1" applyNumberFormat="1" applyFont="1" applyFill="1" applyBorder="1" applyAlignment="1">
      <alignment horizontal="right" vertical="center" wrapText="1"/>
    </xf>
    <xf numFmtId="0" fontId="8" fillId="0" borderId="8" xfId="1" applyFont="1" applyFill="1" applyBorder="1" applyAlignment="1">
      <alignment horizontal="left"/>
    </xf>
    <xf numFmtId="0" fontId="13" fillId="0" borderId="0" xfId="1" applyFont="1" applyFill="1" applyAlignment="1">
      <alignment horizontal="left"/>
    </xf>
    <xf numFmtId="166" fontId="8" fillId="0" borderId="0" xfId="4" applyNumberFormat="1" applyFont="1" applyFill="1"/>
    <xf numFmtId="166" fontId="8" fillId="0" borderId="0" xfId="4" applyNumberFormat="1" applyFont="1" applyFill="1" applyAlignment="1">
      <alignment horizontal="right"/>
    </xf>
    <xf numFmtId="0" fontId="13" fillId="0" borderId="0" xfId="4" applyFont="1" applyFill="1"/>
    <xf numFmtId="0" fontId="8" fillId="0" borderId="0" xfId="4" applyFont="1" applyFill="1"/>
    <xf numFmtId="0" fontId="8" fillId="0" borderId="0" xfId="4" applyFont="1" applyFill="1" applyAlignment="1">
      <alignment horizontal="left"/>
    </xf>
    <xf numFmtId="166" fontId="33" fillId="0" borderId="1" xfId="1" applyNumberFormat="1" applyFont="1" applyFill="1" applyBorder="1" applyAlignment="1">
      <alignment horizontal="right" vertical="center"/>
    </xf>
    <xf numFmtId="166" fontId="13" fillId="0" borderId="0" xfId="4" applyNumberFormat="1" applyFont="1" applyFill="1"/>
    <xf numFmtId="0" fontId="13" fillId="0" borderId="0" xfId="4" applyFont="1" applyFill="1" applyBorder="1" applyAlignment="1">
      <alignment horizontal="left"/>
    </xf>
    <xf numFmtId="0" fontId="9" fillId="0" borderId="0" xfId="4" applyFont="1" applyFill="1"/>
    <xf numFmtId="0" fontId="32" fillId="0" borderId="0" xfId="4" applyFont="1" applyFill="1"/>
    <xf numFmtId="0" fontId="4" fillId="0" borderId="0" xfId="4" applyFont="1" applyFill="1" applyAlignment="1">
      <alignment horizontal="left"/>
    </xf>
    <xf numFmtId="0" fontId="12" fillId="0" borderId="0" xfId="4" applyFont="1" applyFill="1" applyAlignment="1">
      <alignment horizontal="left"/>
    </xf>
    <xf numFmtId="0" fontId="29" fillId="0" borderId="0" xfId="4" applyFont="1" applyFill="1" applyAlignment="1">
      <alignment horizontal="left"/>
    </xf>
    <xf numFmtId="0" fontId="31" fillId="0" borderId="0" xfId="4" applyFont="1" applyFill="1" applyAlignment="1">
      <alignment horizontal="left"/>
    </xf>
    <xf numFmtId="0" fontId="8" fillId="0" borderId="0" xfId="4" applyFont="1" applyFill="1" applyBorder="1" applyAlignment="1">
      <alignment horizontal="left"/>
    </xf>
    <xf numFmtId="0" fontId="15" fillId="0" borderId="0" xfId="4" applyFont="1" applyFill="1" applyBorder="1" applyAlignment="1">
      <alignment horizontal="left"/>
    </xf>
    <xf numFmtId="0" fontId="32" fillId="0" borderId="0" xfId="4" applyFont="1" applyFill="1" applyBorder="1" applyAlignment="1">
      <alignment horizontal="left"/>
    </xf>
    <xf numFmtId="0" fontId="8" fillId="0" borderId="1" xfId="4" applyFont="1" applyFill="1" applyBorder="1"/>
    <xf numFmtId="0" fontId="15" fillId="0" borderId="0" xfId="4" applyFont="1" applyFill="1" applyBorder="1"/>
    <xf numFmtId="0" fontId="13" fillId="0" borderId="0" xfId="4" applyFont="1" applyFill="1" applyBorder="1"/>
    <xf numFmtId="49" fontId="8" fillId="0" borderId="7" xfId="4" applyNumberFormat="1" applyFont="1" applyFill="1" applyBorder="1" applyAlignment="1">
      <alignment horizontal="center"/>
    </xf>
    <xf numFmtId="49" fontId="8" fillId="0" borderId="0" xfId="4" applyNumberFormat="1" applyFont="1" applyFill="1" applyBorder="1" applyAlignment="1">
      <alignment horizontal="center"/>
    </xf>
    <xf numFmtId="0" fontId="4" fillId="0" borderId="2" xfId="4" applyFont="1" applyFill="1" applyBorder="1" applyAlignment="1">
      <alignment horizontal="right" vertical="center" wrapText="1"/>
    </xf>
    <xf numFmtId="49" fontId="8" fillId="0" borderId="7" xfId="4" applyNumberFormat="1" applyFont="1" applyFill="1" applyBorder="1" applyAlignment="1">
      <alignment horizontal="right" vertical="center" wrapText="1"/>
    </xf>
    <xf numFmtId="0" fontId="8" fillId="0" borderId="8" xfId="4" applyFont="1" applyFill="1" applyBorder="1" applyAlignment="1">
      <alignment horizontal="left"/>
    </xf>
    <xf numFmtId="0" fontId="13" fillId="0" borderId="0" xfId="4" applyFont="1" applyFill="1" applyAlignment="1">
      <alignment horizontal="left"/>
    </xf>
    <xf numFmtId="0" fontId="6" fillId="0" borderId="0" xfId="4" applyFont="1" applyFill="1" applyAlignment="1">
      <alignment horizontal="right" vertical="center" wrapText="1"/>
    </xf>
    <xf numFmtId="0" fontId="15" fillId="0" borderId="0" xfId="4" applyFont="1" applyFill="1"/>
    <xf numFmtId="166" fontId="6" fillId="0" borderId="0" xfId="4" applyNumberFormat="1" applyFont="1" applyFill="1" applyAlignment="1">
      <alignment horizontal="right" vertical="center" wrapText="1"/>
    </xf>
    <xf numFmtId="0" fontId="6" fillId="0" borderId="0" xfId="4" applyFont="1" applyFill="1" applyAlignment="1">
      <alignment horizontal="right" vertical="top" wrapText="1"/>
    </xf>
    <xf numFmtId="0" fontId="6" fillId="0" borderId="0" xfId="4" applyFont="1" applyFill="1" applyAlignment="1">
      <alignment vertical="top" wrapText="1"/>
    </xf>
    <xf numFmtId="166" fontId="34" fillId="0" borderId="0" xfId="4" applyNumberFormat="1" applyFont="1" applyFill="1" applyAlignment="1">
      <alignment horizontal="right" vertical="center" wrapText="1"/>
    </xf>
    <xf numFmtId="0" fontId="6" fillId="0" borderId="0" xfId="4" applyFont="1" applyFill="1" applyAlignment="1">
      <alignment horizontal="center" vertical="center"/>
    </xf>
    <xf numFmtId="0" fontId="35" fillId="0" borderId="0" xfId="4" applyFont="1" applyFill="1" applyAlignment="1">
      <alignment horizontal="center" vertical="center"/>
    </xf>
    <xf numFmtId="0" fontId="26" fillId="0" borderId="0" xfId="4" applyFont="1" applyFill="1" applyAlignment="1">
      <alignment horizontal="center" vertical="center"/>
    </xf>
    <xf numFmtId="0" fontId="6" fillId="0" borderId="0" xfId="4" applyFont="1" applyFill="1" applyAlignment="1">
      <alignment horizontal="left" vertical="center"/>
    </xf>
    <xf numFmtId="0" fontId="33" fillId="0" borderId="1" xfId="4" applyFont="1" applyFill="1" applyBorder="1" applyAlignment="1">
      <alignment vertical="center"/>
    </xf>
    <xf numFmtId="166" fontId="33" fillId="0" borderId="1" xfId="4" applyNumberFormat="1" applyFont="1" applyFill="1" applyBorder="1" applyAlignment="1">
      <alignment horizontal="right" vertical="center"/>
    </xf>
    <xf numFmtId="166" fontId="15" fillId="0" borderId="0" xfId="4" applyNumberFormat="1" applyFont="1" applyFill="1"/>
    <xf numFmtId="0" fontId="15" fillId="0" borderId="0" xfId="4" applyFont="1" applyFill="1" applyAlignment="1">
      <alignment vertical="center"/>
    </xf>
    <xf numFmtId="0" fontId="3" fillId="0" borderId="0" xfId="4" applyFill="1"/>
    <xf numFmtId="0" fontId="3" fillId="0" borderId="0" xfId="4" applyFill="1" applyAlignment="1">
      <alignment vertical="center"/>
    </xf>
    <xf numFmtId="0" fontId="8" fillId="0" borderId="7" xfId="4" applyFont="1" applyFill="1" applyBorder="1"/>
    <xf numFmtId="0" fontId="13" fillId="0" borderId="1" xfId="4" applyFont="1" applyFill="1" applyBorder="1"/>
    <xf numFmtId="0" fontId="36" fillId="0" borderId="0" xfId="5" applyFont="1" applyFill="1"/>
    <xf numFmtId="0" fontId="37" fillId="0" borderId="0" xfId="5" applyFont="1" applyFill="1"/>
    <xf numFmtId="0" fontId="37" fillId="0" borderId="0" xfId="5" applyFont="1"/>
    <xf numFmtId="0" fontId="38" fillId="0" borderId="0" xfId="5" applyFont="1" applyFill="1"/>
    <xf numFmtId="0" fontId="38" fillId="0" borderId="0" xfId="5" applyFont="1"/>
    <xf numFmtId="0" fontId="38" fillId="0" borderId="1" xfId="5" applyFont="1" applyFill="1" applyBorder="1"/>
    <xf numFmtId="0" fontId="38" fillId="0" borderId="7" xfId="5" applyFont="1" applyFill="1" applyBorder="1" applyAlignment="1">
      <alignment horizontal="center" vertical="center"/>
    </xf>
    <xf numFmtId="0" fontId="38" fillId="0" borderId="7" xfId="5" applyFont="1" applyFill="1" applyBorder="1" applyAlignment="1">
      <alignment vertical="center"/>
    </xf>
    <xf numFmtId="0" fontId="36" fillId="0" borderId="7" xfId="5" applyFont="1" applyFill="1" applyBorder="1" applyAlignment="1">
      <alignment horizontal="center" vertical="center"/>
    </xf>
    <xf numFmtId="0" fontId="38" fillId="0" borderId="0" xfId="5" applyFont="1" applyFill="1" applyAlignment="1">
      <alignment vertical="center"/>
    </xf>
    <xf numFmtId="0" fontId="38" fillId="0" borderId="0" xfId="5" applyFont="1" applyAlignment="1">
      <alignment vertical="center"/>
    </xf>
    <xf numFmtId="166" fontId="38" fillId="0" borderId="0" xfId="5" applyNumberFormat="1" applyFont="1" applyFill="1"/>
    <xf numFmtId="166" fontId="38" fillId="0" borderId="0" xfId="5" applyNumberFormat="1" applyFont="1" applyFill="1" applyAlignment="1">
      <alignment horizontal="right"/>
    </xf>
    <xf numFmtId="0" fontId="38" fillId="0" borderId="0" xfId="5" applyFont="1" applyFill="1" applyAlignment="1">
      <alignment wrapText="1"/>
    </xf>
    <xf numFmtId="0" fontId="38" fillId="0" borderId="0" xfId="5" applyFont="1" applyFill="1" applyBorder="1"/>
    <xf numFmtId="166" fontId="38" fillId="0" borderId="0" xfId="5" applyNumberFormat="1" applyFont="1" applyFill="1" applyBorder="1"/>
    <xf numFmtId="166" fontId="38" fillId="0" borderId="1" xfId="5" applyNumberFormat="1" applyFont="1" applyFill="1" applyBorder="1"/>
    <xf numFmtId="166" fontId="38" fillId="0" borderId="1" xfId="5" applyNumberFormat="1" applyFont="1" applyFill="1" applyBorder="1" applyAlignment="1">
      <alignment horizontal="center"/>
    </xf>
    <xf numFmtId="166" fontId="4" fillId="0" borderId="9" xfId="5" applyNumberFormat="1" applyFont="1" applyFill="1" applyBorder="1" applyAlignment="1">
      <alignment vertical="center"/>
    </xf>
    <xf numFmtId="166" fontId="4" fillId="0" borderId="9" xfId="5" applyNumberFormat="1" applyFont="1" applyFill="1" applyBorder="1" applyAlignment="1">
      <alignment horizontal="right" vertical="center"/>
    </xf>
    <xf numFmtId="0" fontId="4" fillId="0" borderId="0" xfId="5" applyFont="1" applyFill="1" applyAlignment="1">
      <alignment vertical="center"/>
    </xf>
    <xf numFmtId="0" fontId="4" fillId="0" borderId="0" xfId="5" applyFont="1" applyAlignment="1">
      <alignment vertical="center"/>
    </xf>
    <xf numFmtId="0" fontId="8" fillId="0" borderId="0" xfId="5" applyFont="1" applyFill="1" applyAlignment="1">
      <alignment vertical="center"/>
    </xf>
    <xf numFmtId="166" fontId="8" fillId="0" borderId="0" xfId="5" applyNumberFormat="1" applyFont="1" applyFill="1" applyAlignment="1">
      <alignment vertical="center"/>
    </xf>
    <xf numFmtId="0" fontId="8" fillId="0" borderId="0" xfId="5" applyFont="1" applyAlignment="1">
      <alignment vertical="center"/>
    </xf>
    <xf numFmtId="166" fontId="8" fillId="0" borderId="0" xfId="5" applyNumberFormat="1" applyFont="1" applyFill="1"/>
    <xf numFmtId="0" fontId="8" fillId="0" borderId="0" xfId="5" applyFont="1" applyFill="1"/>
    <xf numFmtId="166" fontId="8" fillId="0" borderId="0" xfId="5" applyNumberFormat="1" applyFont="1" applyFill="1" applyAlignment="1">
      <alignment horizontal="right"/>
    </xf>
    <xf numFmtId="0" fontId="8" fillId="0" borderId="0" xfId="5" applyFont="1"/>
    <xf numFmtId="0" fontId="8" fillId="0" borderId="0" xfId="5" applyFont="1" applyFill="1" applyBorder="1" applyAlignment="1">
      <alignment vertical="top"/>
    </xf>
    <xf numFmtId="166" fontId="8" fillId="0" borderId="0" xfId="5" applyNumberFormat="1" applyFont="1" applyFill="1" applyBorder="1" applyAlignment="1">
      <alignment vertical="top"/>
    </xf>
    <xf numFmtId="166" fontId="8" fillId="0" borderId="0" xfId="5" applyNumberFormat="1" applyFont="1" applyFill="1" applyAlignment="1">
      <alignment horizontal="right" vertical="top"/>
    </xf>
    <xf numFmtId="0" fontId="8" fillId="0" borderId="0" xfId="5" applyFont="1" applyFill="1" applyAlignment="1">
      <alignment vertical="top"/>
    </xf>
    <xf numFmtId="0" fontId="8" fillId="0" borderId="0" xfId="5" applyFont="1" applyAlignment="1">
      <alignment vertical="top"/>
    </xf>
    <xf numFmtId="166" fontId="33" fillId="0" borderId="9" xfId="5" applyNumberFormat="1" applyFont="1" applyFill="1" applyBorder="1" applyAlignment="1">
      <alignment vertical="center"/>
    </xf>
    <xf numFmtId="166" fontId="33" fillId="0" borderId="9" xfId="5" applyNumberFormat="1" applyFont="1" applyFill="1" applyBorder="1" applyAlignment="1">
      <alignment horizontal="right" vertical="center"/>
    </xf>
    <xf numFmtId="0" fontId="36" fillId="0" borderId="0" xfId="5" applyFont="1" applyFill="1" applyAlignment="1">
      <alignment vertical="center"/>
    </xf>
    <xf numFmtId="0" fontId="36" fillId="0" borderId="0" xfId="5" applyFont="1" applyAlignment="1">
      <alignment vertical="center"/>
    </xf>
    <xf numFmtId="0" fontId="39" fillId="0" borderId="0" xfId="5" applyFont="1" applyFill="1"/>
    <xf numFmtId="0" fontId="40" fillId="0" borderId="0" xfId="5" applyFont="1" applyFill="1"/>
    <xf numFmtId="0" fontId="40" fillId="0" borderId="0" xfId="5" applyFont="1"/>
    <xf numFmtId="0" fontId="1" fillId="0" borderId="0" xfId="5" applyFill="1"/>
    <xf numFmtId="0" fontId="1" fillId="0" borderId="0" xfId="5"/>
    <xf numFmtId="0" fontId="36" fillId="0" borderId="0" xfId="5" applyFont="1" applyFill="1" applyBorder="1" applyAlignment="1">
      <alignment horizontal="center"/>
    </xf>
    <xf numFmtId="0" fontId="36" fillId="0" borderId="6" xfId="5" applyFont="1" applyFill="1" applyBorder="1" applyAlignment="1">
      <alignment vertical="center"/>
    </xf>
    <xf numFmtId="0" fontId="36" fillId="0" borderId="0" xfId="5" applyFont="1" applyFill="1" applyBorder="1" applyAlignment="1">
      <alignment vertical="center"/>
    </xf>
    <xf numFmtId="0" fontId="38" fillId="0" borderId="2" xfId="5" applyFont="1" applyFill="1" applyBorder="1" applyAlignment="1">
      <alignment vertical="top"/>
    </xf>
    <xf numFmtId="0" fontId="36" fillId="0" borderId="2" xfId="5" applyFont="1" applyFill="1" applyBorder="1" applyAlignment="1">
      <alignment horizontal="center" vertical="top"/>
    </xf>
    <xf numFmtId="0" fontId="37" fillId="0" borderId="0" xfId="5" applyFont="1" applyFill="1" applyAlignment="1">
      <alignment vertical="top"/>
    </xf>
    <xf numFmtId="0" fontId="1" fillId="0" borderId="0" xfId="5" applyFill="1" applyAlignment="1">
      <alignment vertical="top"/>
    </xf>
    <xf numFmtId="0" fontId="1" fillId="0" borderId="0" xfId="5" applyAlignment="1">
      <alignment vertical="top"/>
    </xf>
    <xf numFmtId="0" fontId="36" fillId="0" borderId="0" xfId="5" applyFont="1" applyFill="1" applyAlignment="1">
      <alignment horizontal="center"/>
    </xf>
    <xf numFmtId="49" fontId="8" fillId="0" borderId="0" xfId="5" applyNumberFormat="1" applyFont="1" applyFill="1" applyAlignment="1">
      <alignment horizontal="center"/>
    </xf>
    <xf numFmtId="0" fontId="8" fillId="0" borderId="0" xfId="5" applyFont="1" applyFill="1" applyAlignment="1">
      <alignment horizontal="left"/>
    </xf>
    <xf numFmtId="0" fontId="37" fillId="0" borderId="0" xfId="5" applyFont="1" applyFill="1" applyBorder="1"/>
    <xf numFmtId="0" fontId="1" fillId="0" borderId="0" xfId="5" applyFill="1" applyBorder="1"/>
    <xf numFmtId="0" fontId="1" fillId="0" borderId="0" xfId="5" applyBorder="1"/>
    <xf numFmtId="0" fontId="33" fillId="0" borderId="1" xfId="5" applyFont="1" applyFill="1" applyBorder="1" applyAlignment="1">
      <alignment vertical="center"/>
    </xf>
    <xf numFmtId="0" fontId="33" fillId="0" borderId="1" xfId="5" applyFont="1" applyFill="1" applyBorder="1" applyAlignment="1">
      <alignment horizontal="right" vertical="center"/>
    </xf>
    <xf numFmtId="166" fontId="33" fillId="0" borderId="1" xfId="5" applyNumberFormat="1" applyFont="1" applyFill="1" applyBorder="1" applyAlignment="1">
      <alignment vertical="center"/>
    </xf>
    <xf numFmtId="0" fontId="22" fillId="0" borderId="0" xfId="5" applyFont="1" applyFill="1" applyBorder="1" applyAlignment="1">
      <alignment vertical="center"/>
    </xf>
    <xf numFmtId="0" fontId="2" fillId="0" borderId="0" xfId="5" applyFont="1" applyFill="1" applyBorder="1" applyAlignment="1">
      <alignment vertical="center"/>
    </xf>
    <xf numFmtId="0" fontId="2" fillId="0" borderId="0" xfId="5" applyFont="1" applyBorder="1" applyAlignment="1">
      <alignment vertical="center"/>
    </xf>
    <xf numFmtId="166" fontId="37" fillId="0" borderId="0" xfId="5" applyNumberFormat="1" applyFont="1" applyFill="1" applyBorder="1"/>
    <xf numFmtId="166" fontId="37" fillId="0" borderId="0" xfId="5" applyNumberFormat="1" applyFont="1" applyFill="1"/>
    <xf numFmtId="1" fontId="1" fillId="0" borderId="0" xfId="5" applyNumberFormat="1" applyFill="1"/>
    <xf numFmtId="0" fontId="2" fillId="0" borderId="0" xfId="5" applyFont="1" applyFill="1"/>
    <xf numFmtId="0" fontId="2" fillId="0" borderId="0" xfId="5" applyFont="1"/>
    <xf numFmtId="165" fontId="13" fillId="0" borderId="0" xfId="4" applyNumberFormat="1" applyFont="1" applyFill="1"/>
    <xf numFmtId="0" fontId="1" fillId="0" borderId="0" xfId="5" applyFill="1" applyAlignment="1">
      <alignment horizontal="center"/>
    </xf>
    <xf numFmtId="165" fontId="1" fillId="0" borderId="0" xfId="5" applyNumberFormat="1" applyFill="1"/>
    <xf numFmtId="166" fontId="2" fillId="0" borderId="0" xfId="5" applyNumberFormat="1" applyFont="1" applyFill="1"/>
    <xf numFmtId="0" fontId="29" fillId="0" borderId="0" xfId="4" applyFont="1" applyFill="1" applyAlignment="1"/>
    <xf numFmtId="0" fontId="32" fillId="0" borderId="0" xfId="4" applyFont="1" applyAlignment="1"/>
    <xf numFmtId="0" fontId="8" fillId="0" borderId="0" xfId="4" applyFont="1" applyFill="1" applyBorder="1"/>
    <xf numFmtId="0" fontId="13" fillId="0" borderId="2" xfId="4" applyFont="1" applyBorder="1" applyAlignment="1">
      <alignment horizontal="center" vertical="center"/>
    </xf>
    <xf numFmtId="0" fontId="13" fillId="0" borderId="2" xfId="4" applyFont="1" applyBorder="1" applyAlignment="1">
      <alignment horizontal="left" vertical="center" wrapText="1"/>
    </xf>
    <xf numFmtId="0" fontId="13" fillId="0" borderId="2" xfId="4" applyFont="1" applyBorder="1" applyAlignment="1">
      <alignment horizontal="right" vertical="center" wrapText="1"/>
    </xf>
    <xf numFmtId="0" fontId="8" fillId="0" borderId="0" xfId="4" applyFont="1" applyBorder="1" applyAlignment="1">
      <alignment horizontal="right" vertical="center" wrapText="1"/>
    </xf>
    <xf numFmtId="0" fontId="13" fillId="0" borderId="0" xfId="4" applyFont="1" applyFill="1" applyBorder="1" applyAlignment="1">
      <alignment horizontal="center"/>
    </xf>
    <xf numFmtId="0" fontId="29" fillId="2" borderId="0" xfId="4" applyFont="1" applyFill="1" applyBorder="1"/>
    <xf numFmtId="0" fontId="13" fillId="2" borderId="0" xfId="4" applyFont="1" applyFill="1" applyBorder="1" applyAlignment="1">
      <alignment horizontal="center"/>
    </xf>
    <xf numFmtId="0" fontId="13" fillId="2" borderId="0" xfId="4" applyFont="1" applyFill="1"/>
    <xf numFmtId="0" fontId="8" fillId="2" borderId="0" xfId="4" applyFont="1" applyFill="1"/>
    <xf numFmtId="167" fontId="13" fillId="0" borderId="0" xfId="4" applyNumberFormat="1" applyFont="1" applyFill="1" applyAlignment="1">
      <alignment horizontal="center"/>
    </xf>
    <xf numFmtId="164" fontId="13" fillId="2" borderId="0" xfId="4" applyNumberFormat="1" applyFont="1" applyFill="1" applyBorder="1"/>
    <xf numFmtId="164" fontId="8" fillId="2" borderId="0" xfId="4" applyNumberFormat="1" applyFont="1" applyFill="1" applyBorder="1"/>
    <xf numFmtId="0" fontId="13" fillId="2" borderId="0" xfId="4" applyFont="1" applyFill="1" applyBorder="1"/>
    <xf numFmtId="0" fontId="13" fillId="0" borderId="0" xfId="4" applyFont="1" applyFill="1" applyAlignment="1">
      <alignment horizontal="center"/>
    </xf>
    <xf numFmtId="0" fontId="41" fillId="0" borderId="0" xfId="4" applyFont="1" applyFill="1" applyBorder="1" applyAlignment="1">
      <alignment horizontal="center"/>
    </xf>
    <xf numFmtId="0" fontId="41" fillId="2" borderId="0" xfId="4" applyFont="1" applyFill="1" applyBorder="1"/>
    <xf numFmtId="164" fontId="41" fillId="0" borderId="0" xfId="4" applyNumberFormat="1" applyFont="1" applyFill="1"/>
    <xf numFmtId="164" fontId="42" fillId="0" borderId="0" xfId="4" applyNumberFormat="1" applyFont="1" applyFill="1"/>
    <xf numFmtId="0" fontId="42" fillId="0" borderId="0" xfId="4" applyFont="1" applyFill="1"/>
    <xf numFmtId="166" fontId="13" fillId="2" borderId="0" xfId="4" applyNumberFormat="1" applyFont="1" applyFill="1" applyBorder="1"/>
    <xf numFmtId="166" fontId="13" fillId="0" borderId="0" xfId="4" applyNumberFormat="1" applyFont="1" applyFill="1" applyBorder="1"/>
    <xf numFmtId="166" fontId="8" fillId="0" borderId="0" xfId="4" applyNumberFormat="1" applyFont="1" applyFill="1" applyBorder="1"/>
    <xf numFmtId="0" fontId="29" fillId="0" borderId="0" xfId="4" applyFont="1" applyFill="1" applyBorder="1" applyAlignment="1">
      <alignment horizontal="left"/>
    </xf>
    <xf numFmtId="166" fontId="29" fillId="2" borderId="0" xfId="4" applyNumberFormat="1" applyFont="1" applyFill="1" applyBorder="1"/>
    <xf numFmtId="0" fontId="29" fillId="2" borderId="0" xfId="4" applyFont="1" applyFill="1"/>
    <xf numFmtId="0" fontId="4" fillId="2" borderId="0" xfId="4" applyFont="1" applyFill="1"/>
    <xf numFmtId="0" fontId="4" fillId="0" borderId="0" xfId="4" applyFont="1" applyFill="1"/>
    <xf numFmtId="0" fontId="13" fillId="0" borderId="0" xfId="5" applyFont="1" applyFill="1" applyAlignment="1">
      <alignment horizontal="left"/>
    </xf>
    <xf numFmtId="0" fontId="13" fillId="0" borderId="0" xfId="4" applyFont="1" applyFill="1" applyAlignment="1">
      <alignment horizontal="right"/>
    </xf>
    <xf numFmtId="164" fontId="29" fillId="2" borderId="0" xfId="4" applyNumberFormat="1" applyFont="1" applyFill="1"/>
    <xf numFmtId="164" fontId="4" fillId="2" borderId="0" xfId="4" applyNumberFormat="1" applyFont="1" applyFill="1"/>
    <xf numFmtId="164" fontId="13" fillId="2" borderId="0" xfId="4" applyNumberFormat="1" applyFont="1" applyFill="1"/>
    <xf numFmtId="164" fontId="8" fillId="2" borderId="0" xfId="4" applyNumberFormat="1" applyFont="1" applyFill="1"/>
    <xf numFmtId="0" fontId="13" fillId="2" borderId="1" xfId="4" applyFont="1" applyFill="1" applyBorder="1"/>
    <xf numFmtId="166" fontId="13" fillId="2" borderId="1" xfId="4" applyNumberFormat="1" applyFont="1" applyFill="1" applyBorder="1"/>
    <xf numFmtId="166" fontId="8" fillId="2" borderId="0" xfId="4" applyNumberFormat="1" applyFont="1" applyFill="1" applyBorder="1"/>
    <xf numFmtId="166" fontId="13" fillId="2" borderId="0" xfId="4" applyNumberFormat="1" applyFont="1" applyFill="1"/>
    <xf numFmtId="164" fontId="13" fillId="0" borderId="0" xfId="4" applyNumberFormat="1" applyFont="1" applyFill="1"/>
    <xf numFmtId="164" fontId="8" fillId="0" borderId="0" xfId="4" applyNumberFormat="1" applyFont="1" applyFill="1"/>
    <xf numFmtId="0" fontId="41" fillId="0" borderId="0" xfId="4" applyFont="1" applyFill="1" applyBorder="1"/>
    <xf numFmtId="0" fontId="29" fillId="0" borderId="0" xfId="4" applyFont="1" applyFill="1"/>
    <xf numFmtId="0" fontId="29" fillId="0" borderId="0" xfId="4" applyFont="1" applyFill="1" applyBorder="1"/>
    <xf numFmtId="0" fontId="43" fillId="2" borderId="0" xfId="4" applyFont="1" applyFill="1"/>
    <xf numFmtId="164" fontId="43" fillId="2" borderId="0" xfId="4" applyNumberFormat="1" applyFont="1" applyFill="1"/>
    <xf numFmtId="164" fontId="33" fillId="2" borderId="0" xfId="4" applyNumberFormat="1" applyFont="1" applyFill="1"/>
    <xf numFmtId="0" fontId="33" fillId="0" borderId="0" xfId="4" applyFont="1" applyFill="1"/>
    <xf numFmtId="0" fontId="34" fillId="0" borderId="0" xfId="4" applyFont="1" applyFill="1" applyAlignment="1">
      <alignment vertical="top"/>
    </xf>
    <xf numFmtId="0" fontId="34" fillId="0" borderId="0" xfId="4" applyFont="1" applyFill="1" applyAlignment="1">
      <alignment vertical="top" wrapText="1"/>
    </xf>
    <xf numFmtId="0" fontId="3" fillId="0" borderId="0" xfId="4"/>
    <xf numFmtId="0" fontId="6" fillId="0" borderId="1" xfId="4" applyFont="1" applyFill="1" applyBorder="1" applyAlignment="1">
      <alignment vertical="top" wrapText="1"/>
    </xf>
    <xf numFmtId="0" fontId="3" fillId="0" borderId="1" xfId="4" applyBorder="1"/>
    <xf numFmtId="0" fontId="26" fillId="0" borderId="2" xfId="4" applyFont="1" applyFill="1" applyBorder="1" applyAlignment="1">
      <alignment horizontal="justify" vertical="center" wrapText="1"/>
    </xf>
    <xf numFmtId="0" fontId="26" fillId="0" borderId="2" xfId="4" applyFont="1" applyFill="1" applyBorder="1" applyAlignment="1">
      <alignment horizontal="right" vertical="center" wrapText="1"/>
    </xf>
    <xf numFmtId="0" fontId="3" fillId="0" borderId="0" xfId="4" applyAlignment="1">
      <alignment vertical="center"/>
    </xf>
    <xf numFmtId="0" fontId="32" fillId="0" borderId="0" xfId="4" applyFont="1"/>
    <xf numFmtId="0" fontId="13" fillId="0" borderId="0" xfId="4" applyFont="1" applyAlignment="1"/>
    <xf numFmtId="164" fontId="13" fillId="0" borderId="0" xfId="4" applyNumberFormat="1" applyFont="1" applyAlignment="1"/>
    <xf numFmtId="164" fontId="13" fillId="0" borderId="0" xfId="4" applyNumberFormat="1" applyFont="1" applyFill="1" applyAlignment="1"/>
    <xf numFmtId="0" fontId="41" fillId="0" borderId="0" xfId="4" applyFont="1" applyAlignment="1"/>
    <xf numFmtId="164" fontId="41" fillId="0" borderId="0" xfId="4" applyNumberFormat="1" applyFont="1" applyAlignment="1"/>
    <xf numFmtId="0" fontId="45" fillId="0" borderId="0" xfId="4" applyFont="1"/>
    <xf numFmtId="0" fontId="46" fillId="0" borderId="0" xfId="4" applyFont="1"/>
    <xf numFmtId="164" fontId="32" fillId="0" borderId="0" xfId="4" applyNumberFormat="1" applyFont="1"/>
    <xf numFmtId="166" fontId="41" fillId="0" borderId="0" xfId="4" applyNumberFormat="1" applyFont="1" applyAlignment="1"/>
    <xf numFmtId="164" fontId="46" fillId="0" borderId="0" xfId="4" applyNumberFormat="1" applyFont="1"/>
    <xf numFmtId="166" fontId="13" fillId="0" borderId="0" xfId="4" applyNumberFormat="1" applyFont="1" applyAlignment="1"/>
    <xf numFmtId="164" fontId="3" fillId="0" borderId="0" xfId="4" applyNumberFormat="1"/>
    <xf numFmtId="164" fontId="8" fillId="0" borderId="0" xfId="4" applyNumberFormat="1" applyFont="1" applyAlignment="1"/>
    <xf numFmtId="164" fontId="42" fillId="0" borderId="0" xfId="4" applyNumberFormat="1" applyFont="1" applyAlignment="1"/>
    <xf numFmtId="0" fontId="32" fillId="0" borderId="1" xfId="4" applyFont="1" applyBorder="1"/>
    <xf numFmtId="0" fontId="14" fillId="0" borderId="0" xfId="4" applyFont="1" applyFill="1" applyBorder="1" applyAlignment="1">
      <alignment horizontal="left"/>
    </xf>
    <xf numFmtId="0" fontId="8" fillId="0" borderId="0" xfId="4" applyFont="1" applyAlignment="1"/>
    <xf numFmtId="0" fontId="50" fillId="0" borderId="0" xfId="6" applyFont="1" applyFill="1" applyAlignment="1"/>
    <xf numFmtId="0" fontId="50" fillId="0" borderId="0" xfId="6" applyFont="1" applyAlignment="1"/>
    <xf numFmtId="0" fontId="8" fillId="0" borderId="7" xfId="4" applyFont="1" applyFill="1" applyBorder="1" applyAlignment="1">
      <alignment horizontal="center" vertical="center"/>
    </xf>
    <xf numFmtId="0" fontId="8" fillId="0" borderId="7" xfId="4" applyFont="1" applyFill="1" applyBorder="1" applyAlignment="1">
      <alignment horizontal="right" vertical="center" wrapText="1"/>
    </xf>
    <xf numFmtId="0" fontId="51" fillId="0" borderId="0" xfId="6" applyFont="1" applyFill="1" applyBorder="1" applyAlignment="1">
      <alignment vertical="center" wrapText="1"/>
    </xf>
    <xf numFmtId="0" fontId="51" fillId="0" borderId="0" xfId="6" applyFont="1" applyBorder="1" applyAlignment="1">
      <alignment vertical="center" wrapText="1"/>
    </xf>
    <xf numFmtId="0" fontId="51" fillId="0" borderId="0" xfId="6" applyFont="1" applyFill="1" applyAlignment="1">
      <alignment vertical="center" wrapText="1"/>
    </xf>
    <xf numFmtId="0" fontId="51" fillId="0" borderId="0" xfId="6" applyFont="1" applyAlignment="1">
      <alignment vertical="center" wrapText="1"/>
    </xf>
    <xf numFmtId="0" fontId="4" fillId="0" borderId="0" xfId="4" applyFont="1" applyFill="1" applyBorder="1"/>
    <xf numFmtId="0" fontId="51" fillId="0" borderId="0" xfId="6" applyFont="1" applyFill="1" applyAlignment="1"/>
    <xf numFmtId="0" fontId="51" fillId="0" borderId="0" xfId="6" applyFont="1" applyAlignment="1"/>
    <xf numFmtId="167" fontId="8" fillId="0" borderId="0" xfId="4" applyNumberFormat="1" applyFont="1" applyFill="1" applyBorder="1" applyAlignment="1">
      <alignment horizontal="center"/>
    </xf>
    <xf numFmtId="167" fontId="8" fillId="0" borderId="0" xfId="4" applyNumberFormat="1" applyFont="1" applyFill="1" applyAlignment="1">
      <alignment horizontal="center"/>
    </xf>
    <xf numFmtId="0" fontId="8" fillId="0" borderId="0" xfId="4" applyFont="1" applyFill="1" applyAlignment="1">
      <alignment horizontal="center"/>
    </xf>
    <xf numFmtId="0" fontId="8" fillId="0" borderId="0" xfId="4" applyFont="1" applyFill="1" applyBorder="1" applyAlignment="1">
      <alignment horizontal="center"/>
    </xf>
    <xf numFmtId="0" fontId="4" fillId="0" borderId="0" xfId="4" applyFont="1" applyFill="1" applyBorder="1" applyAlignment="1">
      <alignment horizontal="left"/>
    </xf>
    <xf numFmtId="166" fontId="4" fillId="0" borderId="0" xfId="4" applyNumberFormat="1" applyFont="1" applyFill="1" applyBorder="1"/>
    <xf numFmtId="0" fontId="51" fillId="0" borderId="0" xfId="6" applyFont="1" applyFill="1" applyBorder="1" applyAlignment="1"/>
    <xf numFmtId="0" fontId="51" fillId="0" borderId="0" xfId="6" applyFont="1" applyBorder="1" applyAlignment="1"/>
    <xf numFmtId="3" fontId="51" fillId="0" borderId="0" xfId="6" applyNumberFormat="1" applyFont="1" applyFill="1" applyAlignment="1"/>
    <xf numFmtId="0" fontId="50" fillId="0" borderId="0" xfId="6" applyFont="1" applyFill="1" applyBorder="1" applyAlignment="1"/>
    <xf numFmtId="3" fontId="51" fillId="0" borderId="0" xfId="6" applyNumberFormat="1" applyFont="1" applyFill="1" applyBorder="1" applyAlignment="1"/>
    <xf numFmtId="0" fontId="33" fillId="0" borderId="1" xfId="4" applyFont="1" applyFill="1" applyBorder="1" applyAlignment="1">
      <alignment horizontal="left"/>
    </xf>
    <xf numFmtId="166" fontId="33" fillId="0" borderId="1" xfId="4" applyNumberFormat="1" applyFont="1" applyFill="1" applyBorder="1"/>
    <xf numFmtId="0" fontId="14" fillId="0" borderId="0" xfId="6" applyFont="1" applyBorder="1" applyAlignment="1"/>
    <xf numFmtId="0" fontId="50" fillId="0" borderId="0" xfId="6" applyFont="1" applyBorder="1" applyAlignment="1"/>
    <xf numFmtId="0" fontId="4" fillId="0" borderId="0" xfId="4" applyFont="1" applyFill="1" applyAlignment="1">
      <alignment horizontal="left" vertical="top"/>
    </xf>
    <xf numFmtId="0" fontId="4" fillId="0" borderId="0" xfId="4" applyFont="1" applyFill="1" applyAlignment="1">
      <alignment vertical="top" wrapText="1"/>
    </xf>
    <xf numFmtId="0" fontId="8" fillId="0" borderId="0" xfId="4" applyFont="1" applyFill="1" applyAlignment="1">
      <alignment horizontal="left" vertical="top"/>
    </xf>
    <xf numFmtId="0" fontId="8" fillId="0" borderId="0" xfId="4" applyFont="1" applyFill="1" applyAlignment="1">
      <alignment vertical="top" wrapText="1"/>
    </xf>
    <xf numFmtId="0" fontId="8" fillId="0" borderId="0" xfId="4" applyFont="1" applyFill="1" applyBorder="1" applyAlignment="1">
      <alignment horizontal="left" vertical="top"/>
    </xf>
    <xf numFmtId="0" fontId="8" fillId="0" borderId="0" xfId="4" applyFont="1" applyFill="1" applyBorder="1" applyAlignment="1">
      <alignment vertical="top" wrapText="1"/>
    </xf>
    <xf numFmtId="0" fontId="8" fillId="0" borderId="0" xfId="4" applyFont="1" applyFill="1" applyBorder="1" applyAlignment="1">
      <alignment horizontal="center" vertical="top" wrapText="1"/>
    </xf>
    <xf numFmtId="0" fontId="8" fillId="0" borderId="6" xfId="4" applyFont="1" applyFill="1" applyBorder="1" applyAlignment="1">
      <alignment horizontal="left" vertical="top"/>
    </xf>
    <xf numFmtId="0" fontId="8" fillId="0" borderId="6" xfId="4" applyFont="1" applyFill="1" applyBorder="1" applyAlignment="1">
      <alignment vertical="top" wrapText="1"/>
    </xf>
    <xf numFmtId="0" fontId="8" fillId="0" borderId="6" xfId="4" applyFont="1" applyFill="1" applyBorder="1" applyAlignment="1">
      <alignment horizontal="center" vertical="top" wrapText="1"/>
    </xf>
    <xf numFmtId="0" fontId="8" fillId="0" borderId="0" xfId="4" applyFont="1" applyFill="1" applyBorder="1" applyAlignment="1">
      <alignment horizontal="left" vertical="top" wrapText="1"/>
    </xf>
    <xf numFmtId="0" fontId="8" fillId="0" borderId="0" xfId="4" applyFont="1" applyFill="1" applyBorder="1" applyAlignment="1">
      <alignment horizontal="center" vertical="top"/>
    </xf>
    <xf numFmtId="0" fontId="8" fillId="0" borderId="0" xfId="4" applyFont="1" applyFill="1" applyBorder="1" applyAlignment="1">
      <alignment horizontal="right" wrapText="1"/>
    </xf>
    <xf numFmtId="0" fontId="8" fillId="0" borderId="2" xfId="4" applyFont="1" applyFill="1" applyBorder="1" applyAlignment="1">
      <alignment horizontal="left" vertical="top"/>
    </xf>
    <xf numFmtId="0" fontId="8" fillId="0" borderId="2" xfId="4" applyFont="1" applyFill="1" applyBorder="1" applyAlignment="1">
      <alignment horizontal="justify" vertical="top" wrapText="1"/>
    </xf>
    <xf numFmtId="0" fontId="8" fillId="0" borderId="2" xfId="4" applyFont="1" applyFill="1" applyBorder="1" applyAlignment="1">
      <alignment horizontal="right" vertical="center" wrapText="1"/>
    </xf>
    <xf numFmtId="0" fontId="8" fillId="0" borderId="2" xfId="4" applyFont="1" applyFill="1" applyBorder="1" applyAlignment="1">
      <alignment horizontal="right" vertical="top" wrapText="1"/>
    </xf>
    <xf numFmtId="166" fontId="34" fillId="0" borderId="0" xfId="4" applyNumberFormat="1" applyFont="1" applyFill="1" applyAlignment="1">
      <alignment horizontal="right" vertical="top" wrapText="1"/>
    </xf>
    <xf numFmtId="166" fontId="4" fillId="0" borderId="0" xfId="4" applyNumberFormat="1" applyFont="1" applyFill="1"/>
    <xf numFmtId="0" fontId="8" fillId="0" borderId="0" xfId="4" applyFont="1" applyFill="1" applyAlignment="1">
      <alignment horizontal="justify" vertical="top" wrapText="1"/>
    </xf>
    <xf numFmtId="166" fontId="8" fillId="0" borderId="0" xfId="4" applyNumberFormat="1" applyFont="1" applyFill="1" applyAlignment="1">
      <alignment vertical="top" wrapText="1"/>
    </xf>
    <xf numFmtId="166" fontId="8" fillId="0" borderId="0" xfId="4" applyNumberFormat="1" applyFont="1" applyFill="1" applyAlignment="1">
      <alignment horizontal="left" vertical="top" wrapText="1"/>
    </xf>
    <xf numFmtId="0" fontId="8" fillId="0" borderId="0" xfId="4" applyFont="1" applyFill="1" applyAlignment="1">
      <alignment horizontal="left" vertical="top" wrapText="1"/>
    </xf>
    <xf numFmtId="0" fontId="8" fillId="2" borderId="0" xfId="4" applyFont="1" applyFill="1" applyAlignment="1">
      <alignment horizontal="left" vertical="top" wrapText="1"/>
    </xf>
    <xf numFmtId="166" fontId="8" fillId="0" borderId="0" xfId="4" applyNumberFormat="1" applyFont="1" applyFill="1" applyAlignment="1">
      <alignment horizontal="justify" vertical="top" wrapText="1"/>
    </xf>
    <xf numFmtId="166" fontId="8" fillId="0" borderId="0" xfId="4" applyNumberFormat="1" applyFont="1" applyFill="1" applyBorder="1" applyAlignment="1">
      <alignment horizontal="left" vertical="top" wrapText="1"/>
    </xf>
    <xf numFmtId="166" fontId="6" fillId="0" borderId="0" xfId="4" applyNumberFormat="1" applyFont="1" applyFill="1" applyAlignment="1">
      <alignment horizontal="right" vertical="top" wrapText="1"/>
    </xf>
    <xf numFmtId="0" fontId="33" fillId="0" borderId="1" xfId="4" applyFont="1" applyFill="1" applyBorder="1" applyAlignment="1">
      <alignment horizontal="left" vertical="center"/>
    </xf>
    <xf numFmtId="0" fontId="33" fillId="0" borderId="1" xfId="4" applyFont="1" applyFill="1" applyBorder="1" applyAlignment="1">
      <alignment vertical="center" wrapText="1"/>
    </xf>
    <xf numFmtId="166" fontId="33" fillId="0" borderId="1" xfId="4" applyNumberFormat="1" applyFont="1" applyFill="1" applyBorder="1" applyAlignment="1">
      <alignment horizontal="right" vertical="center" wrapText="1"/>
    </xf>
    <xf numFmtId="0" fontId="8" fillId="0" borderId="0" xfId="4" applyFont="1" applyFill="1" applyAlignment="1">
      <alignment vertical="center"/>
    </xf>
    <xf numFmtId="0" fontId="25" fillId="0" borderId="0" xfId="4" applyFont="1" applyFill="1" applyAlignment="1">
      <alignment horizontal="left"/>
    </xf>
    <xf numFmtId="0" fontId="25" fillId="0" borderId="0" xfId="4" applyFont="1" applyFill="1"/>
    <xf numFmtId="0" fontId="13" fillId="0" borderId="0" xfId="4" applyFont="1" applyFill="1" applyBorder="1" applyAlignment="1">
      <alignment horizontal="left" vertical="top"/>
    </xf>
    <xf numFmtId="0" fontId="13" fillId="0" borderId="0" xfId="4" applyFont="1" applyFill="1" applyBorder="1" applyAlignment="1">
      <alignment vertical="top" wrapText="1"/>
    </xf>
    <xf numFmtId="0" fontId="53" fillId="0" borderId="0" xfId="7" applyFont="1"/>
    <xf numFmtId="0" fontId="54" fillId="0" borderId="0" xfId="7" applyFont="1"/>
    <xf numFmtId="0" fontId="16" fillId="0" borderId="0" xfId="7" applyFont="1"/>
    <xf numFmtId="0" fontId="1" fillId="0" borderId="0" xfId="7"/>
    <xf numFmtId="0" fontId="16" fillId="0" borderId="7" xfId="7" applyFont="1" applyBorder="1" applyAlignment="1">
      <alignment vertical="center"/>
    </xf>
    <xf numFmtId="0" fontId="16" fillId="0" borderId="7" xfId="7" applyFont="1" applyBorder="1" applyAlignment="1">
      <alignment horizontal="right" vertical="center" wrapText="1"/>
    </xf>
    <xf numFmtId="0" fontId="1" fillId="0" borderId="0" xfId="7" applyAlignment="1">
      <alignment vertical="center"/>
    </xf>
    <xf numFmtId="166" fontId="16" fillId="0" borderId="0" xfId="8" applyNumberFormat="1" applyFont="1"/>
    <xf numFmtId="0" fontId="18" fillId="0" borderId="0" xfId="7" applyFont="1"/>
    <xf numFmtId="166" fontId="18" fillId="0" borderId="0" xfId="7" applyNumberFormat="1" applyFont="1"/>
    <xf numFmtId="0" fontId="16" fillId="0" borderId="1" xfId="7" applyFont="1" applyBorder="1"/>
    <xf numFmtId="166" fontId="16" fillId="0" borderId="1" xfId="7" applyNumberFormat="1" applyFont="1" applyBorder="1"/>
    <xf numFmtId="0" fontId="37" fillId="0" borderId="0" xfId="7" applyFont="1"/>
    <xf numFmtId="0" fontId="13" fillId="0" borderId="0" xfId="8" applyFont="1" applyFill="1" applyBorder="1" applyAlignment="1">
      <alignment horizontal="left"/>
    </xf>
    <xf numFmtId="0" fontId="19" fillId="0" borderId="0" xfId="9" applyFont="1"/>
    <xf numFmtId="0" fontId="22" fillId="0" borderId="0" xfId="9" applyFont="1"/>
    <xf numFmtId="0" fontId="2" fillId="0" borderId="0" xfId="9" applyFont="1"/>
    <xf numFmtId="0" fontId="16" fillId="0" borderId="0" xfId="9" applyFont="1"/>
    <xf numFmtId="0" fontId="37" fillId="0" borderId="0" xfId="9" applyFont="1"/>
    <xf numFmtId="0" fontId="1" fillId="0" borderId="0" xfId="9" applyFont="1"/>
    <xf numFmtId="0" fontId="15" fillId="0" borderId="0" xfId="9" applyFont="1"/>
    <xf numFmtId="0" fontId="25" fillId="0" borderId="0" xfId="9" applyFont="1"/>
    <xf numFmtId="0" fontId="35" fillId="0" borderId="7" xfId="9" applyFont="1" applyBorder="1" applyAlignment="1">
      <alignment horizontal="right" vertical="top" wrapText="1"/>
    </xf>
    <xf numFmtId="0" fontId="35" fillId="0" borderId="7" xfId="9" applyFont="1" applyBorder="1" applyAlignment="1">
      <alignment horizontal="right" vertical="center" wrapText="1"/>
    </xf>
    <xf numFmtId="0" fontId="28" fillId="0" borderId="0" xfId="9" applyFont="1"/>
    <xf numFmtId="0" fontId="35" fillId="0" borderId="0" xfId="9" applyFont="1" applyBorder="1" applyAlignment="1">
      <alignment horizontal="right" vertical="top" wrapText="1"/>
    </xf>
    <xf numFmtId="0" fontId="35" fillId="0" borderId="0" xfId="9" applyFont="1" applyBorder="1" applyAlignment="1">
      <alignment horizontal="right" vertical="center" wrapText="1"/>
    </xf>
    <xf numFmtId="3" fontId="16" fillId="0" borderId="0" xfId="9" applyNumberFormat="1" applyFont="1" applyAlignment="1">
      <alignment horizontal="right"/>
    </xf>
    <xf numFmtId="0" fontId="18" fillId="0" borderId="1" xfId="9" applyFont="1" applyBorder="1" applyAlignment="1">
      <alignment vertical="center"/>
    </xf>
    <xf numFmtId="3" fontId="18" fillId="0" borderId="1" xfId="9" applyNumberFormat="1" applyFont="1" applyBorder="1" applyAlignment="1">
      <alignment horizontal="right" vertical="center"/>
    </xf>
    <xf numFmtId="3" fontId="18" fillId="0" borderId="1" xfId="9" applyNumberFormat="1" applyFont="1" applyFill="1" applyBorder="1" applyAlignment="1">
      <alignment horizontal="right" vertical="center"/>
    </xf>
    <xf numFmtId="0" fontId="22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56" fillId="0" borderId="0" xfId="9" applyFont="1" applyBorder="1"/>
    <xf numFmtId="0" fontId="23" fillId="0" borderId="0" xfId="9" applyFont="1"/>
    <xf numFmtId="0" fontId="57" fillId="0" borderId="0" xfId="9" applyFont="1"/>
    <xf numFmtId="0" fontId="38" fillId="0" borderId="0" xfId="9" applyFont="1"/>
    <xf numFmtId="0" fontId="58" fillId="0" borderId="0" xfId="9" applyFont="1"/>
    <xf numFmtId="0" fontId="1" fillId="0" borderId="0" xfId="9"/>
    <xf numFmtId="0" fontId="53" fillId="0" borderId="0" xfId="4" applyFont="1" applyFill="1" applyAlignment="1">
      <alignment vertical="top" wrapText="1"/>
    </xf>
    <xf numFmtId="0" fontId="59" fillId="0" borderId="0" xfId="4" applyFont="1" applyFill="1" applyAlignment="1">
      <alignment vertical="top" wrapText="1"/>
    </xf>
    <xf numFmtId="0" fontId="7" fillId="0" borderId="0" xfId="4" applyFont="1" applyFill="1" applyAlignment="1">
      <alignment vertical="top" wrapText="1"/>
    </xf>
    <xf numFmtId="0" fontId="7" fillId="0" borderId="0" xfId="4" applyFont="1" applyFill="1" applyBorder="1" applyAlignment="1">
      <alignment vertical="top" wrapText="1"/>
    </xf>
    <xf numFmtId="0" fontId="6" fillId="0" borderId="0" xfId="4" applyFont="1" applyFill="1" applyBorder="1" applyAlignment="1">
      <alignment horizontal="justify" vertical="top" wrapText="1"/>
    </xf>
    <xf numFmtId="0" fontId="6" fillId="0" borderId="2" xfId="4" applyFont="1" applyFill="1" applyBorder="1" applyAlignment="1">
      <alignment horizontal="justify" vertical="top" wrapText="1"/>
    </xf>
    <xf numFmtId="0" fontId="6" fillId="0" borderId="0" xfId="4" applyFont="1" applyFill="1" applyBorder="1" applyAlignment="1">
      <alignment vertical="top" wrapText="1"/>
    </xf>
    <xf numFmtId="0" fontId="6" fillId="0" borderId="0" xfId="4" applyFont="1" applyFill="1" applyBorder="1" applyAlignment="1">
      <alignment horizontal="right" vertical="top" wrapText="1"/>
    </xf>
    <xf numFmtId="0" fontId="6" fillId="0" borderId="0" xfId="4" applyFont="1" applyFill="1" applyAlignment="1">
      <alignment horizontal="justify" vertical="center" wrapText="1"/>
    </xf>
    <xf numFmtId="166" fontId="6" fillId="0" borderId="0" xfId="4" applyNumberFormat="1" applyFont="1" applyFill="1" applyAlignment="1">
      <alignment vertical="center" wrapText="1"/>
    </xf>
    <xf numFmtId="166" fontId="3" fillId="0" borderId="0" xfId="4" applyNumberFormat="1" applyFill="1" applyAlignment="1">
      <alignment vertical="center"/>
    </xf>
    <xf numFmtId="0" fontId="6" fillId="0" borderId="0" xfId="4" applyFont="1" applyFill="1" applyAlignment="1">
      <alignment vertical="center" wrapText="1"/>
    </xf>
    <xf numFmtId="0" fontId="7" fillId="0" borderId="0" xfId="4" applyFont="1" applyFill="1" applyAlignment="1">
      <alignment vertical="center" wrapText="1"/>
    </xf>
    <xf numFmtId="0" fontId="34" fillId="0" borderId="0" xfId="4" applyFont="1" applyFill="1" applyAlignment="1">
      <alignment horizontal="justify" vertical="center" wrapText="1"/>
    </xf>
    <xf numFmtId="166" fontId="34" fillId="0" borderId="0" xfId="4" applyNumberFormat="1" applyFont="1" applyFill="1" applyAlignment="1">
      <alignment vertical="center" wrapText="1"/>
    </xf>
    <xf numFmtId="0" fontId="6" fillId="0" borderId="0" xfId="4" applyFont="1" applyFill="1" applyAlignment="1">
      <alignment horizontal="left" vertical="center" wrapText="1"/>
    </xf>
    <xf numFmtId="166" fontId="6" fillId="0" borderId="0" xfId="4" applyNumberFormat="1" applyFont="1" applyFill="1" applyAlignment="1">
      <alignment wrapText="1"/>
    </xf>
    <xf numFmtId="0" fontId="6" fillId="0" borderId="0" xfId="4" applyFont="1" applyFill="1" applyBorder="1" applyAlignment="1">
      <alignment vertical="center" wrapText="1"/>
    </xf>
    <xf numFmtId="0" fontId="7" fillId="0" borderId="0" xfId="4" applyFont="1" applyFill="1" applyBorder="1" applyAlignment="1">
      <alignment vertical="center" wrapText="1"/>
    </xf>
    <xf numFmtId="0" fontId="33" fillId="0" borderId="0" xfId="4" applyFont="1" applyFill="1" applyBorder="1" applyAlignment="1">
      <alignment horizontal="justify" vertical="center" wrapText="1"/>
    </xf>
    <xf numFmtId="166" fontId="33" fillId="0" borderId="0" xfId="4" applyNumberFormat="1" applyFont="1" applyFill="1" applyBorder="1" applyAlignment="1">
      <alignment vertical="center" wrapText="1"/>
    </xf>
    <xf numFmtId="0" fontId="25" fillId="0" borderId="0" xfId="4" applyFont="1" applyFill="1" applyBorder="1"/>
    <xf numFmtId="166" fontId="25" fillId="0" borderId="0" xfId="4" applyNumberFormat="1" applyFont="1" applyFill="1" applyBorder="1"/>
    <xf numFmtId="0" fontId="26" fillId="0" borderId="0" xfId="4" applyFont="1" applyFill="1" applyBorder="1" applyAlignment="1">
      <alignment vertical="top" wrapText="1"/>
    </xf>
    <xf numFmtId="0" fontId="12" fillId="0" borderId="0" xfId="4" applyFont="1"/>
    <xf numFmtId="0" fontId="15" fillId="0" borderId="0" xfId="4" applyFont="1"/>
    <xf numFmtId="0" fontId="15" fillId="0" borderId="1" xfId="4" applyFont="1" applyBorder="1"/>
    <xf numFmtId="0" fontId="15" fillId="0" borderId="2" xfId="4" applyFont="1" applyBorder="1" applyAlignment="1">
      <alignment horizontal="right" vertical="center"/>
    </xf>
    <xf numFmtId="0" fontId="15" fillId="0" borderId="2" xfId="4" applyFont="1" applyBorder="1" applyAlignment="1">
      <alignment horizontal="center" vertical="center" wrapText="1"/>
    </xf>
    <xf numFmtId="0" fontId="15" fillId="0" borderId="7" xfId="4" applyFont="1" applyBorder="1" applyAlignment="1">
      <alignment horizontal="right" vertical="center"/>
    </xf>
    <xf numFmtId="0" fontId="9" fillId="0" borderId="0" xfId="4" applyFont="1" applyAlignment="1">
      <alignment vertical="center"/>
    </xf>
    <xf numFmtId="0" fontId="15" fillId="0" borderId="0" xfId="4" applyFont="1" applyBorder="1"/>
    <xf numFmtId="166" fontId="15" fillId="0" borderId="0" xfId="4" applyNumberFormat="1" applyFont="1" applyFill="1" applyBorder="1" applyAlignment="1">
      <alignment horizontal="right"/>
    </xf>
    <xf numFmtId="166" fontId="15" fillId="0" borderId="0" xfId="4" applyNumberFormat="1" applyFont="1" applyBorder="1"/>
    <xf numFmtId="0" fontId="18" fillId="0" borderId="1" xfId="4" applyFont="1" applyBorder="1" applyAlignment="1">
      <alignment horizontal="left" vertical="center"/>
    </xf>
    <xf numFmtId="166" fontId="18" fillId="0" borderId="1" xfId="4" applyNumberFormat="1" applyFont="1" applyFill="1" applyBorder="1" applyAlignment="1">
      <alignment horizontal="right" vertical="center"/>
    </xf>
    <xf numFmtId="0" fontId="13" fillId="0" borderId="0" xfId="4" applyFont="1" applyBorder="1" applyAlignment="1"/>
    <xf numFmtId="0" fontId="15" fillId="0" borderId="0" xfId="4" applyFont="1" applyBorder="1" applyAlignment="1">
      <alignment vertical="center"/>
    </xf>
    <xf numFmtId="0" fontId="13" fillId="0" borderId="0" xfId="4" applyFont="1" applyBorder="1"/>
    <xf numFmtId="0" fontId="3" fillId="0" borderId="0" xfId="4" applyAlignment="1">
      <alignment horizontal="center"/>
    </xf>
    <xf numFmtId="166" fontId="15" fillId="3" borderId="0" xfId="4" applyNumberFormat="1" applyFont="1" applyFill="1" applyBorder="1" applyAlignment="1">
      <alignment horizontal="right"/>
    </xf>
    <xf numFmtId="165" fontId="15" fillId="0" borderId="0" xfId="4" applyNumberFormat="1" applyFont="1" applyBorder="1"/>
    <xf numFmtId="0" fontId="15" fillId="0" borderId="0" xfId="4" applyFont="1" applyFill="1" applyBorder="1" applyAlignment="1">
      <alignment horizontal="right"/>
    </xf>
    <xf numFmtId="165" fontId="15" fillId="0" borderId="0" xfId="4" applyNumberFormat="1" applyFont="1" applyFill="1" applyBorder="1" applyAlignment="1">
      <alignment horizontal="right"/>
    </xf>
    <xf numFmtId="165" fontId="18" fillId="0" borderId="1" xfId="4" applyNumberFormat="1" applyFont="1" applyFill="1" applyBorder="1" applyAlignment="1">
      <alignment horizontal="right" vertical="center"/>
    </xf>
    <xf numFmtId="0" fontId="13" fillId="0" borderId="0" xfId="4" applyFont="1" applyBorder="1" applyAlignment="1">
      <alignment vertical="center"/>
    </xf>
    <xf numFmtId="0" fontId="4" fillId="0" borderId="0" xfId="2" applyFont="1"/>
    <xf numFmtId="0" fontId="8" fillId="0" borderId="0" xfId="2" applyFont="1"/>
    <xf numFmtId="0" fontId="3" fillId="0" borderId="0" xfId="2"/>
    <xf numFmtId="0" fontId="15" fillId="0" borderId="0" xfId="2" applyFont="1"/>
    <xf numFmtId="0" fontId="35" fillId="0" borderId="6" xfId="2" applyFont="1" applyBorder="1" applyAlignment="1">
      <alignment horizontal="right" wrapText="1"/>
    </xf>
    <xf numFmtId="0" fontId="9" fillId="0" borderId="0" xfId="2" applyFont="1" applyAlignment="1"/>
    <xf numFmtId="0" fontId="35" fillId="0" borderId="0" xfId="2" applyFont="1" applyBorder="1" applyAlignment="1">
      <alignment horizontal="right" wrapText="1"/>
    </xf>
    <xf numFmtId="0" fontId="15" fillId="0" borderId="0" xfId="2" applyFont="1" applyFill="1" applyBorder="1" applyAlignment="1">
      <alignment horizontal="right" vertical="top"/>
    </xf>
    <xf numFmtId="0" fontId="15" fillId="0" borderId="2" xfId="2" applyFont="1" applyFill="1" applyBorder="1" applyAlignment="1">
      <alignment vertical="top"/>
    </xf>
    <xf numFmtId="0" fontId="15" fillId="0" borderId="2" xfId="2" applyFont="1" applyFill="1" applyBorder="1" applyAlignment="1">
      <alignment horizontal="right" vertical="top"/>
    </xf>
    <xf numFmtId="0" fontId="9" fillId="0" borderId="0" xfId="2" applyFont="1" applyFill="1" applyAlignment="1">
      <alignment vertical="top"/>
    </xf>
    <xf numFmtId="0" fontId="4" fillId="0" borderId="0" xfId="2" applyFont="1" applyAlignment="1">
      <alignment horizontal="justify" vertical="center" wrapText="1"/>
    </xf>
    <xf numFmtId="0" fontId="8" fillId="0" borderId="0" xfId="2" applyFont="1" applyAlignment="1">
      <alignment horizontal="right" vertical="center"/>
    </xf>
    <xf numFmtId="0" fontId="3" fillId="0" borderId="0" xfId="2" applyAlignment="1">
      <alignment vertical="center"/>
    </xf>
    <xf numFmtId="0" fontId="4" fillId="0" borderId="0" xfId="2" applyFont="1" applyAlignment="1">
      <alignment horizontal="left" wrapText="1"/>
    </xf>
    <xf numFmtId="168" fontId="4" fillId="0" borderId="0" xfId="2" applyNumberFormat="1" applyFont="1" applyFill="1" applyAlignment="1">
      <alignment wrapText="1"/>
    </xf>
    <xf numFmtId="168" fontId="3" fillId="0" borderId="0" xfId="2" applyNumberFormat="1"/>
    <xf numFmtId="0" fontId="4" fillId="0" borderId="0" xfId="2" applyFont="1" applyAlignment="1">
      <alignment horizontal="justify" wrapText="1"/>
    </xf>
    <xf numFmtId="168" fontId="4" fillId="0" borderId="0" xfId="2" applyNumberFormat="1" applyFont="1"/>
    <xf numFmtId="0" fontId="8" fillId="0" borderId="0" xfId="2" applyFont="1" applyAlignment="1">
      <alignment wrapText="1"/>
    </xf>
    <xf numFmtId="168" fontId="8" fillId="0" borderId="0" xfId="2" applyNumberFormat="1" applyFont="1" applyFill="1" applyAlignment="1">
      <alignment wrapText="1"/>
    </xf>
    <xf numFmtId="0" fontId="8" fillId="0" borderId="0" xfId="2" applyFont="1" applyAlignment="1">
      <alignment horizontal="left" wrapText="1"/>
    </xf>
    <xf numFmtId="0" fontId="8" fillId="0" borderId="0" xfId="2" applyFont="1" applyAlignment="1"/>
    <xf numFmtId="0" fontId="8" fillId="0" borderId="0" xfId="2" applyFont="1" applyFill="1" applyAlignment="1"/>
    <xf numFmtId="0" fontId="8" fillId="0" borderId="10" xfId="2" applyFont="1" applyBorder="1"/>
    <xf numFmtId="0" fontId="8" fillId="0" borderId="10" xfId="2" applyFont="1" applyFill="1" applyBorder="1" applyAlignment="1">
      <alignment horizontal="center"/>
    </xf>
    <xf numFmtId="0" fontId="8" fillId="0" borderId="0" xfId="2" applyFont="1" applyBorder="1"/>
    <xf numFmtId="0" fontId="8" fillId="0" borderId="0" xfId="2" applyFont="1" applyFill="1" applyBorder="1" applyAlignment="1">
      <alignment horizontal="center"/>
    </xf>
    <xf numFmtId="168" fontId="4" fillId="0" borderId="0" xfId="2" applyNumberFormat="1" applyFont="1" applyFill="1"/>
    <xf numFmtId="0" fontId="33" fillId="0" borderId="0" xfId="2" applyFont="1" applyBorder="1" applyAlignment="1">
      <alignment horizontal="left" wrapText="1"/>
    </xf>
    <xf numFmtId="168" fontId="33" fillId="0" borderId="0" xfId="2" applyNumberFormat="1" applyFont="1" applyFill="1" applyAlignment="1">
      <alignment wrapText="1"/>
    </xf>
    <xf numFmtId="0" fontId="33" fillId="0" borderId="0" xfId="2" applyFont="1" applyBorder="1" applyAlignment="1">
      <alignment horizontal="left"/>
    </xf>
    <xf numFmtId="0" fontId="8" fillId="0" borderId="1" xfId="2" applyFont="1" applyBorder="1"/>
    <xf numFmtId="0" fontId="8" fillId="0" borderId="1" xfId="2" applyFont="1" applyFill="1" applyBorder="1"/>
    <xf numFmtId="0" fontId="9" fillId="0" borderId="0" xfId="2" applyFont="1"/>
    <xf numFmtId="169" fontId="3" fillId="0" borderId="0" xfId="2" applyNumberFormat="1"/>
    <xf numFmtId="0" fontId="62" fillId="0" borderId="0" xfId="2" applyFont="1" applyFill="1" applyBorder="1" applyAlignment="1">
      <alignment vertical="center"/>
    </xf>
    <xf numFmtId="0" fontId="63" fillId="0" borderId="0" xfId="2" applyFont="1" applyFill="1" applyBorder="1" applyAlignment="1">
      <alignment vertical="center"/>
    </xf>
    <xf numFmtId="0" fontId="63" fillId="0" borderId="0" xfId="2" applyFont="1" applyFill="1" applyBorder="1" applyAlignment="1">
      <alignment horizontal="left"/>
    </xf>
    <xf numFmtId="0" fontId="15" fillId="0" borderId="0" xfId="2" applyFont="1" applyFill="1"/>
    <xf numFmtId="0" fontId="6" fillId="0" borderId="6" xfId="2" applyFont="1" applyBorder="1" applyAlignment="1">
      <alignment horizontal="right" wrapText="1"/>
    </xf>
    <xf numFmtId="0" fontId="8" fillId="0" borderId="2" xfId="2" applyFont="1" applyFill="1" applyBorder="1" applyAlignment="1">
      <alignment vertical="top"/>
    </xf>
    <xf numFmtId="0" fontId="8" fillId="0" borderId="2" xfId="2" applyFont="1" applyFill="1" applyBorder="1" applyAlignment="1">
      <alignment horizontal="right" vertical="top"/>
    </xf>
    <xf numFmtId="0" fontId="8" fillId="0" borderId="0" xfId="4" applyFont="1"/>
    <xf numFmtId="166" fontId="15" fillId="0" borderId="0" xfId="4" applyNumberFormat="1" applyFont="1"/>
    <xf numFmtId="166" fontId="15" fillId="0" borderId="0" xfId="4" applyNumberFormat="1" applyFont="1" applyAlignment="1">
      <alignment horizontal="right"/>
    </xf>
    <xf numFmtId="0" fontId="33" fillId="0" borderId="1" xfId="4" applyFont="1" applyBorder="1" applyAlignment="1">
      <alignment horizontal="left" vertical="center"/>
    </xf>
    <xf numFmtId="166" fontId="33" fillId="0" borderId="1" xfId="4" applyNumberFormat="1" applyFont="1" applyBorder="1" applyAlignment="1">
      <alignment vertical="center"/>
    </xf>
    <xf numFmtId="0" fontId="8" fillId="0" borderId="0" xfId="4" applyFont="1" applyBorder="1"/>
    <xf numFmtId="0" fontId="9" fillId="0" borderId="0" xfId="4" applyFont="1"/>
    <xf numFmtId="0" fontId="64" fillId="0" borderId="0" xfId="4" applyFont="1" applyBorder="1" applyAlignment="1">
      <alignment vertical="center" wrapText="1"/>
    </xf>
    <xf numFmtId="0" fontId="14" fillId="0" borderId="0" xfId="4" applyFont="1" applyBorder="1" applyAlignment="1">
      <alignment wrapText="1"/>
    </xf>
    <xf numFmtId="0" fontId="14" fillId="0" borderId="0" xfId="4" applyFont="1" applyAlignment="1">
      <alignment vertical="center"/>
    </xf>
    <xf numFmtId="0" fontId="14" fillId="0" borderId="0" xfId="4" applyFont="1" applyFill="1" applyBorder="1" applyAlignment="1">
      <alignment horizontal="left" vertical="center"/>
    </xf>
    <xf numFmtId="0" fontId="3" fillId="0" borderId="0" xfId="4" applyFont="1"/>
    <xf numFmtId="166" fontId="3" fillId="0" borderId="0" xfId="4" applyNumberFormat="1"/>
    <xf numFmtId="0" fontId="12" fillId="0" borderId="0" xfId="4" applyFont="1" applyAlignment="1"/>
    <xf numFmtId="0" fontId="5" fillId="0" borderId="0" xfId="4" applyFont="1" applyAlignment="1"/>
    <xf numFmtId="0" fontId="35" fillId="0" borderId="0" xfId="4" applyFont="1" applyAlignment="1">
      <alignment vertical="top"/>
    </xf>
    <xf numFmtId="0" fontId="65" fillId="0" borderId="0" xfId="4" applyFont="1" applyAlignment="1">
      <alignment vertical="top" wrapText="1"/>
    </xf>
    <xf numFmtId="0" fontId="7" fillId="0" borderId="0" xfId="4" applyFont="1" applyAlignment="1">
      <alignment vertical="top" wrapText="1"/>
    </xf>
    <xf numFmtId="0" fontId="15" fillId="0" borderId="1" xfId="4" applyFont="1" applyBorder="1" applyAlignment="1"/>
    <xf numFmtId="0" fontId="5" fillId="0" borderId="1" xfId="4" applyFont="1" applyBorder="1" applyAlignment="1"/>
    <xf numFmtId="49" fontId="15" fillId="2" borderId="7" xfId="4" applyNumberFormat="1" applyFont="1" applyFill="1" applyBorder="1" applyAlignment="1">
      <alignment horizontal="left" vertical="center"/>
    </xf>
    <xf numFmtId="0" fontId="15" fillId="2" borderId="7" xfId="4" applyFont="1" applyFill="1" applyBorder="1" applyAlignment="1">
      <alignment horizontal="right" vertical="center" wrapText="1"/>
    </xf>
    <xf numFmtId="49" fontId="15" fillId="2" borderId="7" xfId="4" applyNumberFormat="1" applyFont="1" applyFill="1" applyBorder="1" applyAlignment="1">
      <alignment horizontal="right" vertical="center" wrapText="1"/>
    </xf>
    <xf numFmtId="0" fontId="12" fillId="0" borderId="0" xfId="4" applyFont="1" applyBorder="1" applyAlignment="1">
      <alignment horizontal="left"/>
    </xf>
    <xf numFmtId="0" fontId="15" fillId="0" borderId="0" xfId="4" applyFont="1" applyBorder="1" applyAlignment="1">
      <alignment horizontal="left"/>
    </xf>
    <xf numFmtId="3" fontId="66" fillId="0" borderId="0" xfId="4" applyNumberFormat="1" applyFont="1" applyFill="1" applyBorder="1" applyAlignment="1">
      <alignment horizontal="right"/>
    </xf>
    <xf numFmtId="3" fontId="15" fillId="0" borderId="0" xfId="4" applyNumberFormat="1" applyFont="1" applyBorder="1"/>
    <xf numFmtId="3" fontId="15" fillId="0" borderId="0" xfId="4" applyNumberFormat="1" applyFont="1" applyFill="1" applyBorder="1" applyAlignment="1">
      <alignment horizontal="right"/>
    </xf>
    <xf numFmtId="3" fontId="12" fillId="0" borderId="0" xfId="4" applyNumberFormat="1" applyFont="1" applyFill="1" applyBorder="1" applyAlignment="1">
      <alignment horizontal="right"/>
    </xf>
    <xf numFmtId="3" fontId="18" fillId="0" borderId="1" xfId="4" applyNumberFormat="1" applyFont="1" applyFill="1" applyBorder="1" applyAlignment="1">
      <alignment horizontal="right" vertical="center"/>
    </xf>
    <xf numFmtId="0" fontId="67" fillId="0" borderId="0" xfId="4" applyFont="1" applyBorder="1" applyAlignment="1">
      <alignment vertical="center"/>
    </xf>
    <xf numFmtId="0" fontId="68" fillId="0" borderId="0" xfId="4" applyFont="1" applyAlignment="1">
      <alignment vertical="center"/>
    </xf>
    <xf numFmtId="0" fontId="44" fillId="0" borderId="0" xfId="4" applyFont="1" applyFill="1" applyBorder="1" applyAlignment="1">
      <alignment vertical="top"/>
    </xf>
    <xf numFmtId="0" fontId="13" fillId="0" borderId="0" xfId="4" applyFont="1" applyBorder="1" applyAlignment="1">
      <alignment vertical="top"/>
    </xf>
    <xf numFmtId="0" fontId="32" fillId="0" borderId="0" xfId="4" applyFont="1" applyAlignment="1">
      <alignment vertical="top"/>
    </xf>
    <xf numFmtId="0" fontId="3" fillId="0" borderId="0" xfId="4" applyAlignment="1">
      <alignment vertical="top"/>
    </xf>
    <xf numFmtId="0" fontId="13" fillId="0" borderId="0" xfId="4" applyFont="1" applyBorder="1" applyAlignment="1">
      <alignment horizontal="center" vertical="top"/>
    </xf>
    <xf numFmtId="165" fontId="13" fillId="0" borderId="0" xfId="4" applyNumberFormat="1" applyFont="1" applyBorder="1" applyAlignment="1">
      <alignment vertical="top"/>
    </xf>
    <xf numFmtId="0" fontId="13" fillId="0" borderId="0" xfId="4" applyFont="1" applyFill="1" applyBorder="1" applyAlignment="1">
      <alignment horizontal="left" vertical="center"/>
    </xf>
    <xf numFmtId="0" fontId="66" fillId="0" borderId="0" xfId="4" applyFont="1" applyBorder="1" applyAlignment="1">
      <alignment vertical="top"/>
    </xf>
    <xf numFmtId="0" fontId="69" fillId="0" borderId="0" xfId="4" applyFont="1" applyBorder="1" applyAlignment="1">
      <alignment vertical="top"/>
    </xf>
    <xf numFmtId="0" fontId="15" fillId="0" borderId="0" xfId="4" applyFont="1" applyBorder="1" applyAlignment="1">
      <alignment vertical="top"/>
    </xf>
    <xf numFmtId="0" fontId="3" fillId="0" borderId="0" xfId="4" applyAlignment="1">
      <alignment horizontal="left"/>
    </xf>
    <xf numFmtId="0" fontId="4" fillId="0" borderId="0" xfId="4" applyFont="1" applyBorder="1" applyAlignment="1"/>
    <xf numFmtId="0" fontId="6" fillId="0" borderId="0" xfId="4" applyFont="1" applyBorder="1" applyAlignment="1">
      <alignment vertical="top"/>
    </xf>
    <xf numFmtId="0" fontId="6" fillId="0" borderId="0" xfId="4" applyFont="1" applyBorder="1" applyAlignment="1">
      <alignment vertical="top" wrapText="1"/>
    </xf>
    <xf numFmtId="0" fontId="35" fillId="0" borderId="0" xfId="4" applyFont="1" applyAlignment="1">
      <alignment vertical="top" wrapText="1"/>
    </xf>
    <xf numFmtId="0" fontId="8" fillId="0" borderId="11" xfId="4" applyFont="1" applyBorder="1" applyAlignment="1"/>
    <xf numFmtId="0" fontId="4" fillId="0" borderId="11" xfId="4" applyFont="1" applyBorder="1" applyAlignment="1"/>
    <xf numFmtId="0" fontId="12" fillId="0" borderId="0" xfId="4" applyFont="1" applyBorder="1" applyAlignment="1"/>
    <xf numFmtId="0" fontId="5" fillId="0" borderId="0" xfId="4" applyFont="1" applyBorder="1" applyAlignment="1"/>
    <xf numFmtId="0" fontId="4" fillId="0" borderId="12" xfId="10" applyFont="1" applyBorder="1" applyAlignment="1">
      <alignment horizontal="left" vertical="center"/>
    </xf>
    <xf numFmtId="0" fontId="4" fillId="0" borderId="12" xfId="10" applyFont="1" applyBorder="1" applyAlignment="1">
      <alignment horizontal="center" vertical="center"/>
    </xf>
    <xf numFmtId="0" fontId="16" fillId="0" borderId="0" xfId="10" applyFont="1" applyBorder="1" applyAlignment="1">
      <alignment horizontal="center" vertical="center"/>
    </xf>
    <xf numFmtId="0" fontId="37" fillId="0" borderId="0" xfId="10" applyFont="1" applyBorder="1" applyAlignment="1">
      <alignment horizontal="center" vertical="center"/>
    </xf>
    <xf numFmtId="0" fontId="38" fillId="0" borderId="0" xfId="10" applyFont="1" applyBorder="1"/>
    <xf numFmtId="166" fontId="38" fillId="0" borderId="0" xfId="10" applyNumberFormat="1" applyFont="1" applyBorder="1" applyAlignment="1">
      <alignment horizontal="center"/>
    </xf>
    <xf numFmtId="0" fontId="16" fillId="0" borderId="0" xfId="10" applyFont="1"/>
    <xf numFmtId="0" fontId="37" fillId="0" borderId="0" xfId="10" applyFont="1"/>
    <xf numFmtId="0" fontId="38" fillId="0" borderId="0" xfId="10" applyFont="1" applyBorder="1" applyAlignment="1">
      <alignment horizontal="left" indent="1"/>
    </xf>
    <xf numFmtId="0" fontId="38" fillId="0" borderId="0" xfId="10" applyFont="1" applyBorder="1" applyAlignment="1">
      <alignment horizontal="left"/>
    </xf>
    <xf numFmtId="0" fontId="33" fillId="0" borderId="0" xfId="10" applyFont="1" applyBorder="1" applyAlignment="1">
      <alignment horizontal="left" vertical="center"/>
    </xf>
    <xf numFmtId="166" fontId="33" fillId="0" borderId="0" xfId="10" applyNumberFormat="1" applyFont="1" applyBorder="1" applyAlignment="1">
      <alignment horizontal="center" vertical="center"/>
    </xf>
    <xf numFmtId="0" fontId="4" fillId="0" borderId="1" xfId="10" applyFont="1" applyBorder="1" applyAlignment="1">
      <alignment horizontal="left" vertical="center"/>
    </xf>
    <xf numFmtId="10" fontId="4" fillId="0" borderId="1" xfId="10" applyNumberFormat="1" applyFont="1" applyBorder="1" applyAlignment="1">
      <alignment horizontal="center" vertical="center"/>
    </xf>
    <xf numFmtId="0" fontId="1" fillId="0" borderId="0" xfId="10" applyBorder="1"/>
    <xf numFmtId="0" fontId="1" fillId="0" borderId="0" xfId="10"/>
    <xf numFmtId="0" fontId="15" fillId="0" borderId="2" xfId="4" applyFont="1" applyBorder="1" applyAlignment="1">
      <alignment horizontal="left" vertical="center" wrapText="1"/>
    </xf>
    <xf numFmtId="0" fontId="15" fillId="0" borderId="2" xfId="4" applyFont="1" applyBorder="1" applyAlignment="1">
      <alignment horizontal="right" vertical="center" wrapText="1"/>
    </xf>
    <xf numFmtId="0" fontId="15" fillId="0" borderId="2" xfId="4" applyFont="1" applyFill="1" applyBorder="1" applyAlignment="1">
      <alignment horizontal="right" vertical="center" wrapText="1"/>
    </xf>
    <xf numFmtId="0" fontId="70" fillId="0" borderId="0" xfId="11" applyFont="1"/>
    <xf numFmtId="0" fontId="16" fillId="0" borderId="0" xfId="11" applyFont="1"/>
    <xf numFmtId="0" fontId="17" fillId="0" borderId="0" xfId="11" applyFont="1"/>
    <xf numFmtId="0" fontId="19" fillId="0" borderId="0" xfId="5" applyFont="1"/>
    <xf numFmtId="0" fontId="16" fillId="0" borderId="0" xfId="5" applyFont="1" applyFill="1"/>
    <xf numFmtId="164" fontId="16" fillId="0" borderId="0" xfId="5" applyNumberFormat="1" applyFont="1" applyFill="1"/>
    <xf numFmtId="0" fontId="19" fillId="0" borderId="0" xfId="5" applyFont="1" applyFill="1"/>
    <xf numFmtId="164" fontId="19" fillId="0" borderId="0" xfId="5" applyNumberFormat="1" applyFont="1" applyFill="1" applyBorder="1"/>
    <xf numFmtId="170" fontId="70" fillId="0" borderId="0" xfId="11" applyNumberFormat="1" applyFont="1"/>
    <xf numFmtId="0" fontId="12" fillId="0" borderId="0" xfId="11" applyFont="1" applyAlignment="1">
      <alignment horizontal="left"/>
    </xf>
    <xf numFmtId="0" fontId="15" fillId="0" borderId="0" xfId="11" applyFont="1"/>
    <xf numFmtId="164" fontId="15" fillId="0" borderId="0" xfId="11" applyNumberFormat="1" applyFont="1"/>
    <xf numFmtId="0" fontId="71" fillId="0" borderId="0" xfId="11" applyFont="1"/>
    <xf numFmtId="0" fontId="15" fillId="0" borderId="1" xfId="11" applyFont="1" applyBorder="1"/>
    <xf numFmtId="164" fontId="15" fillId="0" borderId="1" xfId="11" applyNumberFormat="1" applyFont="1" applyBorder="1"/>
    <xf numFmtId="0" fontId="18" fillId="0" borderId="0" xfId="11" applyFont="1" applyAlignment="1">
      <alignment horizontal="left"/>
    </xf>
    <xf numFmtId="164" fontId="18" fillId="0" borderId="0" xfId="11" applyNumberFormat="1" applyFont="1"/>
    <xf numFmtId="164" fontId="17" fillId="0" borderId="0" xfId="11" applyNumberFormat="1" applyFont="1"/>
    <xf numFmtId="0" fontId="15" fillId="0" borderId="0" xfId="11" applyFont="1" applyAlignment="1">
      <alignment horizontal="left"/>
    </xf>
    <xf numFmtId="165" fontId="15" fillId="0" borderId="0" xfId="11" applyNumberFormat="1" applyFont="1"/>
    <xf numFmtId="165" fontId="17" fillId="0" borderId="0" xfId="11" applyNumberFormat="1" applyFont="1"/>
    <xf numFmtId="171" fontId="15" fillId="0" borderId="0" xfId="11" applyNumberFormat="1" applyFont="1"/>
    <xf numFmtId="2" fontId="17" fillId="0" borderId="0" xfId="11" applyNumberFormat="1" applyFont="1"/>
    <xf numFmtId="165" fontId="15" fillId="0" borderId="1" xfId="11" applyNumberFormat="1" applyFont="1" applyBorder="1"/>
    <xf numFmtId="165" fontId="18" fillId="0" borderId="0" xfId="11" applyNumberFormat="1" applyFont="1"/>
    <xf numFmtId="0" fontId="72" fillId="0" borderId="0" xfId="11" applyFont="1" applyAlignment="1">
      <alignment horizontal="center"/>
    </xf>
    <xf numFmtId="2" fontId="70" fillId="0" borderId="0" xfId="11" applyNumberFormat="1" applyFont="1"/>
    <xf numFmtId="0" fontId="15" fillId="0" borderId="1" xfId="11" applyFont="1" applyBorder="1" applyAlignment="1">
      <alignment horizontal="left"/>
    </xf>
    <xf numFmtId="166" fontId="18" fillId="0" borderId="0" xfId="11" applyNumberFormat="1" applyFont="1"/>
    <xf numFmtId="0" fontId="36" fillId="0" borderId="0" xfId="11" applyFont="1"/>
    <xf numFmtId="0" fontId="38" fillId="0" borderId="0" xfId="11" applyFont="1"/>
    <xf numFmtId="0" fontId="58" fillId="0" borderId="0" xfId="11" applyFont="1"/>
    <xf numFmtId="0" fontId="38" fillId="0" borderId="0" xfId="11" applyFont="1" applyFill="1"/>
    <xf numFmtId="0" fontId="58" fillId="0" borderId="0" xfId="11" applyFont="1" applyFill="1"/>
    <xf numFmtId="0" fontId="38" fillId="0" borderId="0" xfId="11" applyFont="1" applyFill="1" applyBorder="1"/>
    <xf numFmtId="0" fontId="8" fillId="0" borderId="0" xfId="11" applyFont="1" applyAlignment="1">
      <alignment horizontal="left"/>
    </xf>
    <xf numFmtId="0" fontId="8" fillId="0" borderId="0" xfId="11" applyFont="1" applyFill="1"/>
    <xf numFmtId="0" fontId="8" fillId="0" borderId="0" xfId="11" applyFont="1" applyFill="1" applyBorder="1"/>
    <xf numFmtId="0" fontId="51" fillId="0" borderId="0" xfId="11" applyFont="1"/>
    <xf numFmtId="0" fontId="8" fillId="0" borderId="2" xfId="4" applyFont="1" applyBorder="1" applyAlignment="1">
      <alignment horizontal="right" vertical="center" wrapText="1"/>
    </xf>
    <xf numFmtId="0" fontId="8" fillId="0" borderId="0" xfId="11" applyFont="1"/>
    <xf numFmtId="170" fontId="8" fillId="0" borderId="0" xfId="11" applyNumberFormat="1" applyFont="1"/>
    <xf numFmtId="170" fontId="8" fillId="0" borderId="0" xfId="11" applyNumberFormat="1" applyFont="1" applyBorder="1"/>
    <xf numFmtId="170" fontId="8" fillId="0" borderId="1" xfId="11" applyNumberFormat="1" applyFont="1" applyBorder="1"/>
    <xf numFmtId="0" fontId="8" fillId="0" borderId="0" xfId="11" applyFont="1" applyAlignment="1">
      <alignment horizontal="right"/>
    </xf>
    <xf numFmtId="2" fontId="8" fillId="0" borderId="0" xfId="11" applyNumberFormat="1" applyFont="1"/>
    <xf numFmtId="2" fontId="8" fillId="0" borderId="0" xfId="11" applyNumberFormat="1" applyFont="1" applyBorder="1"/>
    <xf numFmtId="2" fontId="16" fillId="0" borderId="0" xfId="11" applyNumberFormat="1" applyFont="1"/>
    <xf numFmtId="2" fontId="16" fillId="0" borderId="0" xfId="11" applyNumberFormat="1" applyFont="1" applyBorder="1"/>
    <xf numFmtId="0" fontId="37" fillId="0" borderId="0" xfId="11" applyFont="1"/>
    <xf numFmtId="0" fontId="1" fillId="0" borderId="0" xfId="11"/>
    <xf numFmtId="0" fontId="17" fillId="0" borderId="0" xfId="12" applyFont="1"/>
    <xf numFmtId="0" fontId="1" fillId="0" borderId="0" xfId="12"/>
    <xf numFmtId="0" fontId="16" fillId="0" borderId="0" xfId="5" applyFont="1"/>
    <xf numFmtId="0" fontId="17" fillId="0" borderId="1" xfId="12" applyFont="1" applyBorder="1"/>
    <xf numFmtId="0" fontId="16" fillId="0" borderId="7" xfId="5" applyFont="1" applyBorder="1" applyAlignment="1">
      <alignment vertical="center"/>
    </xf>
    <xf numFmtId="1" fontId="16" fillId="0" borderId="7" xfId="5" applyNumberFormat="1" applyFont="1" applyBorder="1" applyAlignment="1">
      <alignment horizontal="right" vertical="center" wrapText="1"/>
    </xf>
    <xf numFmtId="0" fontId="19" fillId="0" borderId="0" xfId="12" applyFont="1"/>
    <xf numFmtId="0" fontId="16" fillId="0" borderId="0" xfId="12" applyFont="1"/>
    <xf numFmtId="0" fontId="16" fillId="0" borderId="0" xfId="12" applyFont="1" applyFill="1"/>
    <xf numFmtId="0" fontId="1" fillId="0" borderId="0" xfId="12" applyFill="1"/>
    <xf numFmtId="3" fontId="16" fillId="0" borderId="0" xfId="12" applyNumberFormat="1" applyFont="1"/>
    <xf numFmtId="3" fontId="16" fillId="0" borderId="0" xfId="12" applyNumberFormat="1" applyFont="1" applyFill="1"/>
    <xf numFmtId="3" fontId="19" fillId="0" borderId="0" xfId="12" applyNumberFormat="1" applyFont="1"/>
    <xf numFmtId="3" fontId="12" fillId="0" borderId="0" xfId="12" applyNumberFormat="1" applyFont="1" applyFill="1"/>
    <xf numFmtId="0" fontId="2" fillId="0" borderId="0" xfId="12" applyFont="1" applyFill="1"/>
    <xf numFmtId="0" fontId="2" fillId="0" borderId="0" xfId="12" applyFont="1"/>
    <xf numFmtId="0" fontId="1" fillId="0" borderId="0" xfId="12" applyFont="1"/>
    <xf numFmtId="0" fontId="18" fillId="0" borderId="0" xfId="5" applyFont="1"/>
    <xf numFmtId="3" fontId="18" fillId="0" borderId="0" xfId="5" applyNumberFormat="1" applyFont="1"/>
    <xf numFmtId="0" fontId="18" fillId="0" borderId="1" xfId="5" applyFont="1" applyBorder="1" applyAlignment="1">
      <alignment vertical="top"/>
    </xf>
    <xf numFmtId="166" fontId="18" fillId="0" borderId="1" xfId="5" applyNumberFormat="1" applyFont="1" applyBorder="1" applyAlignment="1">
      <alignment vertical="top"/>
    </xf>
    <xf numFmtId="0" fontId="1" fillId="0" borderId="0" xfId="12" applyBorder="1"/>
    <xf numFmtId="0" fontId="1" fillId="2" borderId="0" xfId="12" applyFill="1"/>
    <xf numFmtId="164" fontId="1" fillId="2" borderId="0" xfId="12" applyNumberFormat="1" applyFill="1"/>
    <xf numFmtId="4" fontId="1" fillId="2" borderId="0" xfId="12" applyNumberFormat="1" applyFill="1"/>
    <xf numFmtId="0" fontId="4" fillId="0" borderId="0" xfId="4" applyFont="1" applyFill="1" applyAlignment="1"/>
    <xf numFmtId="0" fontId="4" fillId="0" borderId="0" xfId="4" applyFont="1" applyAlignment="1"/>
    <xf numFmtId="0" fontId="6" fillId="0" borderId="0" xfId="4" applyFont="1" applyAlignment="1">
      <alignment vertical="top" wrapText="1"/>
    </xf>
    <xf numFmtId="0" fontId="6" fillId="0" borderId="1" xfId="4" applyFont="1" applyBorder="1" applyAlignment="1">
      <alignment vertical="top" wrapText="1"/>
    </xf>
    <xf numFmtId="0" fontId="8" fillId="0" borderId="2" xfId="4" applyFont="1" applyBorder="1" applyAlignment="1">
      <alignment horizontal="right" vertical="center"/>
    </xf>
    <xf numFmtId="0" fontId="15" fillId="0" borderId="0" xfId="4" applyFont="1" applyBorder="1" applyAlignment="1">
      <alignment horizontal="right" vertical="center"/>
    </xf>
    <xf numFmtId="0" fontId="9" fillId="0" borderId="0" xfId="4" applyFont="1" applyBorder="1" applyAlignment="1">
      <alignment vertical="center"/>
    </xf>
    <xf numFmtId="0" fontId="34" fillId="0" borderId="0" xfId="4" applyFont="1" applyFill="1" applyAlignment="1">
      <alignment wrapText="1"/>
    </xf>
    <xf numFmtId="0" fontId="8" fillId="0" borderId="0" xfId="4" applyFont="1" applyAlignment="1">
      <alignment horizontal="right"/>
    </xf>
    <xf numFmtId="0" fontId="9" fillId="0" borderId="0" xfId="4" applyFont="1" applyBorder="1"/>
    <xf numFmtId="2" fontId="8" fillId="0" borderId="0" xfId="4" applyNumberFormat="1" applyFont="1" applyAlignment="1">
      <alignment horizontal="right" vertical="top" wrapText="1"/>
    </xf>
    <xf numFmtId="2" fontId="9" fillId="0" borderId="0" xfId="4" applyNumberFormat="1" applyFont="1"/>
    <xf numFmtId="0" fontId="33" fillId="0" borderId="3" xfId="4" applyFont="1" applyFill="1" applyBorder="1" applyAlignment="1">
      <alignment horizontal="left" vertical="top" wrapText="1"/>
    </xf>
    <xf numFmtId="2" fontId="33" fillId="0" borderId="3" xfId="4" applyNumberFormat="1" applyFont="1" applyBorder="1" applyAlignment="1">
      <alignment horizontal="right" vertical="top" wrapText="1"/>
    </xf>
    <xf numFmtId="170" fontId="9" fillId="0" borderId="0" xfId="4" applyNumberFormat="1" applyFont="1"/>
    <xf numFmtId="0" fontId="6" fillId="0" borderId="0" xfId="13" applyFont="1" applyAlignment="1">
      <alignment vertical="top" wrapText="1"/>
    </xf>
    <xf numFmtId="0" fontId="9" fillId="0" borderId="0" xfId="13" applyFont="1"/>
    <xf numFmtId="0" fontId="6" fillId="0" borderId="0" xfId="4" applyFont="1" applyAlignment="1">
      <alignment wrapText="1"/>
    </xf>
    <xf numFmtId="0" fontId="33" fillId="0" borderId="0" xfId="4" applyFont="1" applyBorder="1" applyAlignment="1">
      <alignment horizontal="left" vertical="top" wrapText="1"/>
    </xf>
    <xf numFmtId="2" fontId="33" fillId="0" borderId="0" xfId="4" applyNumberFormat="1" applyFont="1" applyFill="1" applyBorder="1" applyAlignment="1">
      <alignment horizontal="right" vertical="top" wrapText="1"/>
    </xf>
    <xf numFmtId="0" fontId="34" fillId="0" borderId="0" xfId="4" applyFont="1" applyAlignment="1">
      <alignment horizontal="left" vertical="top" wrapText="1"/>
    </xf>
    <xf numFmtId="165" fontId="34" fillId="0" borderId="0" xfId="4" applyNumberFormat="1" applyFont="1" applyAlignment="1">
      <alignment horizontal="right" vertical="top" wrapText="1"/>
    </xf>
    <xf numFmtId="0" fontId="6" fillId="0" borderId="1" xfId="13" applyFont="1" applyBorder="1" applyAlignment="1">
      <alignment vertical="top" wrapText="1"/>
    </xf>
    <xf numFmtId="0" fontId="8" fillId="0" borderId="1" xfId="13" applyFont="1" applyBorder="1"/>
    <xf numFmtId="0" fontId="6" fillId="0" borderId="0" xfId="13" applyFont="1" applyAlignment="1">
      <alignment horizontal="right" vertical="top" wrapText="1"/>
    </xf>
    <xf numFmtId="0" fontId="8" fillId="0" borderId="0" xfId="13" applyFont="1"/>
    <xf numFmtId="0" fontId="75" fillId="0" borderId="0" xfId="4" applyFont="1" applyBorder="1" applyAlignment="1">
      <alignment vertical="top" wrapText="1"/>
    </xf>
    <xf numFmtId="0" fontId="6" fillId="0" borderId="0" xfId="4" applyFont="1" applyBorder="1" applyAlignment="1"/>
    <xf numFmtId="0" fontId="7" fillId="0" borderId="0" xfId="4" applyFont="1" applyBorder="1" applyAlignment="1"/>
    <xf numFmtId="0" fontId="76" fillId="0" borderId="0" xfId="4" applyFont="1" applyBorder="1" applyAlignment="1"/>
    <xf numFmtId="0" fontId="15" fillId="0" borderId="0" xfId="13" applyFont="1"/>
    <xf numFmtId="0" fontId="3" fillId="0" borderId="0" xfId="13"/>
    <xf numFmtId="2" fontId="8" fillId="0" borderId="0" xfId="4" applyNumberFormat="1" applyFont="1" applyFill="1" applyAlignment="1">
      <alignment horizontal="right" vertical="top" wrapText="1"/>
    </xf>
    <xf numFmtId="165" fontId="34" fillId="0" borderId="0" xfId="4" applyNumberFormat="1" applyFont="1" applyBorder="1" applyAlignment="1">
      <alignment horizontal="right" vertical="top" wrapText="1"/>
    </xf>
    <xf numFmtId="165" fontId="9" fillId="0" borderId="0" xfId="4" applyNumberFormat="1" applyFont="1"/>
    <xf numFmtId="0" fontId="8" fillId="0" borderId="1" xfId="13" applyFont="1" applyFill="1" applyBorder="1"/>
    <xf numFmtId="0" fontId="7" fillId="0" borderId="0" xfId="4" applyFont="1" applyBorder="1" applyAlignment="1">
      <alignment vertical="top" wrapText="1"/>
    </xf>
    <xf numFmtId="2" fontId="6" fillId="0" borderId="0" xfId="4" applyNumberFormat="1" applyFont="1" applyAlignment="1">
      <alignment horizontal="right" vertical="top" wrapText="1"/>
    </xf>
    <xf numFmtId="165" fontId="8" fillId="0" borderId="0" xfId="4" applyNumberFormat="1" applyFont="1" applyAlignment="1">
      <alignment horizontal="right" vertical="top" wrapText="1"/>
    </xf>
    <xf numFmtId="0" fontId="33" fillId="0" borderId="0" xfId="4" applyFont="1" applyFill="1" applyAlignment="1">
      <alignment vertical="top" wrapText="1"/>
    </xf>
    <xf numFmtId="165" fontId="33" fillId="0" borderId="0" xfId="4" applyNumberFormat="1" applyFont="1" applyAlignment="1">
      <alignment horizontal="right" vertical="top" wrapText="1"/>
    </xf>
    <xf numFmtId="165" fontId="33" fillId="0" borderId="0" xfId="4" applyNumberFormat="1" applyFont="1" applyFill="1" applyAlignment="1">
      <alignment horizontal="right" vertical="top" wrapText="1"/>
    </xf>
    <xf numFmtId="165" fontId="6" fillId="0" borderId="0" xfId="4" applyNumberFormat="1" applyFont="1" applyAlignment="1">
      <alignment horizontal="right" vertical="top" wrapText="1"/>
    </xf>
    <xf numFmtId="165" fontId="8" fillId="0" borderId="0" xfId="4" applyNumberFormat="1" applyFont="1"/>
    <xf numFmtId="165" fontId="6" fillId="0" borderId="1" xfId="4" applyNumberFormat="1" applyFont="1" applyBorder="1" applyAlignment="1">
      <alignment horizontal="right" vertical="top" wrapText="1"/>
    </xf>
    <xf numFmtId="0" fontId="76" fillId="0" borderId="0" xfId="4" applyFont="1" applyBorder="1" applyAlignment="1">
      <alignment vertical="center"/>
    </xf>
    <xf numFmtId="0" fontId="4" fillId="0" borderId="0" xfId="1" applyFont="1" applyFill="1" applyBorder="1" applyAlignment="1">
      <alignment horizontal="left"/>
    </xf>
    <xf numFmtId="0" fontId="8" fillId="0" borderId="0" xfId="4" applyFont="1" applyFill="1" applyAlignment="1">
      <alignment horizontal="left"/>
    </xf>
    <xf numFmtId="0" fontId="8" fillId="0" borderId="0" xfId="4" applyFont="1" applyFill="1" applyBorder="1" applyAlignment="1">
      <alignment horizontal="left"/>
    </xf>
    <xf numFmtId="0" fontId="33" fillId="0" borderId="1" xfId="1" applyFont="1" applyFill="1" applyBorder="1" applyAlignment="1">
      <alignment horizontal="left" vertical="center"/>
    </xf>
    <xf numFmtId="0" fontId="6" fillId="0" borderId="0" xfId="4" applyFont="1" applyFill="1" applyAlignment="1">
      <alignment horizontal="left" vertical="center"/>
    </xf>
    <xf numFmtId="0" fontId="34" fillId="0" borderId="0" xfId="4" applyFont="1" applyFill="1" applyAlignment="1">
      <alignment vertical="center" wrapText="1"/>
    </xf>
    <xf numFmtId="0" fontId="6" fillId="0" borderId="0" xfId="4" applyFont="1" applyFill="1" applyAlignment="1">
      <alignment horizontal="left" vertical="center" wrapText="1"/>
    </xf>
    <xf numFmtId="0" fontId="6" fillId="0" borderId="0" xfId="4" applyFont="1" applyFill="1" applyAlignment="1">
      <alignment vertical="center" wrapText="1"/>
    </xf>
    <xf numFmtId="0" fontId="34" fillId="0" borderId="0" xfId="4" applyFont="1" applyFill="1" applyBorder="1" applyAlignment="1">
      <alignment vertical="top" wrapText="1"/>
    </xf>
    <xf numFmtId="0" fontId="6" fillId="0" borderId="0" xfId="4" applyFont="1" applyFill="1" applyAlignment="1">
      <alignment vertical="top" wrapText="1"/>
    </xf>
    <xf numFmtId="0" fontId="34" fillId="0" borderId="0" xfId="4" applyFont="1" applyFill="1" applyAlignment="1">
      <alignment horizontal="left" wrapText="1"/>
    </xf>
    <xf numFmtId="0" fontId="34" fillId="0" borderId="0" xfId="4" applyFont="1" applyFill="1" applyAlignment="1">
      <alignment horizontal="left" vertical="center"/>
    </xf>
    <xf numFmtId="0" fontId="33" fillId="0" borderId="1" xfId="4" applyFont="1" applyFill="1" applyBorder="1" applyAlignment="1">
      <alignment horizontal="left" vertical="center"/>
    </xf>
    <xf numFmtId="0" fontId="4" fillId="0" borderId="9" xfId="5" applyFont="1" applyFill="1" applyBorder="1" applyAlignment="1">
      <alignment horizontal="center" vertical="center"/>
    </xf>
    <xf numFmtId="0" fontId="33" fillId="0" borderId="9" xfId="5" applyFont="1" applyFill="1" applyBorder="1" applyAlignment="1">
      <alignment horizontal="center" vertical="center"/>
    </xf>
    <xf numFmtId="0" fontId="4" fillId="0" borderId="6" xfId="5" applyFont="1" applyFill="1" applyBorder="1" applyAlignment="1">
      <alignment horizontal="center" vertical="center"/>
    </xf>
    <xf numFmtId="0" fontId="8" fillId="0" borderId="0" xfId="5" applyFont="1" applyFill="1" applyAlignment="1">
      <alignment horizontal="left" wrapText="1"/>
    </xf>
    <xf numFmtId="0" fontId="36" fillId="0" borderId="7" xfId="5" applyFont="1" applyFill="1" applyBorder="1" applyAlignment="1">
      <alignment horizontal="center" vertical="center"/>
    </xf>
    <xf numFmtId="0" fontId="36" fillId="0" borderId="0" xfId="5" applyFont="1" applyFill="1" applyBorder="1" applyAlignment="1">
      <alignment horizontal="center"/>
    </xf>
    <xf numFmtId="0" fontId="38" fillId="0" borderId="0" xfId="5" applyFont="1" applyFill="1" applyAlignment="1">
      <alignment horizontal="left" wrapText="1"/>
    </xf>
    <xf numFmtId="0" fontId="36" fillId="0" borderId="0" xfId="5" applyFont="1" applyFill="1" applyAlignment="1">
      <alignment horizontal="center"/>
    </xf>
    <xf numFmtId="0" fontId="8" fillId="0" borderId="0" xfId="4" applyFont="1" applyFill="1" applyBorder="1" applyAlignment="1">
      <alignment horizontal="center" vertical="top" wrapText="1"/>
    </xf>
    <xf numFmtId="0" fontId="8" fillId="0" borderId="6" xfId="4" applyFont="1" applyFill="1" applyBorder="1" applyAlignment="1">
      <alignment horizontal="center" vertical="top" wrapText="1"/>
    </xf>
    <xf numFmtId="0" fontId="26" fillId="0" borderId="0" xfId="4" applyFont="1" applyFill="1" applyBorder="1" applyAlignment="1">
      <alignment horizontal="left" vertical="top" wrapText="1"/>
    </xf>
  </cellXfs>
  <cellStyles count="556">
    <cellStyle name="_Vergleich_Budget_OEBB_Bedarf_Kasser_12-10-2010" xfId="14"/>
    <cellStyle name="20 % - Akzent1 2" xfId="15"/>
    <cellStyle name="20 % - Akzent2 2" xfId="16"/>
    <cellStyle name="20 % - Akzent3 2" xfId="17"/>
    <cellStyle name="20 % - Akzent4 2" xfId="18"/>
    <cellStyle name="20 % - Akzent5 2" xfId="19"/>
    <cellStyle name="20 % - Akzent6 2" xfId="20"/>
    <cellStyle name="20 % – Zvýrazn?ní1" xfId="21"/>
    <cellStyle name="20 % – Zvýrazn?ní2" xfId="22"/>
    <cellStyle name="20 % – Zvýrazn?ní3" xfId="23"/>
    <cellStyle name="20 % – Zvýrazn?ní4" xfId="24"/>
    <cellStyle name="20 % – Zvýrazn?ní5" xfId="25"/>
    <cellStyle name="20 % – Zvýrazn?ní6" xfId="26"/>
    <cellStyle name="20 % – Zvýraznění1" xfId="27"/>
    <cellStyle name="20 % – Zvýraznění2" xfId="28"/>
    <cellStyle name="20 % – Zvýraznění3" xfId="29"/>
    <cellStyle name="20 % – Zvýraznění4" xfId="30"/>
    <cellStyle name="20 % – Zvýraznění5" xfId="31"/>
    <cellStyle name="20 % – Zvýraznění6" xfId="32"/>
    <cellStyle name="20% - 1. jelöl?szín" xfId="33"/>
    <cellStyle name="20% - 1. jelölőszín" xfId="34"/>
    <cellStyle name="20% - 2. jelöl?szín" xfId="35"/>
    <cellStyle name="20% - 2. jelölőszín" xfId="36"/>
    <cellStyle name="20% - 3. jelöl?szín" xfId="37"/>
    <cellStyle name="20% - 3. jelölőszín" xfId="38"/>
    <cellStyle name="20% - 4. jelöl?szín" xfId="39"/>
    <cellStyle name="20% - 4. jelölőszín" xfId="40"/>
    <cellStyle name="20% - 5. jelöl?szín" xfId="41"/>
    <cellStyle name="20% - 5. jelölőszín" xfId="42"/>
    <cellStyle name="20% - 6. jelöl?szín" xfId="43"/>
    <cellStyle name="20% - 6. jelölőszín" xfId="44"/>
    <cellStyle name="20% - Accent1" xfId="45"/>
    <cellStyle name="20% - Accent2" xfId="46"/>
    <cellStyle name="20% - Accent3" xfId="47"/>
    <cellStyle name="20% - Accent4" xfId="48"/>
    <cellStyle name="20% - Accent5" xfId="49"/>
    <cellStyle name="20% - Accent6" xfId="50"/>
    <cellStyle name="20% - Akzent1" xfId="51"/>
    <cellStyle name="20% - Akzent2" xfId="52"/>
    <cellStyle name="20% - Akzent3" xfId="53"/>
    <cellStyle name="20% - Akzent4" xfId="54"/>
    <cellStyle name="20% - Akzent5" xfId="55"/>
    <cellStyle name="20% - Akzent6" xfId="56"/>
    <cellStyle name="20% - Colore 1" xfId="57"/>
    <cellStyle name="20% - Colore 2" xfId="58"/>
    <cellStyle name="20% - Colore 3" xfId="59"/>
    <cellStyle name="20% - Colore 4" xfId="60"/>
    <cellStyle name="20% - Colore 5" xfId="61"/>
    <cellStyle name="20% - Colore 6" xfId="62"/>
    <cellStyle name="40 % - Akzent1 2" xfId="63"/>
    <cellStyle name="40 % - Akzent2 2" xfId="64"/>
    <cellStyle name="40 % - Akzent3 2" xfId="65"/>
    <cellStyle name="40 % - Akzent4 2" xfId="66"/>
    <cellStyle name="40 % - Akzent5 2" xfId="67"/>
    <cellStyle name="40 % - Akzent6 2" xfId="68"/>
    <cellStyle name="40 % – Zvýrazn?ní1" xfId="69"/>
    <cellStyle name="40 % – Zvýrazn?ní2" xfId="70"/>
    <cellStyle name="40 % – Zvýrazn?ní3" xfId="71"/>
    <cellStyle name="40 % – Zvýrazn?ní4" xfId="72"/>
    <cellStyle name="40 % – Zvýrazn?ní5" xfId="73"/>
    <cellStyle name="40 % – Zvýrazn?ní6" xfId="74"/>
    <cellStyle name="40 % – Zvýraznění1" xfId="75"/>
    <cellStyle name="40 % – Zvýraznění2" xfId="76"/>
    <cellStyle name="40 % – Zvýraznění3" xfId="77"/>
    <cellStyle name="40 % – Zvýraznění4" xfId="78"/>
    <cellStyle name="40 % – Zvýraznění5" xfId="79"/>
    <cellStyle name="40 % – Zvýraznění6" xfId="80"/>
    <cellStyle name="40% - 1. jelöl?szín" xfId="81"/>
    <cellStyle name="40% - 1. jelölőszín" xfId="82"/>
    <cellStyle name="40% - 2. jelöl?szín" xfId="83"/>
    <cellStyle name="40% - 2. jelölőszín" xfId="84"/>
    <cellStyle name="40% - 3. jelöl?szín" xfId="85"/>
    <cellStyle name="40% - 3. jelölőszín" xfId="86"/>
    <cellStyle name="40% - 4. jelöl?szín" xfId="87"/>
    <cellStyle name="40% - 4. jelölőszín" xfId="88"/>
    <cellStyle name="40% - 5. jelöl?szín" xfId="89"/>
    <cellStyle name="40% - 5. jelölőszín" xfId="90"/>
    <cellStyle name="40% - 6. jelöl?szín" xfId="91"/>
    <cellStyle name="40% - 6. jelölőszín" xfId="92"/>
    <cellStyle name="40% - Accent1" xfId="93"/>
    <cellStyle name="40% - Accent2" xfId="94"/>
    <cellStyle name="40% - Accent3" xfId="95"/>
    <cellStyle name="40% - Accent4" xfId="96"/>
    <cellStyle name="40% - Accent5" xfId="97"/>
    <cellStyle name="40% - Accent6" xfId="98"/>
    <cellStyle name="40% - Akzent1" xfId="99"/>
    <cellStyle name="40% - Akzent2" xfId="100"/>
    <cellStyle name="40% - Akzent3" xfId="101"/>
    <cellStyle name="40% - Akzent4" xfId="102"/>
    <cellStyle name="40% - Akzent5" xfId="103"/>
    <cellStyle name="40% - Akzent6" xfId="104"/>
    <cellStyle name="40% - Colore 1" xfId="105"/>
    <cellStyle name="40% - Colore 2" xfId="106"/>
    <cellStyle name="40% - Colore 3" xfId="107"/>
    <cellStyle name="40% - Colore 4" xfId="108"/>
    <cellStyle name="40% - Colore 5" xfId="109"/>
    <cellStyle name="40% - Colore 6" xfId="110"/>
    <cellStyle name="60 % - Akzent1 2" xfId="111"/>
    <cellStyle name="60 % - Akzent2 2" xfId="112"/>
    <cellStyle name="60 % - Akzent3 2" xfId="113"/>
    <cellStyle name="60 % - Akzent4 2" xfId="114"/>
    <cellStyle name="60 % - Akzent5 2" xfId="115"/>
    <cellStyle name="60 % - Akzent6 2" xfId="116"/>
    <cellStyle name="60 % – Zvýrazn?ní1" xfId="117"/>
    <cellStyle name="60 % – Zvýrazn?ní2" xfId="118"/>
    <cellStyle name="60 % – Zvýrazn?ní3" xfId="119"/>
    <cellStyle name="60 % – Zvýrazn?ní4" xfId="120"/>
    <cellStyle name="60 % – Zvýrazn?ní5" xfId="121"/>
    <cellStyle name="60 % – Zvýrazn?ní6" xfId="122"/>
    <cellStyle name="60 % – Zvýraznění1" xfId="123"/>
    <cellStyle name="60 % – Zvýraznění2" xfId="124"/>
    <cellStyle name="60 % – Zvýraznění3" xfId="125"/>
    <cellStyle name="60 % – Zvýraznění4" xfId="126"/>
    <cellStyle name="60 % – Zvýraznění5" xfId="127"/>
    <cellStyle name="60 % – Zvýraznění6" xfId="128"/>
    <cellStyle name="60% - 1. jelöl?szín" xfId="129"/>
    <cellStyle name="60% - 1. jelölőszín" xfId="130"/>
    <cellStyle name="60% - 2. jelöl?szín" xfId="131"/>
    <cellStyle name="60% - 2. jelölőszín" xfId="132"/>
    <cellStyle name="60% - 3. jelöl?szín" xfId="133"/>
    <cellStyle name="60% - 3. jelölőszín" xfId="134"/>
    <cellStyle name="60% - 4. jelöl?szín" xfId="135"/>
    <cellStyle name="60% - 4. jelölőszín" xfId="136"/>
    <cellStyle name="60% - 5. jelöl?szín" xfId="137"/>
    <cellStyle name="60% - 5. jelölőszín" xfId="138"/>
    <cellStyle name="60% - 6. jelöl?szín" xfId="139"/>
    <cellStyle name="60% - 6. jelölőszín" xfId="140"/>
    <cellStyle name="60% - Accent1" xfId="141"/>
    <cellStyle name="60% - Accent2" xfId="142"/>
    <cellStyle name="60% - Accent3" xfId="143"/>
    <cellStyle name="60% - Accent4" xfId="144"/>
    <cellStyle name="60% - Accent5" xfId="145"/>
    <cellStyle name="60% - Accent6" xfId="146"/>
    <cellStyle name="60% - Akzent1" xfId="147"/>
    <cellStyle name="60% - Akzent2" xfId="148"/>
    <cellStyle name="60% - Akzent3" xfId="149"/>
    <cellStyle name="60% - Akzent4" xfId="150"/>
    <cellStyle name="60% - Akzent5" xfId="151"/>
    <cellStyle name="60% - Akzent6" xfId="152"/>
    <cellStyle name="60% - Colore 1" xfId="153"/>
    <cellStyle name="60% - Colore 2" xfId="154"/>
    <cellStyle name="60% - Colore 3" xfId="155"/>
    <cellStyle name="60% - Colore 4" xfId="156"/>
    <cellStyle name="60% - Colore 5" xfId="157"/>
    <cellStyle name="60% - Colore 6" xfId="158"/>
    <cellStyle name="Accent1" xfId="159"/>
    <cellStyle name="Accent2" xfId="160"/>
    <cellStyle name="Accent3" xfId="161"/>
    <cellStyle name="Accent4" xfId="162"/>
    <cellStyle name="Accent5" xfId="163"/>
    <cellStyle name="Accent6" xfId="164"/>
    <cellStyle name="Bad" xfId="165"/>
    <cellStyle name="Berechneter Wert" xfId="166"/>
    <cellStyle name="Beschriftung" xfId="167"/>
    <cellStyle name="Bevitel" xfId="168"/>
    <cellStyle name="Bps" xfId="169"/>
    <cellStyle name="Calcolo" xfId="170"/>
    <cellStyle name="Calculation" xfId="171"/>
    <cellStyle name="Celkem" xfId="172"/>
    <cellStyle name="Cella collegata" xfId="173"/>
    <cellStyle name="Cella da controllare" xfId="174"/>
    <cellStyle name="Check Cell" xfId="175"/>
    <cellStyle name="Chybn?" xfId="176"/>
    <cellStyle name="Chybně" xfId="177"/>
    <cellStyle name="Cím" xfId="178"/>
    <cellStyle name="Címsor 1" xfId="179"/>
    <cellStyle name="Címsor 2" xfId="180"/>
    <cellStyle name="Címsor 3" xfId="181"/>
    <cellStyle name="Címsor 3 2" xfId="182"/>
    <cellStyle name="Címsor 3 2 2" xfId="183"/>
    <cellStyle name="Címsor 3 2 2 2" xfId="184"/>
    <cellStyle name="Címsor 3 2 3" xfId="185"/>
    <cellStyle name="Címsor 3 3" xfId="186"/>
    <cellStyle name="Címsor 3 3 2" xfId="187"/>
    <cellStyle name="Címsor 3 4" xfId="188"/>
    <cellStyle name="Címsor 4" xfId="189"/>
    <cellStyle name="Colore 1" xfId="190"/>
    <cellStyle name="Colore 2" xfId="191"/>
    <cellStyle name="Colore 3" xfId="192"/>
    <cellStyle name="Colore 4" xfId="193"/>
    <cellStyle name="Colore 5" xfId="194"/>
    <cellStyle name="Colore 6" xfId="195"/>
    <cellStyle name="Data" xfId="196"/>
    <cellStyle name="Dateneingabe" xfId="197"/>
    <cellStyle name="Dezimal [0] 2" xfId="198"/>
    <cellStyle name="Eigenschaft" xfId="199"/>
    <cellStyle name="Ellen?rz?cella" xfId="200"/>
    <cellStyle name="Ellenőrzőcella" xfId="201"/>
    <cellStyle name="Euro" xfId="202"/>
    <cellStyle name="Euro 2" xfId="203"/>
    <cellStyle name="Euro 3" xfId="204"/>
    <cellStyle name="Exp" xfId="205"/>
    <cellStyle name="Explanatory Text" xfId="206"/>
    <cellStyle name="External" xfId="207"/>
    <cellStyle name="Figyelmeztetés" xfId="208"/>
    <cellStyle name="GenC" xfId="209"/>
    <cellStyle name="GenR" xfId="210"/>
    <cellStyle name="Good" xfId="211"/>
    <cellStyle name="heading" xfId="212"/>
    <cellStyle name="Heading 1" xfId="213"/>
    <cellStyle name="Heading 2" xfId="214"/>
    <cellStyle name="Heading 3" xfId="215"/>
    <cellStyle name="Heading 3 2" xfId="216"/>
    <cellStyle name="Heading 3 2 2" xfId="217"/>
    <cellStyle name="Heading 3 2 2 2" xfId="218"/>
    <cellStyle name="Heading 3 2 3" xfId="219"/>
    <cellStyle name="Heading 3 3" xfId="220"/>
    <cellStyle name="Heading 3 3 2" xfId="221"/>
    <cellStyle name="Heading 3 4" xfId="222"/>
    <cellStyle name="Heading 4" xfId="223"/>
    <cellStyle name="Hivatkozott cella" xfId="224"/>
    <cellStyle name="Input" xfId="225"/>
    <cellStyle name="itmln" xfId="226"/>
    <cellStyle name="Jegyzet" xfId="227"/>
    <cellStyle name="Jelöl?szín (1)" xfId="228"/>
    <cellStyle name="Jelöl?szín (2)" xfId="229"/>
    <cellStyle name="Jelöl?szín (3)" xfId="230"/>
    <cellStyle name="Jelöl?szín (4)" xfId="231"/>
    <cellStyle name="Jelöl?szín (5)" xfId="232"/>
    <cellStyle name="Jelöl?szín (6)" xfId="233"/>
    <cellStyle name="Jelölőszín (1)" xfId="234"/>
    <cellStyle name="Jelölőszín (2)" xfId="235"/>
    <cellStyle name="Jelölőszín (3)" xfId="236"/>
    <cellStyle name="Jelölőszín (4)" xfId="237"/>
    <cellStyle name="Jelölőszín (5)" xfId="238"/>
    <cellStyle name="Jelölőszín (6)" xfId="239"/>
    <cellStyle name="Jó" xfId="240"/>
    <cellStyle name="Kimenet" xfId="241"/>
    <cellStyle name="Komma 10" xfId="242"/>
    <cellStyle name="Komma 10 2" xfId="243"/>
    <cellStyle name="Komma 11" xfId="244"/>
    <cellStyle name="Komma 2" xfId="245"/>
    <cellStyle name="Komma 2 2" xfId="246"/>
    <cellStyle name="Komma 2 2 2" xfId="247"/>
    <cellStyle name="Komma 3" xfId="248"/>
    <cellStyle name="Komma 3 2" xfId="249"/>
    <cellStyle name="Komma 3 3" xfId="250"/>
    <cellStyle name="Komma 4" xfId="251"/>
    <cellStyle name="Komma 5" xfId="252"/>
    <cellStyle name="Komma 5 2" xfId="253"/>
    <cellStyle name="Komma 6" xfId="254"/>
    <cellStyle name="Komma 6 2" xfId="255"/>
    <cellStyle name="Komma 6 2 2" xfId="256"/>
    <cellStyle name="Komma 6 3" xfId="257"/>
    <cellStyle name="Komma 6 4" xfId="258"/>
    <cellStyle name="Komma 7" xfId="259"/>
    <cellStyle name="Komma 7 2" xfId="260"/>
    <cellStyle name="Komma 7 3" xfId="261"/>
    <cellStyle name="Komma 7 4" xfId="262"/>
    <cellStyle name="Komma 8" xfId="263"/>
    <cellStyle name="Komma 8 2" xfId="264"/>
    <cellStyle name="Komma 8 2 2" xfId="265"/>
    <cellStyle name="Komma 8 2 2 2" xfId="266"/>
    <cellStyle name="Komma 8 2 2 3" xfId="267"/>
    <cellStyle name="Komma 8 2 2 3 2" xfId="268"/>
    <cellStyle name="Komma 8 2 2 3 3" xfId="269"/>
    <cellStyle name="Komma 8 2 2 3 3 2" xfId="270"/>
    <cellStyle name="Komma 8 2 2 3 3 2 2" xfId="271"/>
    <cellStyle name="Komma 8 2 2 3 3 2 2 2" xfId="272"/>
    <cellStyle name="Komma 8 2 2 3 3 2 2 2 2" xfId="273"/>
    <cellStyle name="Komma 8 2 2 3 3 2 2 2 2 2" xfId="274"/>
    <cellStyle name="Komma 8 2 2 3 3 2 2 2 2 2 2" xfId="275"/>
    <cellStyle name="Komma 8 2 2 3 3 2 2 2 2 2 2 2" xfId="276"/>
    <cellStyle name="Komma 8 2 2 3 3 2 2 2 2 2 2 2 2" xfId="277"/>
    <cellStyle name="Komma 8 2 2 3 3 2 2 2 2 2 2 2 2 2" xfId="278"/>
    <cellStyle name="Komma 8 2 2 3 3 2 2 2 2 2 2 2 2 2 2" xfId="279"/>
    <cellStyle name="Komma 8 2 2 3 3 2 2 2 2 2 2 2 2 2 2 2" xfId="280"/>
    <cellStyle name="Komma 8 2 2 3 3 2 2 2 2 2 2 2 2 2 2 2 2" xfId="281"/>
    <cellStyle name="Komma 8 2 2 3 3 2 2 2 2 2 2 2 2 2 2 2 2 2" xfId="282"/>
    <cellStyle name="Komma 8 2 2 3 3 2 2 2 2 2 2 2 2 2 2 2 2 2 2" xfId="283"/>
    <cellStyle name="Komma 8 2 2 3 3 2 2 2 2 2 2 2 2 2 2 2 2 2 2 2" xfId="284"/>
    <cellStyle name="Komma 8 2 2 3 3 2 2 2 2 2 2 2 2 2 2 2 2 2 2 2 2" xfId="285"/>
    <cellStyle name="Komma 8 2 2 3 3 2 2 2 2 2 2 2 2 2 2 2 2 2 2 2 2 2" xfId="286"/>
    <cellStyle name="Komma 8 2 2 3 3 2 2 2 2 2 2 2 2 2 2 2 2 2 2 2 2 2 2" xfId="287"/>
    <cellStyle name="Komma 8 2 2 3 3 2 2 2 2 2 2 2 2 2 2 2 2 2 2 2 2 2 2 2" xfId="288"/>
    <cellStyle name="Komma 8 2 2 3 3 2 2 2 2 2 2 2 2 2 2 2 2 2 2 2 2 2 2 2 2" xfId="289"/>
    <cellStyle name="Komma 8 2 2 3 3 2 2 2 2 2 2 2 2 2 2 2 2 2 2 2 2 2 2 2 2 2" xfId="290"/>
    <cellStyle name="Komma 8 2 2 3 3 2 2 2 2 2 2 2 2 2 2 2 2 2 2 2 2 2 2 2 2 2 2" xfId="291"/>
    <cellStyle name="Komma 8 2 2 3 3 2 2 2 2 2 2 2 2 2 2 2 2 2 2 2 2 2 2 2 2 2 2 2" xfId="292"/>
    <cellStyle name="Komma 8 3" xfId="293"/>
    <cellStyle name="Komma 8 4" xfId="294"/>
    <cellStyle name="Komma 9" xfId="295"/>
    <cellStyle name="Komma 9 2" xfId="296"/>
    <cellStyle name="Komma 9 3" xfId="297"/>
    <cellStyle name="Kontrolní bu?ka" xfId="298"/>
    <cellStyle name="Kontrolní buňka" xfId="299"/>
    <cellStyle name="KPMG Heading 1" xfId="300"/>
    <cellStyle name="KPMG Heading 2" xfId="301"/>
    <cellStyle name="KPMG Heading 3" xfId="302"/>
    <cellStyle name="KPMG Heading 4" xfId="303"/>
    <cellStyle name="KPMG Normal" xfId="304"/>
    <cellStyle name="KPMG Normal Text" xfId="305"/>
    <cellStyle name="KPMG Normal_Überschlägige Impairmentrechnung MFP 13012011" xfId="306"/>
    <cellStyle name="Linked Cell" xfId="307"/>
    <cellStyle name="Magyarázó szöveg" xfId="308"/>
    <cellStyle name="Mesi" xfId="309"/>
    <cellStyle name="Migliaia (,0)" xfId="310"/>
    <cellStyle name="Migliaia (,0) 2" xfId="311"/>
    <cellStyle name="Migliaia (+0)" xfId="312"/>
    <cellStyle name="Migliaia (0)_Amm.to Cespiti esistenti" xfId="313"/>
    <cellStyle name="Money" xfId="314"/>
    <cellStyle name="Money0" xfId="315"/>
    <cellStyle name="Nadpis 1" xfId="316"/>
    <cellStyle name="Nadpis 2" xfId="317"/>
    <cellStyle name="Nadpis 3" xfId="318"/>
    <cellStyle name="Nadpis 3 2" xfId="319"/>
    <cellStyle name="Nadpis 3 2 2" xfId="320"/>
    <cellStyle name="Nadpis 3 2 2 2" xfId="321"/>
    <cellStyle name="Nadpis 3 2 3" xfId="322"/>
    <cellStyle name="Nadpis 3 3" xfId="323"/>
    <cellStyle name="Nadpis 3 3 2" xfId="324"/>
    <cellStyle name="Nadpis 3 4" xfId="325"/>
    <cellStyle name="Nadpis 4" xfId="326"/>
    <cellStyle name="Název" xfId="327"/>
    <cellStyle name="Neutrale" xfId="328"/>
    <cellStyle name="Neutrální" xfId="329"/>
    <cellStyle name="Non_definito" xfId="330"/>
    <cellStyle name="Normal - Style1" xfId="331"/>
    <cellStyle name="Normal 2" xfId="332"/>
    <cellStyle name="Normal_010308 BPlan e valutazione" xfId="333"/>
    <cellStyle name="Normale_Bp_Last2000" xfId="334"/>
    <cellStyle name="normální_List1" xfId="335"/>
    <cellStyle name="Nota" xfId="336"/>
    <cellStyle name="Note" xfId="337"/>
    <cellStyle name="Num2" xfId="338"/>
    <cellStyle name="Num3" xfId="339"/>
    <cellStyle name="Num4" xfId="340"/>
    <cellStyle name="NumC" xfId="341"/>
    <cellStyle name="Objektname" xfId="342"/>
    <cellStyle name="Összesen" xfId="343"/>
    <cellStyle name="Output" xfId="344"/>
    <cellStyle name="Pct" xfId="345"/>
    <cellStyle name="Pct2" xfId="346"/>
    <cellStyle name="Pct3" xfId="347"/>
    <cellStyle name="Percent (,0)" xfId="348"/>
    <cellStyle name="Percent (,00)" xfId="349"/>
    <cellStyle name="Percent (,0000)" xfId="350"/>
    <cellStyle name="Percentuale (0,00%)" xfId="351"/>
    <cellStyle name="Poznámka" xfId="352"/>
    <cellStyle name="Propojená bu?ka" xfId="353"/>
    <cellStyle name="Propojená buňka" xfId="354"/>
    <cellStyle name="Prozent 2" xfId="355"/>
    <cellStyle name="Prozent 2 2" xfId="356"/>
    <cellStyle name="Prozent 3" xfId="357"/>
    <cellStyle name="Prozent 3 2" xfId="358"/>
    <cellStyle name="Prozent 4" xfId="359"/>
    <cellStyle name="Prozent 5" xfId="360"/>
    <cellStyle name="Prozent 6" xfId="361"/>
    <cellStyle name="Prozent 6 2" xfId="362"/>
    <cellStyle name="Rossz" xfId="363"/>
    <cellStyle name="SAPBEXaggData" xfId="364"/>
    <cellStyle name="SAPBEXaggData 2" xfId="365"/>
    <cellStyle name="SAPBEXaggDataEmph" xfId="366"/>
    <cellStyle name="SAPBEXaggDataEmph 2" xfId="367"/>
    <cellStyle name="SAPBEXaggItem" xfId="368"/>
    <cellStyle name="SAPBEXaggItem 2" xfId="369"/>
    <cellStyle name="SAPBEXaggItemX" xfId="370"/>
    <cellStyle name="SAPBEXchaText" xfId="371"/>
    <cellStyle name="SAPBEXchaText 2" xfId="372"/>
    <cellStyle name="SAPBEXexcBad7" xfId="373"/>
    <cellStyle name="SAPBEXexcBad7 2" xfId="374"/>
    <cellStyle name="SAPBEXexcBad8" xfId="375"/>
    <cellStyle name="SAPBEXexcBad8 2" xfId="376"/>
    <cellStyle name="SAPBEXexcBad9" xfId="377"/>
    <cellStyle name="SAPBEXexcBad9 2" xfId="378"/>
    <cellStyle name="SAPBEXexcCritical4" xfId="379"/>
    <cellStyle name="SAPBEXexcCritical4 2" xfId="380"/>
    <cellStyle name="SAPBEXexcCritical5" xfId="381"/>
    <cellStyle name="SAPBEXexcCritical5 2" xfId="382"/>
    <cellStyle name="SAPBEXexcCritical6" xfId="383"/>
    <cellStyle name="SAPBEXexcCritical6 2" xfId="384"/>
    <cellStyle name="SAPBEXexcGood1" xfId="385"/>
    <cellStyle name="SAPBEXexcGood1 2" xfId="386"/>
    <cellStyle name="SAPBEXexcGood2" xfId="387"/>
    <cellStyle name="SAPBEXexcGood2 2" xfId="388"/>
    <cellStyle name="SAPBEXexcGood3" xfId="389"/>
    <cellStyle name="SAPBEXexcGood3 2" xfId="390"/>
    <cellStyle name="SAPBEXfilterDrill" xfId="391"/>
    <cellStyle name="SAPBEXfilterDrill 2" xfId="392"/>
    <cellStyle name="SAPBEXfilterItem" xfId="393"/>
    <cellStyle name="SAPBEXfilterItem 2" xfId="394"/>
    <cellStyle name="SAPBEXfilterText" xfId="395"/>
    <cellStyle name="SAPBEXfilterText 2" xfId="396"/>
    <cellStyle name="SAPBEXformats" xfId="397"/>
    <cellStyle name="SAPBEXformats 2" xfId="398"/>
    <cellStyle name="SAPBEXheaderItem" xfId="399"/>
    <cellStyle name="SAPBEXheaderItem 2" xfId="400"/>
    <cellStyle name="SAPBEXheaderText" xfId="401"/>
    <cellStyle name="SAPBEXheaderText 2" xfId="402"/>
    <cellStyle name="SAPBEXHLevel0" xfId="403"/>
    <cellStyle name="SAPBEXHLevel0X" xfId="404"/>
    <cellStyle name="SAPBEXHLevel1" xfId="405"/>
    <cellStyle name="SAPBEXHLevel1X" xfId="406"/>
    <cellStyle name="SAPBEXHLevel2" xfId="407"/>
    <cellStyle name="SAPBEXHLevel2X" xfId="408"/>
    <cellStyle name="SAPBEXHLevel3" xfId="409"/>
    <cellStyle name="SAPBEXHLevel3X" xfId="410"/>
    <cellStyle name="SAPBEXresData" xfId="411"/>
    <cellStyle name="SAPBEXresData 2" xfId="412"/>
    <cellStyle name="SAPBEXresDataEmph" xfId="413"/>
    <cellStyle name="SAPBEXresDataEmph 2" xfId="414"/>
    <cellStyle name="SAPBEXresItem" xfId="415"/>
    <cellStyle name="SAPBEXresItem 2" xfId="416"/>
    <cellStyle name="SAPBEXresItemX" xfId="417"/>
    <cellStyle name="SAPBEXstdData" xfId="418"/>
    <cellStyle name="SAPBEXstdData 2" xfId="419"/>
    <cellStyle name="SAPBEXstdDataEmph" xfId="420"/>
    <cellStyle name="SAPBEXstdDataEmph 2" xfId="421"/>
    <cellStyle name="SAPBEXstdItem" xfId="422"/>
    <cellStyle name="SAPBEXstdItem 2" xfId="423"/>
    <cellStyle name="SAPBEXstdItemX" xfId="424"/>
    <cellStyle name="SAPBEXtitle" xfId="425"/>
    <cellStyle name="SAPBEXtitle 2" xfId="426"/>
    <cellStyle name="SAPBEXundefined" xfId="427"/>
    <cellStyle name="SAPBEXundefined 2" xfId="428"/>
    <cellStyle name="SEM-BPS-data" xfId="429"/>
    <cellStyle name="SEM-BPS-head" xfId="430"/>
    <cellStyle name="SEM-BPS-headdata" xfId="431"/>
    <cellStyle name="SEM-BPS-headkey" xfId="432"/>
    <cellStyle name="SEM-BPS-input-on" xfId="433"/>
    <cellStyle name="SEM-BPS-key" xfId="434"/>
    <cellStyle name="SEM-BPS-sub1" xfId="435"/>
    <cellStyle name="SEM-BPS-sub2" xfId="436"/>
    <cellStyle name="SEM-BPS-total" xfId="437"/>
    <cellStyle name="Semleges" xfId="438"/>
    <cellStyle name="Správn?" xfId="439"/>
    <cellStyle name="Správně" xfId="440"/>
    <cellStyle name="Standard" xfId="0" builtinId="0"/>
    <cellStyle name="Standard 10" xfId="441"/>
    <cellStyle name="Standard 10 2" xfId="4"/>
    <cellStyle name="Standard 10 3" xfId="442"/>
    <cellStyle name="Standard 10 4" xfId="443"/>
    <cellStyle name="Standard 11" xfId="444"/>
    <cellStyle name="Standard 11 2" xfId="445"/>
    <cellStyle name="Standard 12" xfId="446"/>
    <cellStyle name="Standard 12 2" xfId="447"/>
    <cellStyle name="Standard 12 2 2" xfId="5"/>
    <cellStyle name="Standard 12 3" xfId="448"/>
    <cellStyle name="Standard 12 4" xfId="449"/>
    <cellStyle name="Standard 13" xfId="450"/>
    <cellStyle name="Standard 13 2" xfId="451"/>
    <cellStyle name="Standard 13 3" xfId="452"/>
    <cellStyle name="Standard 13 4" xfId="453"/>
    <cellStyle name="Standard 14" xfId="454"/>
    <cellStyle name="Standard 14 2" xfId="455"/>
    <cellStyle name="Standard 14 3" xfId="456"/>
    <cellStyle name="Standard 14 4" xfId="457"/>
    <cellStyle name="Standard 15" xfId="458"/>
    <cellStyle name="Standard 15 2" xfId="459"/>
    <cellStyle name="Standard 16" xfId="460"/>
    <cellStyle name="Standard 17" xfId="461"/>
    <cellStyle name="Standard 18" xfId="462"/>
    <cellStyle name="Standard 19" xfId="463"/>
    <cellStyle name="Standard 2" xfId="1"/>
    <cellStyle name="Standard 2 2" xfId="2"/>
    <cellStyle name="Standard 2 2 2" xfId="464"/>
    <cellStyle name="Standard 2 2 3" xfId="465"/>
    <cellStyle name="Standard 2 3" xfId="466"/>
    <cellStyle name="Standard 2 3 2" xfId="467"/>
    <cellStyle name="Standard 2 4" xfId="468"/>
    <cellStyle name="Standard 2 5" xfId="469"/>
    <cellStyle name="Standard 2 6" xfId="470"/>
    <cellStyle name="Standard 20" xfId="471"/>
    <cellStyle name="Standard 20 2" xfId="472"/>
    <cellStyle name="Standard 21" xfId="473"/>
    <cellStyle name="Standard 21 2" xfId="10"/>
    <cellStyle name="Standard 22" xfId="13"/>
    <cellStyle name="Standard 23" xfId="474"/>
    <cellStyle name="Standard 24" xfId="475"/>
    <cellStyle name="Standard 24 2" xfId="476"/>
    <cellStyle name="Standard 25" xfId="477"/>
    <cellStyle name="Standard 26" xfId="478"/>
    <cellStyle name="Standard 27" xfId="479"/>
    <cellStyle name="Standard 28" xfId="480"/>
    <cellStyle name="Standard 29" xfId="481"/>
    <cellStyle name="Standard 29 2" xfId="3"/>
    <cellStyle name="Standard 3" xfId="482"/>
    <cellStyle name="Standard 3 2" xfId="483"/>
    <cellStyle name="Standard 3 3" xfId="484"/>
    <cellStyle name="Standard 3 4" xfId="485"/>
    <cellStyle name="Standard 30" xfId="486"/>
    <cellStyle name="Standard 30 2" xfId="11"/>
    <cellStyle name="Standard 31" xfId="12"/>
    <cellStyle name="Standard 4" xfId="487"/>
    <cellStyle name="Standard 4 2" xfId="8"/>
    <cellStyle name="Standard 4 3" xfId="488"/>
    <cellStyle name="Standard 4 3 2" xfId="9"/>
    <cellStyle name="Standard 4 4" xfId="489"/>
    <cellStyle name="Standard 4 5" xfId="490"/>
    <cellStyle name="Standard 4 6" xfId="491"/>
    <cellStyle name="Standard 4 6 2" xfId="7"/>
    <cellStyle name="Standard 5" xfId="492"/>
    <cellStyle name="Standard 6" xfId="493"/>
    <cellStyle name="Standard 6 2" xfId="494"/>
    <cellStyle name="Standard 7" xfId="495"/>
    <cellStyle name="Standard 7 2" xfId="496"/>
    <cellStyle name="Standard 8" xfId="497"/>
    <cellStyle name="Standard 8 2" xfId="498"/>
    <cellStyle name="Standard 9" xfId="499"/>
    <cellStyle name="Standard 9 2" xfId="500"/>
    <cellStyle name="Standard_1QBEIA" xfId="6"/>
    <cellStyle name="Stil 1" xfId="501"/>
    <cellStyle name="Stil 2" xfId="502"/>
    <cellStyle name="Style 21" xfId="503"/>
    <cellStyle name="Style 22" xfId="504"/>
    <cellStyle name="Style 23" xfId="505"/>
    <cellStyle name="Style 24" xfId="506"/>
    <cellStyle name="Style 25" xfId="507"/>
    <cellStyle name="Style 26" xfId="508"/>
    <cellStyle name="SubTotal" xfId="509"/>
    <cellStyle name="Számítás" xfId="510"/>
    <cellStyle name="Tab_kopf" xfId="511"/>
    <cellStyle name="Testo avviso" xfId="512"/>
    <cellStyle name="Testo descrittivo" xfId="513"/>
    <cellStyle name="Text upozorn?ní" xfId="514"/>
    <cellStyle name="Text upozornění" xfId="515"/>
    <cellStyle name="Title" xfId="516"/>
    <cellStyle name="Titolo" xfId="517"/>
    <cellStyle name="Titolo 1" xfId="518"/>
    <cellStyle name="Titolo 2" xfId="519"/>
    <cellStyle name="Titolo 3" xfId="520"/>
    <cellStyle name="Titolo 3 2" xfId="521"/>
    <cellStyle name="Titolo 3 2 2" xfId="522"/>
    <cellStyle name="Titolo 3 2 2 2" xfId="523"/>
    <cellStyle name="Titolo 3 2 3" xfId="524"/>
    <cellStyle name="Titolo 3 3" xfId="525"/>
    <cellStyle name="Titolo 3 3 2" xfId="526"/>
    <cellStyle name="Titolo 3 4" xfId="527"/>
    <cellStyle name="Titolo 4" xfId="528"/>
    <cellStyle name="Total" xfId="529"/>
    <cellStyle name="Totale" xfId="530"/>
    <cellStyle name="Ueberschrift Haupt" xfId="531"/>
    <cellStyle name="Ueberschrift Unterk" xfId="532"/>
    <cellStyle name="Valore non valido" xfId="533"/>
    <cellStyle name="Valore valido" xfId="534"/>
    <cellStyle name="Valuta (0)_Amm.to Cespiti esistenti" xfId="535"/>
    <cellStyle name="Vstup" xfId="536"/>
    <cellStyle name="Výpo?et" xfId="537"/>
    <cellStyle name="Výpočet" xfId="538"/>
    <cellStyle name="Výstup" xfId="539"/>
    <cellStyle name="Vysv?tlující text" xfId="540"/>
    <cellStyle name="Vysvětlující text" xfId="541"/>
    <cellStyle name="Warning Text" xfId="542"/>
    <cellStyle name="Weiss" xfId="543"/>
    <cellStyle name="Zvýrazn?ní 1" xfId="544"/>
    <cellStyle name="Zvýrazn?ní 2" xfId="545"/>
    <cellStyle name="Zvýrazn?ní 3" xfId="546"/>
    <cellStyle name="Zvýrazn?ní 4" xfId="547"/>
    <cellStyle name="Zvýrazn?ní 5" xfId="548"/>
    <cellStyle name="Zvýrazn?ní 6" xfId="549"/>
    <cellStyle name="Zvýraznění 1" xfId="550"/>
    <cellStyle name="Zvýraznění 2" xfId="551"/>
    <cellStyle name="Zvýraznění 3" xfId="552"/>
    <cellStyle name="Zvýraznění 4" xfId="553"/>
    <cellStyle name="Zvýraznění 5" xfId="554"/>
    <cellStyle name="Zvýraznění 6" xfId="555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4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7.xml"/><Relationship Id="rId47" Type="http://schemas.openxmlformats.org/officeDocument/2006/relationships/externalLink" Target="externalLinks/externalLink12.xml"/><Relationship Id="rId50" Type="http://schemas.openxmlformats.org/officeDocument/2006/relationships/externalLink" Target="externalLinks/externalLink15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3.xml"/><Relationship Id="rId46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6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2.xml"/><Relationship Id="rId40" Type="http://schemas.openxmlformats.org/officeDocument/2006/relationships/externalLink" Target="externalLinks/externalLink5.xml"/><Relationship Id="rId45" Type="http://schemas.openxmlformats.org/officeDocument/2006/relationships/externalLink" Target="externalLinks/externalLink10.xml"/><Relationship Id="rId53" Type="http://schemas.openxmlformats.org/officeDocument/2006/relationships/externalLink" Target="externalLinks/externalLink1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1.xml"/><Relationship Id="rId49" Type="http://schemas.openxmlformats.org/officeDocument/2006/relationships/externalLink" Target="externalLinks/externalLink14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9.xml"/><Relationship Id="rId52" Type="http://schemas.openxmlformats.org/officeDocument/2006/relationships/externalLink" Target="externalLinks/externalLink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8.xml"/><Relationship Id="rId48" Type="http://schemas.openxmlformats.org/officeDocument/2006/relationships/externalLink" Target="externalLinks/externalLink13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6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Dokumente%20und%20Einstellungen/z277390/Lokale%20Einstellungen/Temporary%20Internet%20Files/OLK56/Eigene%20Dateien/Rahmenplan/RP%202007-2012/2007-01-24/2007-01-24-Fortschreibung%20RP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Dokumente%20und%20Einstellungen/z277390/Lokale%20Einstellungen/Temporary%20Internet%20Files/OLK56/1999/Aufarbeitung/1999/&#220;VO-GES-HL-AG(aktu99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10-05-lfd-Fortschreibung%20RP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DOKUME~1/z259494/LOKALE~1/Temp/xSAPtemp5476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MF-00-3-NWS\FMDATEN01\DATEN\EXCEL\CONTROL\PERSONAL\BASISZAH\AKTIVIT&#196;\LANGZEIT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TEMP/LANGZEIT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DATEN/EXCEL/CONTROL/PERSONAL/BASISZAH/AKTIVIT&#196;/LANGZEIT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MF-00-3-NWS\FMDATEN01\TEMP\LANGZEIT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Controlling/Kendler/INFRA/Zuschussvertrag/BDOWIEN-#491808-v2-pb31122008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Controlling/Kendler/INFRA/2010/MoU/Szenario%203e%2013092010%20Einsparungsvorgabe_Bun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Dokumente%20und%20Einstellungen/z259482.BAUAG/Lokale%20Einstellungen/Temporary%20Internet%20Files/OLK389/CF%20Plan%202006_Ist_bis_0706inkl%20BEG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Dokumente%20und%20Einstellungen/z211481/Lokale%20Einstellungen/Temporary%20Internet%20Files/OLK1A/Bewertung%20TB%20NT_BB%2031122006_FINAL%20(3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Controlling/Neuhofer/2.%20Finanzplanung/Aktuell/Zinsrisiko-ohneIntern_31030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399el9\matthae$\1999\Aufarbeitung\1999\&#220;VO-GES-HL-AG(aktu99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062n50\benutzer$\pscost\K&#220;RZEL\Eigene%20Dateien\Daten\Personalausgleich\Neuaufnahmen2002\von%20Regionen%20gelieferte%20Daten\Neuaufn_NL_PSC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399el9\matthae$\Eigene%20Dateien\Rahmenplan\RP%202007-2012\2007-01-24\2007-01-24-Fortschreibung%20RP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Adolf_Dietl/Reporting/Profitcenter_Ergebnis_8900_04-2009_Konzern.I1XL_Expor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DO176%20E&amp;Y%20Ragusa/analisi%20finanziaria%20%20Italia/GENNAIO%20FEBBRAIO%202008%20-%20(DRAFT)/ESTRAPOLAZIONE%20PER%20BERGMEISTER%2011.02.2008/BBT%20-%20Piano%20dei%20Flussi%2016-01-200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hebung"/>
      <sheetName val="FIP akt"/>
      <sheetName val="Übersicht Prio-KO"/>
      <sheetName val="Übersicht Prio Detail"/>
      <sheetName val="KB-Übersicht"/>
      <sheetName val="Rekonstruktion 24.08.05 (2)"/>
      <sheetName val="RP01"/>
      <sheetName val="Übersicht Bewertung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samt"/>
      <sheetName val="ÜVO-Strecken 17.1.2000 ÖBB"/>
      <sheetName val="Erläuterungen"/>
      <sheetName val="#BEZUG"/>
    </sheetNames>
    <sheetDataSet>
      <sheetData sheetId="0" refreshError="1">
        <row r="1">
          <cell r="A1" t="str">
            <v>Z-Nr</v>
          </cell>
          <cell r="B1" t="str">
            <v>Sortierung HL-AG</v>
          </cell>
          <cell r="C1" t="str">
            <v>ÜVO-Z</v>
          </cell>
          <cell r="D1" t="str">
            <v>Gl. 1</v>
          </cell>
          <cell r="E1" t="str">
            <v>Gl. 2</v>
          </cell>
          <cell r="F1" t="str">
            <v>Gl. 3</v>
          </cell>
          <cell r="G1" t="str">
            <v>Gl. 4</v>
          </cell>
          <cell r="H1" t="str">
            <v>Status</v>
          </cell>
          <cell r="I1" t="str">
            <v>ÜA</v>
          </cell>
          <cell r="J1" t="str">
            <v>V-Art</v>
          </cell>
          <cell r="K1" t="str">
            <v>E 1</v>
          </cell>
          <cell r="L1" t="str">
            <v>E2</v>
          </cell>
          <cell r="M1" t="str">
            <v>E3</v>
          </cell>
          <cell r="N1" t="str">
            <v>E 4</v>
          </cell>
          <cell r="O1" t="str">
            <v>Vorhaben / Projekt</v>
          </cell>
          <cell r="P1" t="str">
            <v>Detailangaben</v>
          </cell>
          <cell r="Q1" t="str">
            <v>Land</v>
          </cell>
          <cell r="R1" t="str">
            <v>Achse</v>
          </cell>
          <cell r="S1" t="str">
            <v>Strecke</v>
          </cell>
          <cell r="T1" t="str">
            <v>von</v>
          </cell>
          <cell r="U1" t="str">
            <v>bis</v>
          </cell>
          <cell r="V1" t="str">
            <v>ÜVO</v>
          </cell>
          <cell r="W1" t="str">
            <v>EG</v>
          </cell>
          <cell r="X1" t="str">
            <v>GB</v>
          </cell>
          <cell r="Y1" t="str">
            <v>GB akt</v>
          </cell>
          <cell r="Z1" t="str">
            <v>Q Gesamt</v>
          </cell>
          <cell r="AA1" t="str">
            <v xml:space="preserve">Q bis 1995 </v>
          </cell>
          <cell r="AB1" t="str">
            <v>Q 1996</v>
          </cell>
          <cell r="AC1" t="str">
            <v>Q 1997</v>
          </cell>
          <cell r="AD1" t="str">
            <v>Q 1998</v>
          </cell>
          <cell r="AE1" t="str">
            <v>Q 1999</v>
          </cell>
          <cell r="AF1" t="str">
            <v>Q 2000</v>
          </cell>
          <cell r="AG1" t="str">
            <v>Q 2001</v>
          </cell>
          <cell r="AH1" t="str">
            <v>Q 2002</v>
          </cell>
          <cell r="AI1" t="str">
            <v>Q 2003</v>
          </cell>
          <cell r="AJ1" t="str">
            <v>Q 2004</v>
          </cell>
          <cell r="AK1" t="str">
            <v>Q 2005</v>
          </cell>
          <cell r="AL1" t="str">
            <v>Q 2006</v>
          </cell>
          <cell r="AM1" t="str">
            <v>Q 2007</v>
          </cell>
          <cell r="AN1" t="str">
            <v>Q 2008</v>
          </cell>
          <cell r="AO1" t="str">
            <v>Q 2009</v>
          </cell>
          <cell r="AP1" t="str">
            <v>Q 2010</v>
          </cell>
          <cell r="AQ1" t="str">
            <v>Anmerkung 1</v>
          </cell>
          <cell r="AR1" t="str">
            <v>P_Nr</v>
          </cell>
          <cell r="AS1" t="str">
            <v>Betriebsstelle_Von</v>
          </cell>
          <cell r="AT1" t="str">
            <v>Betriebsstelle_Bis</v>
          </cell>
          <cell r="AU1" t="str">
            <v>VertragspartnerLand/ Gemeinde</v>
          </cell>
          <cell r="AV1" t="str">
            <v>Aufteilungs-schlüssel ÖBB/Partner/Partner</v>
          </cell>
          <cell r="AW1" t="str">
            <v>Vertrags- bzw. Bescheidzahl, Datum</v>
          </cell>
          <cell r="AX1" t="str">
            <v>Zustimmung der Gemeinde vom</v>
          </cell>
          <cell r="AY1" t="str">
            <v>A Gesamt</v>
          </cell>
          <cell r="AZ1" t="str">
            <v>A bis 1995</v>
          </cell>
          <cell r="BA1" t="str">
            <v>A 1996</v>
          </cell>
          <cell r="BB1" t="str">
            <v>A bis 3/97</v>
          </cell>
          <cell r="BC1" t="str">
            <v>A 3-12/97</v>
          </cell>
          <cell r="BD1" t="str">
            <v>A 97/Zahl 98</v>
          </cell>
          <cell r="BE1" t="str">
            <v>A 1997</v>
          </cell>
          <cell r="BF1" t="str">
            <v>A 1998</v>
          </cell>
          <cell r="BG1" t="str">
            <v>A 1999</v>
          </cell>
          <cell r="BH1" t="str">
            <v>A 2000</v>
          </cell>
          <cell r="BI1" t="str">
            <v>A 2001</v>
          </cell>
          <cell r="BJ1" t="str">
            <v>A 2002</v>
          </cell>
          <cell r="BK1" t="str">
            <v>A 2003</v>
          </cell>
          <cell r="BL1" t="str">
            <v>A 2004</v>
          </cell>
          <cell r="BM1" t="str">
            <v>A 2005</v>
          </cell>
          <cell r="BN1" t="str">
            <v>A 2006</v>
          </cell>
          <cell r="BO1" t="str">
            <v>A 2007</v>
          </cell>
          <cell r="BP1" t="str">
            <v>A 2008</v>
          </cell>
          <cell r="BQ1" t="str">
            <v>A 2009</v>
          </cell>
          <cell r="BR1" t="str">
            <v>A 2010 ff</v>
          </cell>
          <cell r="BS1" t="str">
            <v>Anmerkung 2</v>
          </cell>
          <cell r="BT1" t="str">
            <v>B Gesamt</v>
          </cell>
          <cell r="BU1" t="str">
            <v>B bis 1995</v>
          </cell>
          <cell r="BV1" t="str">
            <v>B 1996</v>
          </cell>
          <cell r="BW1" t="str">
            <v>B 1-3/97</v>
          </cell>
          <cell r="BX1" t="str">
            <v>B 3-12/97</v>
          </cell>
          <cell r="BY1" t="str">
            <v>B 1997 ges</v>
          </cell>
          <cell r="BZ1" t="str">
            <v>B bis 1997</v>
          </cell>
          <cell r="CA1" t="str">
            <v>B 1998</v>
          </cell>
          <cell r="CB1" t="str">
            <v>B 1999</v>
          </cell>
          <cell r="CC1" t="str">
            <v>B 2000</v>
          </cell>
          <cell r="CD1" t="str">
            <v>B 2001</v>
          </cell>
          <cell r="CE1" t="str">
            <v>B 2002</v>
          </cell>
          <cell r="CF1" t="str">
            <v>B 2003</v>
          </cell>
          <cell r="CG1" t="str">
            <v>B 2004</v>
          </cell>
          <cell r="CH1" t="str">
            <v>B 2005</v>
          </cell>
          <cell r="CI1" t="str">
            <v>B 2006</v>
          </cell>
          <cell r="CJ1" t="str">
            <v>B 2007</v>
          </cell>
          <cell r="CK1" t="str">
            <v>B 2008</v>
          </cell>
          <cell r="CL1" t="str">
            <v>B 2009</v>
          </cell>
          <cell r="CM1" t="str">
            <v>B 2010</v>
          </cell>
          <cell r="CN1" t="str">
            <v>B 2011</v>
          </cell>
          <cell r="CO1" t="str">
            <v>B 2012</v>
          </cell>
          <cell r="CP1" t="str">
            <v>B 2013</v>
          </cell>
          <cell r="CQ1" t="str">
            <v>B 2014</v>
          </cell>
          <cell r="CR1" t="str">
            <v>B 2015</v>
          </cell>
          <cell r="CS1" t="str">
            <v>Anmerkung 3</v>
          </cell>
        </row>
        <row r="3">
          <cell r="A3">
            <v>1</v>
          </cell>
          <cell r="B3">
            <v>17</v>
          </cell>
          <cell r="C3">
            <v>1001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I3" t="str">
            <v>P</v>
          </cell>
          <cell r="J3" t="str">
            <v>V</v>
          </cell>
          <cell r="K3" t="str">
            <v>_Vorhaben</v>
          </cell>
          <cell r="L3" t="str">
            <v>_Vorhaben</v>
          </cell>
          <cell r="M3" t="str">
            <v>_Vorhaben</v>
          </cell>
          <cell r="N3" t="str">
            <v>_Vorhaben</v>
          </cell>
          <cell r="O3" t="str">
            <v>Vernetzungsplanung</v>
          </cell>
        </row>
        <row r="4">
          <cell r="A4">
            <v>2</v>
          </cell>
          <cell r="B4">
            <v>8</v>
          </cell>
          <cell r="C4">
            <v>1002</v>
          </cell>
          <cell r="D4">
            <v>1</v>
          </cell>
          <cell r="E4">
            <v>1</v>
          </cell>
          <cell r="F4">
            <v>1</v>
          </cell>
          <cell r="G4">
            <v>1</v>
          </cell>
          <cell r="I4" t="str">
            <v>PB</v>
          </cell>
          <cell r="J4" t="str">
            <v>V</v>
          </cell>
          <cell r="K4" t="str">
            <v>_Vorhaben</v>
          </cell>
          <cell r="L4" t="str">
            <v>_Vorhaben</v>
          </cell>
          <cell r="M4" t="str">
            <v>_Vorhaben</v>
          </cell>
          <cell r="N4" t="str">
            <v>_Vorhaben</v>
          </cell>
          <cell r="O4" t="str">
            <v>St. Pölten - Prinzersdorf; Linienverbesserung</v>
          </cell>
        </row>
        <row r="5">
          <cell r="A5">
            <v>3</v>
          </cell>
          <cell r="B5">
            <v>7</v>
          </cell>
          <cell r="C5">
            <v>1003</v>
          </cell>
          <cell r="D5">
            <v>1</v>
          </cell>
          <cell r="E5">
            <v>1</v>
          </cell>
          <cell r="F5">
            <v>1</v>
          </cell>
          <cell r="G5">
            <v>1</v>
          </cell>
          <cell r="I5" t="str">
            <v>PB</v>
          </cell>
          <cell r="J5" t="str">
            <v>V</v>
          </cell>
          <cell r="K5" t="str">
            <v>_Vorhaben</v>
          </cell>
          <cell r="L5" t="str">
            <v>_Vorhaben</v>
          </cell>
          <cell r="M5" t="str">
            <v>_Vorhaben</v>
          </cell>
          <cell r="N5" t="str">
            <v>_Vorhaben</v>
          </cell>
          <cell r="O5" t="str">
            <v>Melk; Linienverbesserung</v>
          </cell>
        </row>
        <row r="6">
          <cell r="A6">
            <v>4</v>
          </cell>
          <cell r="B6">
            <v>6</v>
          </cell>
          <cell r="C6">
            <v>1004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I6" t="str">
            <v>PB</v>
          </cell>
          <cell r="J6" t="str">
            <v>V</v>
          </cell>
          <cell r="K6" t="str">
            <v>_Vorhaben</v>
          </cell>
          <cell r="L6" t="str">
            <v>_Vorhaben</v>
          </cell>
          <cell r="M6" t="str">
            <v>_Vorhaben</v>
          </cell>
          <cell r="N6" t="str">
            <v>_Vorhaben</v>
          </cell>
          <cell r="O6" t="str">
            <v>Krummnußbaum - Säusenstein; Linienverbesserung</v>
          </cell>
        </row>
        <row r="7">
          <cell r="A7">
            <v>5</v>
          </cell>
          <cell r="B7">
            <v>5</v>
          </cell>
          <cell r="C7">
            <v>1005</v>
          </cell>
          <cell r="D7">
            <v>1</v>
          </cell>
          <cell r="E7">
            <v>1</v>
          </cell>
          <cell r="F7">
            <v>1</v>
          </cell>
          <cell r="G7">
            <v>1</v>
          </cell>
          <cell r="I7" t="str">
            <v>PB</v>
          </cell>
          <cell r="J7" t="str">
            <v>V</v>
          </cell>
          <cell r="K7" t="str">
            <v>_Vorhaben</v>
          </cell>
          <cell r="L7" t="str">
            <v>_Vorhaben</v>
          </cell>
          <cell r="M7" t="str">
            <v>_Vorhaben</v>
          </cell>
          <cell r="N7" t="str">
            <v>_Vorhaben</v>
          </cell>
          <cell r="O7" t="str">
            <v>Haag - St. Valentin; Linienverbesserung</v>
          </cell>
        </row>
        <row r="8">
          <cell r="A8">
            <v>6</v>
          </cell>
          <cell r="B8">
            <v>4</v>
          </cell>
          <cell r="C8">
            <v>1006</v>
          </cell>
          <cell r="D8">
            <v>1</v>
          </cell>
          <cell r="E8">
            <v>1</v>
          </cell>
          <cell r="F8">
            <v>1</v>
          </cell>
          <cell r="G8">
            <v>1</v>
          </cell>
          <cell r="I8" t="str">
            <v>PB</v>
          </cell>
          <cell r="J8" t="str">
            <v>V</v>
          </cell>
          <cell r="K8" t="str">
            <v>_Vorhaben</v>
          </cell>
          <cell r="L8" t="str">
            <v>_Vorhaben</v>
          </cell>
          <cell r="M8" t="str">
            <v>_Vorhaben</v>
          </cell>
          <cell r="N8" t="str">
            <v>_Vorhaben</v>
          </cell>
          <cell r="O8" t="str">
            <v>Lambach; Linienverbesserung</v>
          </cell>
        </row>
        <row r="9">
          <cell r="A9">
            <v>7</v>
          </cell>
          <cell r="B9">
            <v>3</v>
          </cell>
          <cell r="C9">
            <v>1007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I9" t="str">
            <v>PB</v>
          </cell>
          <cell r="J9" t="str">
            <v>V</v>
          </cell>
          <cell r="K9" t="str">
            <v>_Vorhaben</v>
          </cell>
          <cell r="L9" t="str">
            <v>_Vorhaben</v>
          </cell>
          <cell r="M9" t="str">
            <v>_Vorhaben</v>
          </cell>
          <cell r="N9" t="str">
            <v>_Vorhaben</v>
          </cell>
          <cell r="O9" t="str">
            <v>Breitenschützing - Schwanenstadt; Linienverbesserung</v>
          </cell>
        </row>
        <row r="10">
          <cell r="A10">
            <v>8</v>
          </cell>
          <cell r="B10">
            <v>2</v>
          </cell>
          <cell r="C10">
            <v>1008</v>
          </cell>
          <cell r="D10">
            <v>1</v>
          </cell>
          <cell r="E10">
            <v>1</v>
          </cell>
          <cell r="F10">
            <v>1</v>
          </cell>
          <cell r="G10">
            <v>1</v>
          </cell>
          <cell r="I10" t="str">
            <v>PB</v>
          </cell>
          <cell r="J10" t="str">
            <v>V</v>
          </cell>
          <cell r="K10" t="str">
            <v>_Vorhaben</v>
          </cell>
          <cell r="L10" t="str">
            <v>_Vorhaben</v>
          </cell>
          <cell r="M10" t="str">
            <v>_Vorhaben</v>
          </cell>
          <cell r="N10" t="str">
            <v>_Vorhaben</v>
          </cell>
          <cell r="O10" t="str">
            <v>Volders/Baumkirchen - Gärberbach (Umfahrung Innsbruck)</v>
          </cell>
        </row>
        <row r="11">
          <cell r="A11">
            <v>9</v>
          </cell>
          <cell r="B11">
            <v>1</v>
          </cell>
          <cell r="C11">
            <v>1009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I11" t="str">
            <v>PB</v>
          </cell>
          <cell r="J11" t="str">
            <v>V</v>
          </cell>
          <cell r="K11" t="str">
            <v>_Vorhaben</v>
          </cell>
          <cell r="L11" t="str">
            <v>_Vorhaben</v>
          </cell>
          <cell r="M11" t="str">
            <v>_Vorhaben</v>
          </cell>
          <cell r="N11" t="str">
            <v>_Vorhaben</v>
          </cell>
          <cell r="O11" t="str">
            <v>St. Jakob/Arlberg - St. Anton/Arlberg</v>
          </cell>
        </row>
        <row r="12">
          <cell r="A12">
            <v>10</v>
          </cell>
          <cell r="B12">
            <v>9</v>
          </cell>
          <cell r="C12">
            <v>1010</v>
          </cell>
          <cell r="D12">
            <v>1</v>
          </cell>
          <cell r="E12">
            <v>1</v>
          </cell>
          <cell r="F12">
            <v>1</v>
          </cell>
          <cell r="G12">
            <v>1</v>
          </cell>
          <cell r="I12" t="str">
            <v>PB</v>
          </cell>
          <cell r="J12" t="str">
            <v>V</v>
          </cell>
          <cell r="K12" t="str">
            <v>_Vorhaben</v>
          </cell>
          <cell r="L12" t="str">
            <v>_Vorhaben</v>
          </cell>
          <cell r="M12" t="str">
            <v>_Vorhaben</v>
          </cell>
          <cell r="N12" t="str">
            <v>_Vorhaben</v>
          </cell>
          <cell r="O12" t="str">
            <v>Gloggnitz - Mürzzuschlag</v>
          </cell>
        </row>
        <row r="13">
          <cell r="A13">
            <v>11</v>
          </cell>
          <cell r="B13">
            <v>11</v>
          </cell>
          <cell r="C13">
            <v>2001</v>
          </cell>
          <cell r="D13">
            <v>1</v>
          </cell>
          <cell r="E13">
            <v>1</v>
          </cell>
          <cell r="F13">
            <v>1</v>
          </cell>
          <cell r="G13">
            <v>1</v>
          </cell>
          <cell r="I13" t="str">
            <v>P</v>
          </cell>
          <cell r="J13" t="str">
            <v>V</v>
          </cell>
          <cell r="K13" t="str">
            <v>_Vorhaben</v>
          </cell>
          <cell r="L13" t="str">
            <v>_Vorhaben</v>
          </cell>
          <cell r="M13" t="str">
            <v>_Vorhaben</v>
          </cell>
          <cell r="N13" t="str">
            <v>_Vorhaben</v>
          </cell>
          <cell r="O13" t="str">
            <v>Verbindungsstrecke zwischen Pyhrn- und Westbahn Traun - Marchtrenk</v>
          </cell>
        </row>
        <row r="14">
          <cell r="A14">
            <v>12</v>
          </cell>
          <cell r="B14">
            <v>10</v>
          </cell>
          <cell r="C14">
            <v>2002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I14" t="str">
            <v>P</v>
          </cell>
          <cell r="J14" t="str">
            <v>V</v>
          </cell>
          <cell r="K14" t="str">
            <v>_Vorhaben</v>
          </cell>
          <cell r="L14" t="str">
            <v>_Vorhaben</v>
          </cell>
          <cell r="M14" t="str">
            <v>_Vorhaben</v>
          </cell>
          <cell r="N14" t="str">
            <v>_Vorhaben</v>
          </cell>
          <cell r="O14" t="str">
            <v>Attnang-Puchheim - Salzburg</v>
          </cell>
        </row>
        <row r="15">
          <cell r="A15">
            <v>13</v>
          </cell>
          <cell r="B15">
            <v>12</v>
          </cell>
          <cell r="C15">
            <v>2003</v>
          </cell>
          <cell r="D15">
            <v>1</v>
          </cell>
          <cell r="E15">
            <v>2</v>
          </cell>
          <cell r="F15">
            <v>2</v>
          </cell>
          <cell r="G15">
            <v>2</v>
          </cell>
          <cell r="I15" t="str">
            <v>P</v>
          </cell>
          <cell r="J15" t="str">
            <v>V</v>
          </cell>
          <cell r="K15" t="str">
            <v>_Vorhaben</v>
          </cell>
          <cell r="L15" t="str">
            <v>_Vorhaben</v>
          </cell>
          <cell r="M15" t="str">
            <v>_Vorhaben</v>
          </cell>
          <cell r="N15" t="str">
            <v>_Vorhaben</v>
          </cell>
          <cell r="O15" t="str">
            <v>St. Pölten - Raum Wien einschließlich einer Verbindungsstrecke zur Südbahn</v>
          </cell>
        </row>
        <row r="16">
          <cell r="A16">
            <v>14</v>
          </cell>
          <cell r="B16">
            <v>13</v>
          </cell>
          <cell r="C16" t="str">
            <v>2003.001</v>
          </cell>
          <cell r="E16">
            <v>1</v>
          </cell>
          <cell r="F16">
            <v>1</v>
          </cell>
          <cell r="G16">
            <v>1</v>
          </cell>
          <cell r="I16" t="str">
            <v>P</v>
          </cell>
          <cell r="J16" t="str">
            <v>V</v>
          </cell>
          <cell r="K16" t="str">
            <v>_Vorhaben</v>
          </cell>
          <cell r="L16" t="str">
            <v>St. Pölten - Raum Wien einschließlich einer Verbindungsstrecke zur Südbahn</v>
          </cell>
          <cell r="M16" t="str">
            <v>St. Pölten - Raum Wien einschließlich einer Verbindungsstrecke zur Südbahn</v>
          </cell>
          <cell r="N16" t="str">
            <v>St. Pölten - Raum Wien einschließlich einer Verbindungsstrecke zur Südbahn</v>
          </cell>
          <cell r="O16" t="str">
            <v>Wien - St. Pölten</v>
          </cell>
        </row>
        <row r="17">
          <cell r="A17">
            <v>15</v>
          </cell>
          <cell r="B17">
            <v>14</v>
          </cell>
          <cell r="C17" t="str">
            <v>2003.002</v>
          </cell>
          <cell r="E17">
            <v>1</v>
          </cell>
          <cell r="F17">
            <v>1</v>
          </cell>
          <cell r="G17">
            <v>1</v>
          </cell>
          <cell r="I17" t="str">
            <v>P</v>
          </cell>
          <cell r="J17" t="str">
            <v>V</v>
          </cell>
          <cell r="K17" t="str">
            <v>_Vorhaben</v>
          </cell>
          <cell r="L17" t="str">
            <v>St. Pölten - Raum Wien einschließlich einer Verbindungsstrecke zur Südbahn</v>
          </cell>
          <cell r="M17" t="str">
            <v>St. Pölten - Raum Wien einschließlich einer Verbindungsstrecke zur Südbahn</v>
          </cell>
          <cell r="N17" t="str">
            <v>St. Pölten - Raum Wien einschließlich einer Verbindungsstrecke zur Südbahn</v>
          </cell>
          <cell r="O17" t="str">
            <v>GZU St. Pölten</v>
          </cell>
        </row>
        <row r="18">
          <cell r="A18">
            <v>16</v>
          </cell>
          <cell r="B18">
            <v>28</v>
          </cell>
          <cell r="C18" t="str">
            <v>2003.003</v>
          </cell>
          <cell r="E18">
            <v>1</v>
          </cell>
          <cell r="F18">
            <v>1</v>
          </cell>
          <cell r="G18">
            <v>1</v>
          </cell>
          <cell r="I18" t="str">
            <v>P</v>
          </cell>
          <cell r="J18" t="str">
            <v>V</v>
          </cell>
          <cell r="K18" t="str">
            <v>_Vorhaben</v>
          </cell>
          <cell r="L18" t="str">
            <v>St. Pölten - Raum Wien einschließlich einer Verbindungsstrecke zur Südbahn</v>
          </cell>
          <cell r="M18" t="str">
            <v>St. Pölten - Raum Wien einschließlich einer Verbindungsstrecke zur Südbahn</v>
          </cell>
          <cell r="N18" t="str">
            <v>St. Pölten - Raum Wien einschließlich einer Verbindungsstrecke zur Südbahn</v>
          </cell>
          <cell r="O18" t="str">
            <v>Knoten Rohr</v>
          </cell>
        </row>
        <row r="19">
          <cell r="A19">
            <v>17</v>
          </cell>
          <cell r="B19">
            <v>15</v>
          </cell>
          <cell r="C19" t="str">
            <v>2003.004</v>
          </cell>
          <cell r="E19">
            <v>1</v>
          </cell>
          <cell r="F19">
            <v>1</v>
          </cell>
          <cell r="G19">
            <v>1</v>
          </cell>
          <cell r="I19" t="str">
            <v>P</v>
          </cell>
          <cell r="J19" t="str">
            <v>V</v>
          </cell>
          <cell r="K19" t="str">
            <v>_Vorhaben</v>
          </cell>
          <cell r="L19" t="str">
            <v>St. Pölten - Raum Wien einschließlich einer Verbindungsstrecke zur Südbahn</v>
          </cell>
          <cell r="M19" t="str">
            <v>St. Pölten - Raum Wien einschließlich einer Verbindungsstrecke zur Südbahn</v>
          </cell>
          <cell r="N19" t="str">
            <v>St. Pölten - Raum Wien einschließlich einer Verbindungsstrecke zur Südbahn</v>
          </cell>
          <cell r="O19" t="str">
            <v>Verbindungsstrecke  zwischen West-, Süd- und Donauländebahn ("Lainzer Tunnel")</v>
          </cell>
        </row>
        <row r="20">
          <cell r="A20">
            <v>18</v>
          </cell>
          <cell r="B20">
            <v>16</v>
          </cell>
          <cell r="C20">
            <v>3001</v>
          </cell>
          <cell r="D20">
            <v>1</v>
          </cell>
          <cell r="E20">
            <v>1</v>
          </cell>
          <cell r="F20">
            <v>1</v>
          </cell>
          <cell r="G20">
            <v>1</v>
          </cell>
          <cell r="I20" t="str">
            <v>B</v>
          </cell>
          <cell r="J20" t="str">
            <v>V</v>
          </cell>
          <cell r="K20" t="str">
            <v>_Vorhaben</v>
          </cell>
          <cell r="L20" t="str">
            <v>_Vorhaben</v>
          </cell>
          <cell r="M20" t="str">
            <v>_Vorhaben</v>
          </cell>
          <cell r="N20" t="str">
            <v>_Vorhaben</v>
          </cell>
          <cell r="O20" t="str">
            <v>Verbindungsstrecke zwischen Pyhrn- und Westbahn Traun - Marchtrenk</v>
          </cell>
        </row>
        <row r="21">
          <cell r="A21">
            <v>19</v>
          </cell>
          <cell r="B21">
            <v>37</v>
          </cell>
          <cell r="C21">
            <v>5001</v>
          </cell>
          <cell r="D21">
            <v>1</v>
          </cell>
          <cell r="E21">
            <v>2</v>
          </cell>
          <cell r="F21">
            <v>2</v>
          </cell>
          <cell r="G21">
            <v>2</v>
          </cell>
          <cell r="I21" t="str">
            <v>P</v>
          </cell>
          <cell r="J21" t="str">
            <v>V</v>
          </cell>
          <cell r="K21" t="str">
            <v>_Vorhaben</v>
          </cell>
          <cell r="L21" t="str">
            <v>_Vorhaben</v>
          </cell>
          <cell r="M21" t="str">
            <v>_Vorhaben</v>
          </cell>
          <cell r="N21" t="str">
            <v>_Vorhaben</v>
          </cell>
          <cell r="O21" t="str">
            <v xml:space="preserve">Graz - Koralmtunnel - Klagenfurt </v>
          </cell>
        </row>
        <row r="22">
          <cell r="A22">
            <v>20</v>
          </cell>
          <cell r="B22">
            <v>38</v>
          </cell>
          <cell r="C22" t="str">
            <v>5001.001</v>
          </cell>
          <cell r="E22">
            <v>1</v>
          </cell>
          <cell r="F22">
            <v>1</v>
          </cell>
          <cell r="G22">
            <v>1</v>
          </cell>
          <cell r="I22" t="str">
            <v>P</v>
          </cell>
          <cell r="J22" t="str">
            <v>V</v>
          </cell>
          <cell r="K22" t="str">
            <v>_Vorhaben</v>
          </cell>
          <cell r="L22" t="str">
            <v xml:space="preserve">Graz - Koralmtunnel - Klagenfurt </v>
          </cell>
          <cell r="M22" t="str">
            <v xml:space="preserve">Graz - Koralmtunnel - Klagenfurt </v>
          </cell>
          <cell r="N22" t="str">
            <v xml:space="preserve">Graz - Koralmtunnel - Klagenfurt </v>
          </cell>
          <cell r="O22" t="str">
            <v>Graz Puntigam - Werndorf</v>
          </cell>
        </row>
        <row r="23">
          <cell r="A23">
            <v>21</v>
          </cell>
          <cell r="B23">
            <v>39</v>
          </cell>
          <cell r="C23" t="str">
            <v>5001.002</v>
          </cell>
          <cell r="E23">
            <v>1</v>
          </cell>
          <cell r="F23">
            <v>1</v>
          </cell>
          <cell r="G23">
            <v>1</v>
          </cell>
          <cell r="I23" t="str">
            <v>P</v>
          </cell>
          <cell r="J23" t="str">
            <v>V</v>
          </cell>
          <cell r="K23" t="str">
            <v>_Vorhaben</v>
          </cell>
          <cell r="L23" t="str">
            <v xml:space="preserve">Graz - Koralmtunnel - Klagenfurt </v>
          </cell>
          <cell r="M23" t="str">
            <v xml:space="preserve">Graz - Koralmtunnel - Klagenfurt </v>
          </cell>
          <cell r="N23" t="str">
            <v xml:space="preserve">Graz - Koralmtunnel - Klagenfurt </v>
          </cell>
          <cell r="O23" t="str">
            <v>Graz Hbf. - Graz Puntigam</v>
          </cell>
        </row>
        <row r="24">
          <cell r="A24">
            <v>22</v>
          </cell>
          <cell r="B24">
            <v>40</v>
          </cell>
          <cell r="C24" t="str">
            <v>5001.003</v>
          </cell>
          <cell r="E24">
            <v>1</v>
          </cell>
          <cell r="F24">
            <v>1</v>
          </cell>
          <cell r="G24">
            <v>1</v>
          </cell>
          <cell r="I24" t="str">
            <v>P</v>
          </cell>
          <cell r="J24" t="str">
            <v>V</v>
          </cell>
          <cell r="K24" t="str">
            <v>_Vorhaben</v>
          </cell>
          <cell r="L24" t="str">
            <v xml:space="preserve">Graz - Koralmtunnel - Klagenfurt </v>
          </cell>
          <cell r="M24" t="str">
            <v xml:space="preserve">Graz - Koralmtunnel - Klagenfurt </v>
          </cell>
          <cell r="N24" t="str">
            <v xml:space="preserve">Graz - Koralmtunnel - Klagenfurt </v>
          </cell>
          <cell r="O24" t="str">
            <v>Werndorf - Deutschlandsberg</v>
          </cell>
        </row>
        <row r="25">
          <cell r="A25">
            <v>23</v>
          </cell>
          <cell r="B25">
            <v>41</v>
          </cell>
          <cell r="C25" t="str">
            <v>5001.004</v>
          </cell>
          <cell r="E25">
            <v>1</v>
          </cell>
          <cell r="F25">
            <v>1</v>
          </cell>
          <cell r="G25">
            <v>1</v>
          </cell>
          <cell r="I25" t="str">
            <v>P</v>
          </cell>
          <cell r="J25" t="str">
            <v>V</v>
          </cell>
          <cell r="K25" t="str">
            <v>_Vorhaben</v>
          </cell>
          <cell r="L25" t="str">
            <v xml:space="preserve">Graz - Koralmtunnel - Klagenfurt </v>
          </cell>
          <cell r="M25" t="str">
            <v xml:space="preserve">Graz - Koralmtunnel - Klagenfurt </v>
          </cell>
          <cell r="N25" t="str">
            <v xml:space="preserve">Graz - Koralmtunnel - Klagenfurt </v>
          </cell>
          <cell r="O25" t="str">
            <v>Deutschlandsberg - St. Andrä</v>
          </cell>
        </row>
        <row r="26">
          <cell r="A26">
            <v>24</v>
          </cell>
          <cell r="B26">
            <v>42</v>
          </cell>
          <cell r="C26" t="str">
            <v>5001.005</v>
          </cell>
          <cell r="E26">
            <v>1</v>
          </cell>
          <cell r="F26">
            <v>1</v>
          </cell>
          <cell r="G26">
            <v>1</v>
          </cell>
          <cell r="I26" t="str">
            <v>P</v>
          </cell>
          <cell r="J26" t="str">
            <v>V</v>
          </cell>
          <cell r="K26" t="str">
            <v>_Vorhaben</v>
          </cell>
          <cell r="L26" t="str">
            <v xml:space="preserve">Graz - Koralmtunnel - Klagenfurt </v>
          </cell>
          <cell r="M26" t="str">
            <v xml:space="preserve">Graz - Koralmtunnel - Klagenfurt </v>
          </cell>
          <cell r="N26" t="str">
            <v xml:space="preserve">Graz - Koralmtunnel - Klagenfurt </v>
          </cell>
          <cell r="O26" t="str">
            <v xml:space="preserve">Feldkirchen - Flughafen - Werndorf     </v>
          </cell>
        </row>
        <row r="27">
          <cell r="A27">
            <v>25</v>
          </cell>
          <cell r="B27">
            <v>43</v>
          </cell>
          <cell r="C27" t="str">
            <v>5001.006</v>
          </cell>
          <cell r="E27">
            <v>1</v>
          </cell>
          <cell r="F27">
            <v>1</v>
          </cell>
          <cell r="G27">
            <v>1</v>
          </cell>
          <cell r="I27" t="str">
            <v>P</v>
          </cell>
          <cell r="J27" t="str">
            <v>V</v>
          </cell>
          <cell r="K27" t="str">
            <v>_Vorhaben</v>
          </cell>
          <cell r="L27" t="str">
            <v xml:space="preserve">Graz - Koralmtunnel - Klagenfurt </v>
          </cell>
          <cell r="M27" t="str">
            <v xml:space="preserve">Graz - Koralmtunnel - Klagenfurt </v>
          </cell>
          <cell r="N27" t="str">
            <v xml:space="preserve">Graz - Koralmtunnel - Klagenfurt </v>
          </cell>
          <cell r="O27" t="str">
            <v>St. Andrä - Aich</v>
          </cell>
        </row>
        <row r="28">
          <cell r="A28">
            <v>26</v>
          </cell>
          <cell r="B28">
            <v>44</v>
          </cell>
          <cell r="C28" t="str">
            <v>5001.007</v>
          </cell>
          <cell r="E28">
            <v>1</v>
          </cell>
          <cell r="F28">
            <v>1</v>
          </cell>
          <cell r="G28">
            <v>1</v>
          </cell>
          <cell r="I28" t="str">
            <v>P</v>
          </cell>
          <cell r="J28" t="str">
            <v>V</v>
          </cell>
          <cell r="K28" t="str">
            <v>_Vorhaben</v>
          </cell>
          <cell r="L28" t="str">
            <v xml:space="preserve">Graz - Koralmtunnel - Klagenfurt </v>
          </cell>
          <cell r="M28" t="str">
            <v xml:space="preserve">Graz - Koralmtunnel - Klagenfurt </v>
          </cell>
          <cell r="N28" t="str">
            <v xml:space="preserve">Graz - Koralmtunnel - Klagenfurt </v>
          </cell>
          <cell r="O28" t="str">
            <v>Aich - Althofen</v>
          </cell>
        </row>
        <row r="29">
          <cell r="A29">
            <v>27</v>
          </cell>
          <cell r="B29">
            <v>45</v>
          </cell>
          <cell r="C29" t="str">
            <v>5001.008</v>
          </cell>
          <cell r="E29">
            <v>1</v>
          </cell>
          <cell r="F29">
            <v>1</v>
          </cell>
          <cell r="G29">
            <v>1</v>
          </cell>
          <cell r="I29" t="str">
            <v>P</v>
          </cell>
          <cell r="J29" t="str">
            <v>V</v>
          </cell>
          <cell r="K29" t="str">
            <v>_Vorhaben</v>
          </cell>
          <cell r="L29" t="str">
            <v xml:space="preserve">Graz - Koralmtunnel - Klagenfurt </v>
          </cell>
          <cell r="M29" t="str">
            <v xml:space="preserve">Graz - Koralmtunnel - Klagenfurt </v>
          </cell>
          <cell r="N29" t="str">
            <v xml:space="preserve">Graz - Koralmtunnel - Klagenfurt </v>
          </cell>
          <cell r="O29" t="str">
            <v>Althofen - Klagenfurt, zweigleisiger Ausbau (1. Stufe)</v>
          </cell>
        </row>
        <row r="30">
          <cell r="A30">
            <v>28</v>
          </cell>
          <cell r="B30">
            <v>46</v>
          </cell>
          <cell r="C30" t="str">
            <v>5001.009</v>
          </cell>
          <cell r="E30">
            <v>1</v>
          </cell>
          <cell r="F30">
            <v>1</v>
          </cell>
          <cell r="G30">
            <v>1</v>
          </cell>
          <cell r="I30" t="str">
            <v>P</v>
          </cell>
          <cell r="J30" t="str">
            <v>V</v>
          </cell>
          <cell r="K30" t="str">
            <v>_Vorhaben</v>
          </cell>
          <cell r="L30" t="str">
            <v xml:space="preserve">Graz - Koralmtunnel - Klagenfurt </v>
          </cell>
          <cell r="M30" t="str">
            <v xml:space="preserve">Graz - Koralmtunnel - Klagenfurt </v>
          </cell>
          <cell r="N30" t="str">
            <v xml:space="preserve">Graz - Koralmtunnel - Klagenfurt </v>
          </cell>
          <cell r="O30" t="str">
            <v>Althofen - Klagenfurt (2. Stufe)</v>
          </cell>
        </row>
        <row r="31">
          <cell r="A31">
            <v>29</v>
          </cell>
          <cell r="B31">
            <v>47</v>
          </cell>
          <cell r="C31" t="str">
            <v>5001.010</v>
          </cell>
          <cell r="E31">
            <v>1</v>
          </cell>
          <cell r="F31">
            <v>3</v>
          </cell>
          <cell r="G31">
            <v>3</v>
          </cell>
          <cell r="I31" t="str">
            <v>P</v>
          </cell>
          <cell r="J31" t="str">
            <v>V</v>
          </cell>
          <cell r="K31" t="str">
            <v>_Vorhaben</v>
          </cell>
          <cell r="L31" t="str">
            <v xml:space="preserve">Graz - Koralmtunnel - Klagenfurt </v>
          </cell>
          <cell r="M31" t="str">
            <v xml:space="preserve">Graz - Koralmtunnel - Klagenfurt </v>
          </cell>
          <cell r="N31" t="str">
            <v xml:space="preserve">Graz - Koralmtunnel - Klagenfurt </v>
          </cell>
          <cell r="O31" t="str">
            <v>Koralmbahn Bahnstrom-Ü-Ltg. und UW</v>
          </cell>
        </row>
        <row r="32">
          <cell r="A32">
            <v>30</v>
          </cell>
          <cell r="C32" t="str">
            <v>5001.010.001</v>
          </cell>
          <cell r="F32">
            <v>1</v>
          </cell>
          <cell r="G32">
            <v>1</v>
          </cell>
          <cell r="I32" t="str">
            <v>P</v>
          </cell>
          <cell r="J32" t="str">
            <v>V</v>
          </cell>
          <cell r="K32" t="str">
            <v>_Vorhaben</v>
          </cell>
          <cell r="L32" t="str">
            <v xml:space="preserve">Graz - Koralmtunnel - Klagenfurt </v>
          </cell>
          <cell r="M32" t="str">
            <v>Koralmbahn Bahnstrom-Ü-Ltg. und UW</v>
          </cell>
          <cell r="N32" t="str">
            <v>Koralmbahn Bahnstrom-Ü-Ltg. und UW</v>
          </cell>
          <cell r="O32" t="str">
            <v>Koralmbahn Bahnstrom-Ü-Ltg. und UW (Graz -Werndorf, 1. Stufe)</v>
          </cell>
        </row>
        <row r="33">
          <cell r="A33">
            <v>31</v>
          </cell>
          <cell r="C33" t="str">
            <v>5001.010.002</v>
          </cell>
          <cell r="F33">
            <v>1</v>
          </cell>
          <cell r="G33">
            <v>1</v>
          </cell>
          <cell r="I33" t="str">
            <v>P</v>
          </cell>
          <cell r="J33" t="str">
            <v>V</v>
          </cell>
          <cell r="K33" t="str">
            <v>_Vorhaben</v>
          </cell>
          <cell r="L33" t="str">
            <v xml:space="preserve">Graz - Koralmtunnel - Klagenfurt </v>
          </cell>
          <cell r="M33" t="str">
            <v>Koralmbahn Bahnstrom-Ü-Ltg. und UW</v>
          </cell>
          <cell r="N33" t="str">
            <v>Koralmbahn Bahnstrom-Ü-Ltg. und UW</v>
          </cell>
          <cell r="O33" t="str">
            <v>Koralmbahn Bahnstrom-Ü-Ltg. und UW (Werndorf - Klagenfurt)</v>
          </cell>
        </row>
        <row r="34">
          <cell r="A34">
            <v>32</v>
          </cell>
          <cell r="B34">
            <v>18</v>
          </cell>
          <cell r="C34">
            <v>5002</v>
          </cell>
          <cell r="D34">
            <v>1</v>
          </cell>
          <cell r="E34">
            <v>2</v>
          </cell>
          <cell r="F34">
            <v>2</v>
          </cell>
          <cell r="G34">
            <v>2</v>
          </cell>
          <cell r="I34" t="str">
            <v>P</v>
          </cell>
          <cell r="J34" t="str">
            <v>V</v>
          </cell>
          <cell r="K34" t="str">
            <v>_Vorhaben</v>
          </cell>
          <cell r="L34" t="str">
            <v>_Vorhaben</v>
          </cell>
          <cell r="M34" t="str">
            <v>_Vorhaben</v>
          </cell>
          <cell r="N34" t="str">
            <v>_Vorhaben</v>
          </cell>
          <cell r="O34" t="str">
            <v>St. Pölten - Wels; möglichst viergleisiger Ausbau</v>
          </cell>
        </row>
        <row r="35">
          <cell r="A35">
            <v>33</v>
          </cell>
          <cell r="B35">
            <v>19</v>
          </cell>
          <cell r="C35" t="str">
            <v>5002.001</v>
          </cell>
          <cell r="E35">
            <v>1</v>
          </cell>
          <cell r="F35">
            <v>1</v>
          </cell>
          <cell r="G35">
            <v>1</v>
          </cell>
          <cell r="I35" t="str">
            <v>P</v>
          </cell>
          <cell r="J35" t="str">
            <v>V</v>
          </cell>
          <cell r="K35" t="str">
            <v>_Vorhaben</v>
          </cell>
          <cell r="L35" t="str">
            <v>St. Pölten - Wels; möglichst viergleisiger Ausbau</v>
          </cell>
          <cell r="M35" t="str">
            <v>St. Pölten - Wels; möglichst viergleisiger Ausbau</v>
          </cell>
          <cell r="N35" t="str">
            <v>St. Pölten - Wels; möglichst viergleisiger Ausbau</v>
          </cell>
          <cell r="O35" t="str">
            <v>Marchtrenk - Wels FBF.-Wels HBF.</v>
          </cell>
        </row>
        <row r="36">
          <cell r="A36">
            <v>34</v>
          </cell>
          <cell r="B36">
            <v>20</v>
          </cell>
          <cell r="C36" t="str">
            <v>5002.002</v>
          </cell>
          <cell r="E36">
            <v>1</v>
          </cell>
          <cell r="F36">
            <v>1</v>
          </cell>
          <cell r="G36">
            <v>1</v>
          </cell>
          <cell r="I36" t="str">
            <v>P</v>
          </cell>
          <cell r="J36" t="str">
            <v>V</v>
          </cell>
          <cell r="K36" t="str">
            <v>_Vorhaben</v>
          </cell>
          <cell r="L36" t="str">
            <v>St. Pölten - Wels; möglichst viergleisiger Ausbau</v>
          </cell>
          <cell r="M36" t="str">
            <v>St. Pölten - Wels; möglichst viergleisiger Ausbau</v>
          </cell>
          <cell r="N36" t="str">
            <v>St. Pölten - Wels; möglichst viergleisiger Ausbau</v>
          </cell>
          <cell r="O36" t="str">
            <v>Hörsching - Marchtrenk</v>
          </cell>
        </row>
        <row r="37">
          <cell r="A37">
            <v>35</v>
          </cell>
          <cell r="B37">
            <v>21</v>
          </cell>
          <cell r="C37" t="str">
            <v>5002.003</v>
          </cell>
          <cell r="E37">
            <v>1</v>
          </cell>
          <cell r="F37">
            <v>1</v>
          </cell>
          <cell r="G37">
            <v>1</v>
          </cell>
          <cell r="I37" t="str">
            <v>P</v>
          </cell>
          <cell r="J37" t="str">
            <v>V</v>
          </cell>
          <cell r="K37" t="str">
            <v>_Vorhaben</v>
          </cell>
          <cell r="L37" t="str">
            <v>St. Pölten - Wels; möglichst viergleisiger Ausbau</v>
          </cell>
          <cell r="M37" t="str">
            <v>St. Pölten - Wels; möglichst viergleisiger Ausbau</v>
          </cell>
          <cell r="N37" t="str">
            <v>St. Pölten - Wels; möglichst viergleisiger Ausbau</v>
          </cell>
          <cell r="O37" t="str">
            <v>Linz - Hörsching</v>
          </cell>
        </row>
        <row r="38">
          <cell r="A38">
            <v>36</v>
          </cell>
          <cell r="B38">
            <v>22</v>
          </cell>
          <cell r="C38" t="str">
            <v>5002.004</v>
          </cell>
          <cell r="E38">
            <v>1</v>
          </cell>
          <cell r="F38">
            <v>1</v>
          </cell>
          <cell r="G38">
            <v>1</v>
          </cell>
          <cell r="I38" t="str">
            <v>P</v>
          </cell>
          <cell r="J38" t="str">
            <v>V</v>
          </cell>
          <cell r="K38" t="str">
            <v>_Vorhaben</v>
          </cell>
          <cell r="L38" t="str">
            <v>St. Pölten - Wels; möglichst viergleisiger Ausbau</v>
          </cell>
          <cell r="M38" t="str">
            <v>St. Pölten - Wels; möglichst viergleisiger Ausbau</v>
          </cell>
          <cell r="N38" t="str">
            <v>St. Pölten - Wels; möglichst viergleisiger Ausbau</v>
          </cell>
          <cell r="O38" t="str">
            <v>Enns; Umfahrung</v>
          </cell>
        </row>
        <row r="39">
          <cell r="A39">
            <v>37</v>
          </cell>
          <cell r="B39">
            <v>23</v>
          </cell>
          <cell r="C39" t="str">
            <v>5002.005</v>
          </cell>
          <cell r="E39">
            <v>1</v>
          </cell>
          <cell r="F39">
            <v>1</v>
          </cell>
          <cell r="G39">
            <v>1</v>
          </cell>
          <cell r="I39" t="str">
            <v>P</v>
          </cell>
          <cell r="J39" t="str">
            <v>V</v>
          </cell>
          <cell r="K39" t="str">
            <v>_Vorhaben</v>
          </cell>
          <cell r="L39" t="str">
            <v>St. Pölten - Wels; möglichst viergleisiger Ausbau</v>
          </cell>
          <cell r="M39" t="str">
            <v>St. Pölten - Wels; möglichst viergleisiger Ausbau</v>
          </cell>
          <cell r="N39" t="str">
            <v>St. Pölten - Wels; möglichst viergleisiger Ausbau</v>
          </cell>
          <cell r="O39" t="str">
            <v>St.Valentin; Bahnhofsumbau</v>
          </cell>
        </row>
        <row r="40">
          <cell r="A40">
            <v>38</v>
          </cell>
          <cell r="B40">
            <v>24</v>
          </cell>
          <cell r="C40" t="str">
            <v>5002.006</v>
          </cell>
          <cell r="E40">
            <v>1</v>
          </cell>
          <cell r="F40">
            <v>1</v>
          </cell>
          <cell r="G40">
            <v>1</v>
          </cell>
          <cell r="I40" t="str">
            <v>P</v>
          </cell>
          <cell r="J40" t="str">
            <v>V</v>
          </cell>
          <cell r="K40" t="str">
            <v>_Vorhaben</v>
          </cell>
          <cell r="L40" t="str">
            <v>St. Pölten - Wels; möglichst viergleisiger Ausbau</v>
          </cell>
          <cell r="M40" t="str">
            <v>St. Pölten - Wels; möglichst viergleisiger Ausbau</v>
          </cell>
          <cell r="N40" t="str">
            <v>St. Pölten - Wels; möglichst viergleisiger Ausbau</v>
          </cell>
          <cell r="O40" t="str">
            <v>Asten - Linz Kleinmünchen</v>
          </cell>
        </row>
        <row r="41">
          <cell r="A41">
            <v>39</v>
          </cell>
          <cell r="B41">
            <v>25</v>
          </cell>
          <cell r="C41" t="str">
            <v>5002.007</v>
          </cell>
          <cell r="E41">
            <v>1</v>
          </cell>
          <cell r="F41">
            <v>1</v>
          </cell>
          <cell r="G41">
            <v>1</v>
          </cell>
          <cell r="I41" t="str">
            <v>P</v>
          </cell>
          <cell r="J41" t="str">
            <v>V</v>
          </cell>
          <cell r="K41" t="str">
            <v>_Vorhaben</v>
          </cell>
          <cell r="L41" t="str">
            <v>St. Pölten - Wels; möglichst viergleisiger Ausbau</v>
          </cell>
          <cell r="M41" t="str">
            <v>St. Pölten - Wels; möglichst viergleisiger Ausbau</v>
          </cell>
          <cell r="N41" t="str">
            <v>St. Pölten - Wels; möglichst viergleisiger Ausbau</v>
          </cell>
          <cell r="O41" t="str">
            <v xml:space="preserve">St. Peter - Seitenstetten; Umfahrung </v>
          </cell>
        </row>
        <row r="42">
          <cell r="A42">
            <v>40</v>
          </cell>
          <cell r="B42">
            <v>26</v>
          </cell>
          <cell r="C42" t="str">
            <v>5002.008</v>
          </cell>
          <cell r="E42">
            <v>1</v>
          </cell>
          <cell r="F42">
            <v>1</v>
          </cell>
          <cell r="G42">
            <v>1</v>
          </cell>
          <cell r="I42" t="str">
            <v>P</v>
          </cell>
          <cell r="J42" t="str">
            <v>V</v>
          </cell>
          <cell r="K42" t="str">
            <v>_Vorhaben</v>
          </cell>
          <cell r="L42" t="str">
            <v>St. Pölten - Wels; möglichst viergleisiger Ausbau</v>
          </cell>
          <cell r="M42" t="str">
            <v>St. Pölten - Wels; möglichst viergleisiger Ausbau</v>
          </cell>
          <cell r="N42" t="str">
            <v>St. Pölten - Wels; möglichst viergleisiger Ausbau</v>
          </cell>
          <cell r="O42" t="str">
            <v>Aschbach - Krenstetten; Linienverbesserung</v>
          </cell>
        </row>
        <row r="43">
          <cell r="A43">
            <v>41</v>
          </cell>
          <cell r="B43">
            <v>27</v>
          </cell>
          <cell r="C43" t="str">
            <v>5002.009</v>
          </cell>
          <cell r="E43">
            <v>1</v>
          </cell>
          <cell r="F43">
            <v>1</v>
          </cell>
          <cell r="G43">
            <v>1</v>
          </cell>
          <cell r="I43" t="str">
            <v>P</v>
          </cell>
          <cell r="J43" t="str">
            <v>V</v>
          </cell>
          <cell r="K43" t="str">
            <v>_Vorhaben</v>
          </cell>
          <cell r="L43" t="str">
            <v>St. Pölten - Wels; möglichst viergleisiger Ausbau</v>
          </cell>
          <cell r="M43" t="str">
            <v>St. Pölten - Wels; möglichst viergleisiger Ausbau</v>
          </cell>
          <cell r="N43" t="str">
            <v>St. Pölten - Wels; möglichst viergleisiger Ausbau</v>
          </cell>
          <cell r="O43" t="str">
            <v>Bf. St. Pölten + Einfahrt</v>
          </cell>
        </row>
        <row r="44">
          <cell r="A44">
            <v>42</v>
          </cell>
          <cell r="B44">
            <v>29</v>
          </cell>
          <cell r="C44" t="str">
            <v>5002.010</v>
          </cell>
          <cell r="E44">
            <v>1</v>
          </cell>
          <cell r="F44">
            <v>1</v>
          </cell>
          <cell r="G44">
            <v>1</v>
          </cell>
          <cell r="I44" t="str">
            <v>P</v>
          </cell>
          <cell r="J44" t="str">
            <v>V</v>
          </cell>
          <cell r="K44" t="str">
            <v>_Vorhaben</v>
          </cell>
          <cell r="L44" t="str">
            <v>St. Pölten - Wels; möglichst viergleisiger Ausbau</v>
          </cell>
          <cell r="M44" t="str">
            <v>St. Pölten - Wels; möglichst viergleisiger Ausbau</v>
          </cell>
          <cell r="N44" t="str">
            <v>St. Pölten - Wels; möglichst viergleisiger Ausbau</v>
          </cell>
          <cell r="O44" t="str">
            <v>Loosdorf; Umfahrung</v>
          </cell>
        </row>
        <row r="45">
          <cell r="A45">
            <v>43</v>
          </cell>
          <cell r="B45">
            <v>30</v>
          </cell>
          <cell r="C45" t="str">
            <v>5002.011</v>
          </cell>
          <cell r="E45">
            <v>1</v>
          </cell>
          <cell r="F45">
            <v>1</v>
          </cell>
          <cell r="G45">
            <v>1</v>
          </cell>
          <cell r="I45" t="str">
            <v>P</v>
          </cell>
          <cell r="J45" t="str">
            <v>V</v>
          </cell>
          <cell r="K45" t="str">
            <v>_Vorhaben</v>
          </cell>
          <cell r="L45" t="str">
            <v>St. Pölten - Wels; möglichst viergleisiger Ausbau</v>
          </cell>
          <cell r="M45" t="str">
            <v>St. Pölten - Wels; möglichst viergleisiger Ausbau</v>
          </cell>
          <cell r="N45" t="str">
            <v>St. Pölten - Wels; möglichst viergleisiger Ausbau</v>
          </cell>
          <cell r="O45" t="str">
            <v>Pöchlarn; Bahnhofsumbau</v>
          </cell>
        </row>
        <row r="46">
          <cell r="A46">
            <v>44</v>
          </cell>
          <cell r="B46">
            <v>31</v>
          </cell>
          <cell r="C46" t="str">
            <v>5002.012</v>
          </cell>
          <cell r="E46">
            <v>1</v>
          </cell>
          <cell r="F46">
            <v>1</v>
          </cell>
          <cell r="G46">
            <v>1</v>
          </cell>
          <cell r="I46" t="str">
            <v>P</v>
          </cell>
          <cell r="J46" t="str">
            <v>V</v>
          </cell>
          <cell r="K46" t="str">
            <v>_Vorhaben</v>
          </cell>
          <cell r="L46" t="str">
            <v>St. Pölten - Wels; möglichst viergleisiger Ausbau</v>
          </cell>
          <cell r="M46" t="str">
            <v>St. Pölten - Wels; möglichst viergleisiger Ausbau</v>
          </cell>
          <cell r="N46" t="str">
            <v>St. Pölten - Wels; möglichst viergleisiger Ausbau</v>
          </cell>
          <cell r="O46" t="str">
            <v>Ybbs - Hubertendorf</v>
          </cell>
        </row>
        <row r="47">
          <cell r="A47">
            <v>45</v>
          </cell>
          <cell r="B47">
            <v>32</v>
          </cell>
          <cell r="C47" t="str">
            <v>5002.013</v>
          </cell>
          <cell r="E47">
            <v>1</v>
          </cell>
          <cell r="F47">
            <v>1</v>
          </cell>
          <cell r="G47">
            <v>1</v>
          </cell>
          <cell r="I47" t="str">
            <v>P</v>
          </cell>
          <cell r="J47" t="str">
            <v>V</v>
          </cell>
          <cell r="K47" t="str">
            <v>_Vorhaben</v>
          </cell>
          <cell r="L47" t="str">
            <v>St. Pölten - Wels; möglichst viergleisiger Ausbau</v>
          </cell>
          <cell r="M47" t="str">
            <v>St. Pölten - Wels; möglichst viergleisiger Ausbau</v>
          </cell>
          <cell r="N47" t="str">
            <v>St. Pölten - Wels; möglichst viergleisiger Ausbau</v>
          </cell>
          <cell r="O47" t="str">
            <v>Sarling - Ybbs; Linienverbesserung</v>
          </cell>
        </row>
        <row r="48">
          <cell r="A48">
            <v>46</v>
          </cell>
          <cell r="B48">
            <v>33</v>
          </cell>
          <cell r="C48" t="str">
            <v>5002.014</v>
          </cell>
          <cell r="E48">
            <v>1</v>
          </cell>
          <cell r="F48">
            <v>1</v>
          </cell>
          <cell r="G48">
            <v>1</v>
          </cell>
          <cell r="I48" t="str">
            <v>P</v>
          </cell>
          <cell r="J48" t="str">
            <v>V</v>
          </cell>
          <cell r="K48" t="str">
            <v>_Vorhaben</v>
          </cell>
          <cell r="L48" t="str">
            <v>St. Pölten - Wels; möglichst viergleisiger Ausbau</v>
          </cell>
          <cell r="M48" t="str">
            <v>St. Pölten - Wels; möglichst viergleisiger Ausbau</v>
          </cell>
          <cell r="N48" t="str">
            <v>St. Pölten - Wels; möglichst viergleisiger Ausbau</v>
          </cell>
          <cell r="O48" t="str">
            <v>Hubertendorf - Blindenmarkt</v>
          </cell>
        </row>
        <row r="49">
          <cell r="A49">
            <v>47</v>
          </cell>
          <cell r="B49">
            <v>34</v>
          </cell>
          <cell r="C49" t="str">
            <v>5002.015</v>
          </cell>
          <cell r="E49">
            <v>1</v>
          </cell>
          <cell r="F49">
            <v>1</v>
          </cell>
          <cell r="G49">
            <v>1</v>
          </cell>
          <cell r="I49" t="str">
            <v>P</v>
          </cell>
          <cell r="J49" t="str">
            <v>V</v>
          </cell>
          <cell r="K49" t="str">
            <v>_Vorhaben</v>
          </cell>
          <cell r="L49" t="str">
            <v>St. Pölten - Wels; möglichst viergleisiger Ausbau</v>
          </cell>
          <cell r="M49" t="str">
            <v>St. Pölten - Wels; möglichst viergleisiger Ausbau</v>
          </cell>
          <cell r="N49" t="str">
            <v>St. Pölten - Wels; möglichst viergleisiger Ausbau</v>
          </cell>
          <cell r="O49" t="str">
            <v>Blindenmarkt - Amstetten Ost</v>
          </cell>
        </row>
        <row r="50">
          <cell r="A50">
            <v>48</v>
          </cell>
          <cell r="B50">
            <v>35</v>
          </cell>
          <cell r="C50" t="str">
            <v>5002.016</v>
          </cell>
          <cell r="E50">
            <v>1</v>
          </cell>
          <cell r="F50">
            <v>1</v>
          </cell>
          <cell r="G50">
            <v>1</v>
          </cell>
          <cell r="I50" t="str">
            <v>P</v>
          </cell>
          <cell r="J50" t="str">
            <v>V</v>
          </cell>
          <cell r="K50" t="str">
            <v>_Vorhaben</v>
          </cell>
          <cell r="L50" t="str">
            <v>St. Pölten - Wels; möglichst viergleisiger Ausbau</v>
          </cell>
          <cell r="M50" t="str">
            <v>St. Pölten - Wels; möglichst viergleisiger Ausbau</v>
          </cell>
          <cell r="N50" t="str">
            <v>St. Pölten - Wels; möglichst viergleisiger Ausbau</v>
          </cell>
          <cell r="O50" t="str">
            <v>Kottingburgstall; Linienverbesserung</v>
          </cell>
        </row>
        <row r="51">
          <cell r="A51">
            <v>49</v>
          </cell>
          <cell r="B51">
            <v>36</v>
          </cell>
          <cell r="C51" t="str">
            <v>5002.017</v>
          </cell>
          <cell r="E51">
            <v>1</v>
          </cell>
          <cell r="F51">
            <v>1</v>
          </cell>
          <cell r="G51">
            <v>1</v>
          </cell>
          <cell r="I51" t="str">
            <v>P</v>
          </cell>
          <cell r="J51" t="str">
            <v>V</v>
          </cell>
          <cell r="K51" t="str">
            <v>_Vorhaben</v>
          </cell>
          <cell r="L51" t="str">
            <v>St. Pölten - Wels; möglichst viergleisiger Ausbau</v>
          </cell>
          <cell r="M51" t="str">
            <v>St. Pölten - Wels; möglichst viergleisiger Ausbau</v>
          </cell>
          <cell r="N51" t="str">
            <v>St. Pölten - Wels; möglichst viergleisiger Ausbau</v>
          </cell>
          <cell r="O51" t="str">
            <v>Sierning; Linienverbesserung</v>
          </cell>
        </row>
        <row r="52">
          <cell r="A52">
            <v>50</v>
          </cell>
          <cell r="B52">
            <v>52</v>
          </cell>
          <cell r="C52">
            <v>6001</v>
          </cell>
          <cell r="D52">
            <v>1</v>
          </cell>
          <cell r="E52">
            <v>1</v>
          </cell>
          <cell r="F52">
            <v>1</v>
          </cell>
          <cell r="G52">
            <v>1</v>
          </cell>
          <cell r="I52" t="str">
            <v>B</v>
          </cell>
          <cell r="J52" t="str">
            <v>V</v>
          </cell>
          <cell r="K52" t="str">
            <v>_Vorhaben</v>
          </cell>
          <cell r="L52" t="str">
            <v>_Vorhaben</v>
          </cell>
          <cell r="M52" t="str">
            <v>_Vorhaben</v>
          </cell>
          <cell r="N52" t="str">
            <v>_Vorhaben</v>
          </cell>
          <cell r="O52" t="str">
            <v>Loosdorf; Umfahrung</v>
          </cell>
        </row>
        <row r="53">
          <cell r="A53">
            <v>51</v>
          </cell>
          <cell r="B53">
            <v>49</v>
          </cell>
          <cell r="C53">
            <v>6002</v>
          </cell>
          <cell r="D53">
            <v>1</v>
          </cell>
          <cell r="E53">
            <v>1</v>
          </cell>
          <cell r="F53">
            <v>1</v>
          </cell>
          <cell r="G53">
            <v>1</v>
          </cell>
          <cell r="I53" t="str">
            <v>B</v>
          </cell>
          <cell r="J53" t="str">
            <v>V</v>
          </cell>
          <cell r="K53" t="str">
            <v>_Vorhaben</v>
          </cell>
          <cell r="L53" t="str">
            <v>_Vorhaben</v>
          </cell>
          <cell r="M53" t="str">
            <v>_Vorhaben</v>
          </cell>
          <cell r="N53" t="str">
            <v>_Vorhaben</v>
          </cell>
          <cell r="O53" t="str">
            <v>St. Peter - Seitenstetten; Umfahrung</v>
          </cell>
        </row>
        <row r="54">
          <cell r="A54">
            <v>52</v>
          </cell>
          <cell r="B54">
            <v>54</v>
          </cell>
          <cell r="C54">
            <v>6003</v>
          </cell>
          <cell r="D54">
            <v>1</v>
          </cell>
          <cell r="E54">
            <v>1</v>
          </cell>
          <cell r="F54">
            <v>1</v>
          </cell>
          <cell r="G54">
            <v>1</v>
          </cell>
          <cell r="I54" t="str">
            <v>B</v>
          </cell>
          <cell r="J54" t="str">
            <v>V</v>
          </cell>
          <cell r="K54" t="str">
            <v>_Vorhaben</v>
          </cell>
          <cell r="L54" t="str">
            <v>_Vorhaben</v>
          </cell>
          <cell r="M54" t="str">
            <v>_Vorhaben</v>
          </cell>
          <cell r="N54" t="str">
            <v>_Vorhaben</v>
          </cell>
          <cell r="O54" t="str">
            <v>Sarling - Ybbs; Linienverbesserung</v>
          </cell>
        </row>
        <row r="55">
          <cell r="A55">
            <v>53</v>
          </cell>
          <cell r="B55">
            <v>53</v>
          </cell>
          <cell r="C55">
            <v>6004</v>
          </cell>
          <cell r="D55">
            <v>1</v>
          </cell>
          <cell r="E55">
            <v>1</v>
          </cell>
          <cell r="F55">
            <v>1</v>
          </cell>
          <cell r="G55">
            <v>1</v>
          </cell>
          <cell r="I55" t="str">
            <v>B</v>
          </cell>
          <cell r="J55" t="str">
            <v>V</v>
          </cell>
          <cell r="K55" t="str">
            <v>_Vorhaben</v>
          </cell>
          <cell r="L55" t="str">
            <v>_Vorhaben</v>
          </cell>
          <cell r="M55" t="str">
            <v>_Vorhaben</v>
          </cell>
          <cell r="N55" t="str">
            <v>_Vorhaben</v>
          </cell>
          <cell r="O55" t="str">
            <v>Pöchlarn; Bahnhofsumbau</v>
          </cell>
        </row>
        <row r="56">
          <cell r="A56">
            <v>54</v>
          </cell>
          <cell r="B56">
            <v>48</v>
          </cell>
          <cell r="C56">
            <v>6005</v>
          </cell>
          <cell r="D56">
            <v>1</v>
          </cell>
          <cell r="E56">
            <v>1</v>
          </cell>
          <cell r="F56">
            <v>1</v>
          </cell>
          <cell r="G56">
            <v>1</v>
          </cell>
          <cell r="I56" t="str">
            <v>B</v>
          </cell>
          <cell r="J56" t="str">
            <v>V</v>
          </cell>
          <cell r="K56" t="str">
            <v>_Vorhaben</v>
          </cell>
          <cell r="L56" t="str">
            <v>_Vorhaben</v>
          </cell>
          <cell r="M56" t="str">
            <v>_Vorhaben</v>
          </cell>
          <cell r="N56" t="str">
            <v>_Vorhaben</v>
          </cell>
          <cell r="O56" t="str">
            <v>St.Valentin; Bahnhofsumbau</v>
          </cell>
        </row>
        <row r="57">
          <cell r="A57">
            <v>55</v>
          </cell>
          <cell r="B57">
            <v>55</v>
          </cell>
          <cell r="C57">
            <v>6006</v>
          </cell>
          <cell r="D57">
            <v>1</v>
          </cell>
          <cell r="E57">
            <v>1</v>
          </cell>
          <cell r="F57">
            <v>1</v>
          </cell>
          <cell r="G57">
            <v>1</v>
          </cell>
          <cell r="I57" t="str">
            <v>B</v>
          </cell>
          <cell r="J57" t="str">
            <v>V</v>
          </cell>
          <cell r="K57" t="str">
            <v>_Vorhaben</v>
          </cell>
          <cell r="L57" t="str">
            <v>_Vorhaben</v>
          </cell>
          <cell r="M57" t="str">
            <v>_Vorhaben</v>
          </cell>
          <cell r="N57" t="str">
            <v>_Vorhaben</v>
          </cell>
          <cell r="O57" t="str">
            <v>Sierning; Linienverbesserung</v>
          </cell>
        </row>
        <row r="58">
          <cell r="A58">
            <v>56</v>
          </cell>
          <cell r="B58">
            <v>50</v>
          </cell>
          <cell r="C58">
            <v>6007</v>
          </cell>
          <cell r="D58">
            <v>1</v>
          </cell>
          <cell r="E58">
            <v>1</v>
          </cell>
          <cell r="F58">
            <v>1</v>
          </cell>
          <cell r="G58">
            <v>1</v>
          </cell>
          <cell r="I58" t="str">
            <v>B</v>
          </cell>
          <cell r="J58" t="str">
            <v>V</v>
          </cell>
          <cell r="K58" t="str">
            <v>_Vorhaben</v>
          </cell>
          <cell r="L58" t="str">
            <v>_Vorhaben</v>
          </cell>
          <cell r="M58" t="str">
            <v>_Vorhaben</v>
          </cell>
          <cell r="N58" t="str">
            <v>_Vorhaben</v>
          </cell>
          <cell r="O58" t="str">
            <v>Aschbach - Krenstetten; Linienverbesserung</v>
          </cell>
        </row>
        <row r="59">
          <cell r="A59">
            <v>57</v>
          </cell>
          <cell r="B59">
            <v>56</v>
          </cell>
          <cell r="C59">
            <v>6008</v>
          </cell>
          <cell r="D59">
            <v>1</v>
          </cell>
          <cell r="E59">
            <v>2</v>
          </cell>
          <cell r="F59">
            <v>2</v>
          </cell>
          <cell r="G59">
            <v>2</v>
          </cell>
          <cell r="I59" t="str">
            <v>B</v>
          </cell>
          <cell r="J59" t="str">
            <v>V</v>
          </cell>
          <cell r="K59" t="str">
            <v>_Vorhaben</v>
          </cell>
          <cell r="L59" t="str">
            <v>_Vorhaben</v>
          </cell>
          <cell r="M59" t="str">
            <v>_Vorhaben</v>
          </cell>
          <cell r="N59" t="str">
            <v>_Vorhaben</v>
          </cell>
          <cell r="O59" t="str">
            <v>Knoten Rohr - Knoten Wagram (Güterzugumfahrung St. Pölten)</v>
          </cell>
        </row>
        <row r="60">
          <cell r="A60">
            <v>58</v>
          </cell>
          <cell r="B60">
            <v>57</v>
          </cell>
          <cell r="C60" t="str">
            <v>6008.001</v>
          </cell>
          <cell r="E60">
            <v>1</v>
          </cell>
          <cell r="F60">
            <v>1</v>
          </cell>
          <cell r="G60">
            <v>1</v>
          </cell>
          <cell r="I60" t="str">
            <v>B</v>
          </cell>
          <cell r="J60" t="str">
            <v>V</v>
          </cell>
          <cell r="K60" t="str">
            <v>_Vorhaben</v>
          </cell>
          <cell r="L60" t="str">
            <v>Knoten Rohr - Knoten Wagram (Güterzugumfahrung St. Pölten)</v>
          </cell>
          <cell r="M60" t="str">
            <v>Knoten Rohr - Knoten Wagram (Güterzugumfahrung St. Pölten)</v>
          </cell>
          <cell r="N60" t="str">
            <v>Knoten Rohr - Knoten Wagram (Güterzugumfahrung St. Pölten)</v>
          </cell>
          <cell r="O60" t="str">
            <v>GZU St. Pölten</v>
          </cell>
        </row>
        <row r="61">
          <cell r="A61">
            <v>59</v>
          </cell>
          <cell r="B61">
            <v>58</v>
          </cell>
          <cell r="C61" t="str">
            <v>6008.002</v>
          </cell>
          <cell r="E61">
            <v>1</v>
          </cell>
          <cell r="F61">
            <v>1</v>
          </cell>
          <cell r="G61">
            <v>1</v>
          </cell>
          <cell r="I61" t="str">
            <v>B</v>
          </cell>
          <cell r="J61" t="str">
            <v>V</v>
          </cell>
          <cell r="K61" t="str">
            <v>_Vorhaben</v>
          </cell>
          <cell r="L61" t="str">
            <v>Knoten Rohr - Knoten Wagram (Güterzugumfahrung St. Pölten)</v>
          </cell>
          <cell r="M61" t="str">
            <v>Knoten Rohr - Knoten Wagram (Güterzugumfahrung St. Pölten)</v>
          </cell>
          <cell r="N61" t="str">
            <v>Knoten Rohr - Knoten Wagram (Güterzugumfahrung St. Pölten)</v>
          </cell>
          <cell r="O61" t="str">
            <v>Knoten Rohr</v>
          </cell>
        </row>
        <row r="62">
          <cell r="A62">
            <v>60</v>
          </cell>
          <cell r="B62">
            <v>51</v>
          </cell>
          <cell r="C62">
            <v>6009</v>
          </cell>
          <cell r="D62">
            <v>1</v>
          </cell>
          <cell r="E62">
            <v>1</v>
          </cell>
          <cell r="F62">
            <v>1</v>
          </cell>
          <cell r="G62">
            <v>1</v>
          </cell>
          <cell r="I62" t="str">
            <v>B</v>
          </cell>
          <cell r="J62" t="str">
            <v>V</v>
          </cell>
          <cell r="K62" t="str">
            <v>_Vorhaben</v>
          </cell>
          <cell r="L62" t="str">
            <v>_Vorhaben</v>
          </cell>
          <cell r="M62" t="str">
            <v>_Vorhaben</v>
          </cell>
          <cell r="N62" t="str">
            <v>_Vorhaben</v>
          </cell>
          <cell r="O62" t="str">
            <v>Verbindungsstrecke zwischen West-, Süd- und Donauländebahn ("Lainzer Tunnel")</v>
          </cell>
        </row>
        <row r="63">
          <cell r="A63">
            <v>61</v>
          </cell>
          <cell r="B63">
            <v>60</v>
          </cell>
          <cell r="C63">
            <v>7001</v>
          </cell>
          <cell r="D63">
            <v>1</v>
          </cell>
          <cell r="E63">
            <v>1</v>
          </cell>
          <cell r="F63">
            <v>1</v>
          </cell>
          <cell r="G63">
            <v>1</v>
          </cell>
          <cell r="I63" t="str">
            <v>P</v>
          </cell>
          <cell r="J63" t="str">
            <v>V</v>
          </cell>
          <cell r="K63" t="str">
            <v>_Vorhaben</v>
          </cell>
          <cell r="L63" t="str">
            <v>_Vorhaben</v>
          </cell>
          <cell r="M63" t="str">
            <v>_Vorhaben</v>
          </cell>
          <cell r="N63" t="str">
            <v>_Vorhaben</v>
          </cell>
          <cell r="O63" t="str">
            <v>Verbindungsstrecke Koralmbahn - Grazer Ostbahn</v>
          </cell>
        </row>
        <row r="64">
          <cell r="A64">
            <v>62</v>
          </cell>
          <cell r="B64">
            <v>61</v>
          </cell>
          <cell r="C64">
            <v>7002</v>
          </cell>
          <cell r="D64">
            <v>1</v>
          </cell>
          <cell r="E64">
            <v>1</v>
          </cell>
          <cell r="F64">
            <v>1</v>
          </cell>
          <cell r="G64">
            <v>1</v>
          </cell>
          <cell r="I64" t="str">
            <v>P</v>
          </cell>
          <cell r="J64" t="str">
            <v>V</v>
          </cell>
          <cell r="K64" t="str">
            <v>_Vorhaben</v>
          </cell>
          <cell r="L64" t="str">
            <v>_Vorhaben</v>
          </cell>
          <cell r="M64" t="str">
            <v>_Vorhaben</v>
          </cell>
          <cell r="N64" t="str">
            <v>_Vorhaben</v>
          </cell>
          <cell r="O64" t="str">
            <v>Klagenfurt - Raum Villach (Verlängerung  der Koralmbahn)</v>
          </cell>
        </row>
        <row r="65">
          <cell r="A65">
            <v>63</v>
          </cell>
          <cell r="B65">
            <v>63</v>
          </cell>
          <cell r="C65">
            <v>7003</v>
          </cell>
          <cell r="D65">
            <v>1</v>
          </cell>
          <cell r="E65">
            <v>1</v>
          </cell>
          <cell r="F65">
            <v>1</v>
          </cell>
          <cell r="G65">
            <v>1</v>
          </cell>
          <cell r="I65" t="str">
            <v>B</v>
          </cell>
          <cell r="J65" t="str">
            <v>V</v>
          </cell>
          <cell r="K65" t="str">
            <v>_Vorhaben</v>
          </cell>
          <cell r="L65" t="str">
            <v>_Vorhaben</v>
          </cell>
          <cell r="M65" t="str">
            <v>_Vorhaben</v>
          </cell>
          <cell r="N65" t="str">
            <v>_Vorhaben</v>
          </cell>
          <cell r="O65" t="str">
            <v>Kottingburgstall; Linienverbesserung</v>
          </cell>
        </row>
        <row r="66">
          <cell r="A66">
            <v>64</v>
          </cell>
          <cell r="B66">
            <v>64</v>
          </cell>
          <cell r="C66">
            <v>7004</v>
          </cell>
          <cell r="D66">
            <v>1</v>
          </cell>
          <cell r="E66">
            <v>1</v>
          </cell>
          <cell r="F66">
            <v>1</v>
          </cell>
          <cell r="G66">
            <v>1</v>
          </cell>
          <cell r="I66" t="str">
            <v>B</v>
          </cell>
          <cell r="J66" t="str">
            <v>V</v>
          </cell>
          <cell r="K66" t="str">
            <v>_Vorhaben</v>
          </cell>
          <cell r="L66" t="str">
            <v>_Vorhaben</v>
          </cell>
          <cell r="M66" t="str">
            <v>_Vorhaben</v>
          </cell>
          <cell r="N66" t="str">
            <v>_Vorhaben</v>
          </cell>
          <cell r="O66" t="str">
            <v>Graz Puntigam - Werndorf, zweigleisiger Ausbau (Graz Werndorf, 1. Stufe)</v>
          </cell>
        </row>
        <row r="67">
          <cell r="A67">
            <v>65</v>
          </cell>
          <cell r="B67">
            <v>65</v>
          </cell>
          <cell r="C67">
            <v>7005</v>
          </cell>
          <cell r="D67">
            <v>1</v>
          </cell>
          <cell r="E67">
            <v>1</v>
          </cell>
          <cell r="F67">
            <v>1</v>
          </cell>
          <cell r="G67">
            <v>1</v>
          </cell>
          <cell r="I67" t="str">
            <v>B</v>
          </cell>
          <cell r="J67" t="str">
            <v>V</v>
          </cell>
          <cell r="K67" t="str">
            <v>_Vorhaben</v>
          </cell>
          <cell r="L67" t="str">
            <v>_Vorhaben</v>
          </cell>
          <cell r="M67" t="str">
            <v>_Vorhaben</v>
          </cell>
          <cell r="N67" t="str">
            <v>_Vorhaben</v>
          </cell>
          <cell r="O67" t="str">
            <v>Althofen - Klagenfurt, zweigleisiger Ausbau (1. Stufe)</v>
          </cell>
        </row>
        <row r="68">
          <cell r="A68">
            <v>66</v>
          </cell>
          <cell r="B68">
            <v>62</v>
          </cell>
          <cell r="C68">
            <v>7006</v>
          </cell>
          <cell r="D68">
            <v>1</v>
          </cell>
          <cell r="E68">
            <v>1</v>
          </cell>
          <cell r="F68">
            <v>1</v>
          </cell>
          <cell r="G68">
            <v>1</v>
          </cell>
          <cell r="I68" t="str">
            <v>B</v>
          </cell>
          <cell r="J68" t="str">
            <v>V</v>
          </cell>
          <cell r="K68" t="str">
            <v>_Vorhaben</v>
          </cell>
          <cell r="L68" t="str">
            <v>_Vorhaben</v>
          </cell>
          <cell r="M68" t="str">
            <v>_Vorhaben</v>
          </cell>
          <cell r="N68" t="str">
            <v>_Vorhaben</v>
          </cell>
          <cell r="O68" t="str">
            <v>Enns; Umfahrung</v>
          </cell>
        </row>
        <row r="69">
          <cell r="A69">
            <v>67</v>
          </cell>
          <cell r="B69">
            <v>59</v>
          </cell>
          <cell r="C69">
            <v>7007</v>
          </cell>
          <cell r="D69">
            <v>1</v>
          </cell>
          <cell r="E69">
            <v>1</v>
          </cell>
          <cell r="F69">
            <v>1</v>
          </cell>
          <cell r="G69">
            <v>1</v>
          </cell>
          <cell r="I69" t="str">
            <v>PB</v>
          </cell>
          <cell r="J69" t="str">
            <v>V</v>
          </cell>
          <cell r="K69" t="str">
            <v>_Vorhaben</v>
          </cell>
          <cell r="L69" t="str">
            <v>_Vorhaben</v>
          </cell>
          <cell r="M69" t="str">
            <v>_Vorhaben</v>
          </cell>
          <cell r="N69" t="str">
            <v>_Vorhaben</v>
          </cell>
          <cell r="O69" t="str">
            <v>Infrastruktur Terminal Werndorf</v>
          </cell>
        </row>
        <row r="70">
          <cell r="A70">
            <v>68</v>
          </cell>
          <cell r="B70">
            <v>66</v>
          </cell>
          <cell r="C70">
            <v>8001</v>
          </cell>
          <cell r="D70">
            <v>1</v>
          </cell>
          <cell r="E70">
            <v>1</v>
          </cell>
          <cell r="F70">
            <v>1</v>
          </cell>
          <cell r="G70">
            <v>1</v>
          </cell>
          <cell r="I70" t="str">
            <v>B</v>
          </cell>
          <cell r="J70" t="str">
            <v>V</v>
          </cell>
          <cell r="K70" t="str">
            <v>_Vorhaben</v>
          </cell>
          <cell r="L70" t="str">
            <v>_Vorhaben</v>
          </cell>
          <cell r="M70" t="str">
            <v>_Vorhaben</v>
          </cell>
          <cell r="N70" t="str">
            <v>_Vorhaben</v>
          </cell>
          <cell r="O70" t="str">
            <v>Koralmbahn Bahnstrom-Ü-Ltg. und UW (Graz -Werndorf, 1. Stufe)</v>
          </cell>
        </row>
        <row r="71">
          <cell r="A71">
            <v>69</v>
          </cell>
          <cell r="B71">
            <v>67</v>
          </cell>
          <cell r="C71">
            <v>8002</v>
          </cell>
          <cell r="D71">
            <v>1</v>
          </cell>
          <cell r="E71">
            <v>1</v>
          </cell>
          <cell r="F71">
            <v>1</v>
          </cell>
          <cell r="G71">
            <v>1</v>
          </cell>
          <cell r="I71" t="str">
            <v>PB</v>
          </cell>
          <cell r="J71" t="str">
            <v>V</v>
          </cell>
          <cell r="K71" t="str">
            <v>_Vorhaben</v>
          </cell>
          <cell r="L71" t="str">
            <v>_Vorhaben</v>
          </cell>
          <cell r="M71" t="str">
            <v>_Vorhaben</v>
          </cell>
          <cell r="N71" t="str">
            <v>_Vorhaben</v>
          </cell>
          <cell r="O71" t="str">
            <v>Lambach -Breitenschützing; Linienverbesserung</v>
          </cell>
        </row>
        <row r="73">
          <cell r="D73">
            <v>1</v>
          </cell>
          <cell r="E73">
            <v>1</v>
          </cell>
          <cell r="F73">
            <v>1</v>
          </cell>
          <cell r="G73">
            <v>1</v>
          </cell>
          <cell r="H73" t="str">
            <v>entfallen</v>
          </cell>
        </row>
        <row r="74">
          <cell r="E74">
            <v>2</v>
          </cell>
          <cell r="F74">
            <v>2</v>
          </cell>
          <cell r="G74">
            <v>2</v>
          </cell>
          <cell r="H74" t="str">
            <v>abgeschlossen</v>
          </cell>
          <cell r="O74" t="str">
            <v>Gesamt / Teilsumme</v>
          </cell>
        </row>
        <row r="75">
          <cell r="F75">
            <v>3</v>
          </cell>
          <cell r="G75">
            <v>3</v>
          </cell>
        </row>
        <row r="76">
          <cell r="G76">
            <v>4</v>
          </cell>
          <cell r="O76" t="str">
            <v>Q ..... Quote Übertragung</v>
          </cell>
        </row>
        <row r="77">
          <cell r="O77" t="str">
            <v>A ..... Aktualisierung 1998 (PB: 1.1.1998)</v>
          </cell>
        </row>
        <row r="78">
          <cell r="O78" t="str">
            <v>B ..... Aktualisierung 1999 (PB: 1.1.1999)</v>
          </cell>
        </row>
        <row r="80">
          <cell r="O80" t="str">
            <v>Gesamt</v>
          </cell>
        </row>
        <row r="82">
          <cell r="O82" t="str">
            <v>1. HL-Ü-VO (Q-PB: 1.1.1996)</v>
          </cell>
        </row>
        <row r="83">
          <cell r="O83" t="str">
            <v>2. HL-Ü-VO (Q-PB: 1.1.1996)</v>
          </cell>
        </row>
        <row r="84">
          <cell r="O84" t="str">
            <v>3. HL-Ü-VO (Q-PB: 1.1.1996)</v>
          </cell>
        </row>
        <row r="85">
          <cell r="O85" t="str">
            <v>5. HL-Ü-VO (Q-PB: 1.1.1996)</v>
          </cell>
        </row>
        <row r="86">
          <cell r="O86" t="str">
            <v>6. HL-Ü-VO (Q-PB: 1.1.1997)</v>
          </cell>
        </row>
        <row r="87">
          <cell r="O87" t="str">
            <v>7. HL-Ü-VO (Q-PB: 1.1.1998)</v>
          </cell>
        </row>
        <row r="88">
          <cell r="O88" t="str">
            <v>8. HL-Ü-VO (Q-PB: 1.1.1999)</v>
          </cell>
        </row>
        <row r="90">
          <cell r="O90" t="str">
            <v>Gesamt</v>
          </cell>
        </row>
      </sheetData>
      <sheetData sheetId="1"/>
      <sheetData sheetId="2"/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P akt"/>
      <sheetName val="Erhebung"/>
      <sheetName val="Übersicht"/>
      <sheetName val="Übersicht fertig"/>
      <sheetName val="Übersicht Stabilität"/>
      <sheetName val="Detailliste"/>
      <sheetName val="Einsp neu"/>
      <sheetName val="KB neu"/>
      <sheetName val="BMVITEB-Erhebung "/>
      <sheetName val="Doku Auswah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BEXqueries"/>
      <sheetName val="SAPBEXfilters"/>
      <sheetName val="zentrEing"/>
      <sheetName val="ICV_GesErtr"/>
      <sheetName val="ICV_MatA"/>
      <sheetName val="ICV_SBA"/>
      <sheetName val="Bau_AG"/>
      <sheetName val="Gesamterträge"/>
      <sheetName val="EBIT"/>
      <sheetName val="EGT"/>
      <sheetName val="Mitarbeiter"/>
      <sheetName val="PV_AG"/>
      <sheetName val="TR_GmbH"/>
      <sheetName val="Postbus_GmbH"/>
      <sheetName val="RCA_AG"/>
      <sheetName val="TS_GmbH"/>
      <sheetName val="AgroFreight"/>
      <sheetName val="BRNO_Trans"/>
      <sheetName val="Express_Interfracht"/>
      <sheetName val="IWAG"/>
      <sheetName val="ICA"/>
      <sheetName val="OEKOMBI_GmbH"/>
      <sheetName val="OEKOMBI_Waggon"/>
      <sheetName val="ProRail"/>
      <sheetName val="RaaberSped_GmbH"/>
      <sheetName val="RaaberSped_Kft"/>
      <sheetName val="Schier_Otten"/>
      <sheetName val="Schwarzinger"/>
      <sheetName val="Betrieb_AG"/>
      <sheetName val="Rail_Equipment_GmbH"/>
      <sheetName val="Rail_Equipment_COKG"/>
      <sheetName val="Mungos_GmbH_CO_KEG"/>
      <sheetName val="Bau_AG_EGT_op"/>
      <sheetName val="IMMO_GmbH"/>
      <sheetName val="DLG"/>
      <sheetName val="Holding_AG"/>
      <sheetName val="restl_Gesellschaften"/>
      <sheetName val="TU_Postbus_AG"/>
      <sheetName val="TU_CSAD"/>
      <sheetName val="TU_KOEBB"/>
      <sheetName val="TU_BALCON"/>
      <sheetName val="TU_CSK_Intrans"/>
      <sheetName val="TU_Dolphin"/>
      <sheetName val="TU_EC_L"/>
      <sheetName val="TU_EuroCargo_Gdansk"/>
      <sheetName val="TU_EuroCarg_Szczecin"/>
      <sheetName val="TU_ELA"/>
      <sheetName val="TU_Epsylon_GmbH"/>
      <sheetName val="TU_EuroCargo_Katowice"/>
      <sheetName val="TU_LIECHT"/>
      <sheetName val="TU_ExprItalia_Milano"/>
      <sheetName val="TU_ExprPolska"/>
      <sheetName val="TU_ExprRomania"/>
      <sheetName val="TU_Expr_Scandinavia"/>
      <sheetName val="TU_ExprInterf_Schwergut_DE"/>
      <sheetName val="TU_Pannocont_Kft"/>
      <sheetName val="TU_PapLog"/>
      <sheetName val="TU_SpedHold_GmbH"/>
      <sheetName val="TU_STEEL_L"/>
      <sheetName val="TU_TranSped_SOC"/>
      <sheetName val="TU_ARCC"/>
      <sheetName val="TU_ARCC_COKG"/>
      <sheetName val="TU_Mungos_GmbH"/>
      <sheetName val="TU_BEG"/>
      <sheetName val="TU_OEBB_Telekom_GmbH"/>
      <sheetName val="TU_OEBB_Netting"/>
      <sheetName val="TU_OEBB_Fin"/>
      <sheetName val="TU_OEBB_Versich"/>
      <sheetName val="TU_OEBB_Werbecenter"/>
      <sheetName val="TU_CIM"/>
      <sheetName val="TK_RCA_GuV"/>
      <sheetName val="TK_RCA_Bilanz"/>
      <sheetName val="TK_RCA_Bilanzpos"/>
      <sheetName val="TK_PV_GuV"/>
      <sheetName val="TK_PV_Bilanz"/>
      <sheetName val="TK_PV_Bilanzpos"/>
      <sheetName val="TK_BET_GuV"/>
      <sheetName val="TK_BET_Bilanz"/>
      <sheetName val="TK_BET_Bilanzpos"/>
      <sheetName val="TK_BAU_GuV"/>
      <sheetName val="TK_BAU_Bilanz"/>
      <sheetName val="TK_BAU_Bilanzpos"/>
      <sheetName val="Rest_ÖBB_GuV"/>
      <sheetName val="Rest_ÖBB_Bilanz"/>
      <sheetName val="Rest_ÖBB_Bilanzpos"/>
      <sheetName val="TK_DLG_GuV"/>
      <sheetName val="TK_DLG_Bilanz"/>
      <sheetName val="TK_DLG_Bilanzpos"/>
      <sheetName val="TK_Net_GuV"/>
      <sheetName val="TK_Net_Bilanz"/>
      <sheetName val="TK_Net_Bilanzpos"/>
      <sheetName val="Vorlage3"/>
    </sheetNames>
    <sheetDataSet>
      <sheetData sheetId="0"/>
      <sheetData sheetId="1"/>
      <sheetData sheetId="2">
        <row r="22">
          <cell r="B22">
            <v>1.3333333333333333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ktA85-96 (2)"/>
    </sheetNames>
    <sheetDataSet>
      <sheetData sheetId="0">
        <row r="23">
          <cell r="D23">
            <v>0.32664689710231809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ktA85-96 (2)"/>
    </sheetNames>
    <sheetDataSet>
      <sheetData sheetId="0">
        <row r="23">
          <cell r="D23">
            <v>0.32664689710231809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ktA85-96 (2)"/>
    </sheetNames>
    <sheetDataSet>
      <sheetData sheetId="0" refreshError="1">
        <row r="23">
          <cell r="D23">
            <v>0.32664689710231809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ktA85-96 (2)"/>
    </sheetNames>
    <sheetDataSet>
      <sheetData sheetId="0">
        <row r="23">
          <cell r="D23">
            <v>0.32664689710231809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ilanz und Erläuterungen"/>
      <sheetName val="Gewinn- und Verlustrechnung"/>
      <sheetName val="Anlagenspiegel"/>
      <sheetName val="Wirtschaftliche Verhältnisse"/>
      <sheetName val="WirtVerh - Kennzahlen"/>
      <sheetName val="CashFlow"/>
      <sheetName val="Forderungsspiegel"/>
      <sheetName val="Verbindlichkeitenspiegel"/>
      <sheetName val="Salden"/>
      <sheetName val="UBU"/>
      <sheetName val="Anhang"/>
    </sheetNames>
    <sheetDataSet>
      <sheetData sheetId="0">
        <row r="2346">
          <cell r="H2346">
            <v>0</v>
          </cell>
        </row>
        <row r="2372">
          <cell r="H2372">
            <v>18522105</v>
          </cell>
          <cell r="L2372">
            <v>1</v>
          </cell>
        </row>
        <row r="2374">
          <cell r="H2374">
            <v>3659490.37</v>
          </cell>
        </row>
        <row r="2376">
          <cell r="H2376">
            <v>22181595.370000001</v>
          </cell>
          <cell r="L2376">
            <v>2</v>
          </cell>
        </row>
        <row r="2377">
          <cell r="L2377">
            <v>2</v>
          </cell>
        </row>
        <row r="2378">
          <cell r="H2378" t="str">
            <v xml:space="preserve">Stand am  </v>
          </cell>
        </row>
        <row r="2379">
          <cell r="H2379" t="str">
            <v>31.12.2008</v>
          </cell>
        </row>
        <row r="2382">
          <cell r="H2382" t="str">
            <v>EUR</v>
          </cell>
        </row>
        <row r="2383">
          <cell r="H2383">
            <v>22181595.370000001</v>
          </cell>
          <cell r="L2383">
            <v>2</v>
          </cell>
        </row>
        <row r="2384">
          <cell r="L2384">
            <v>2</v>
          </cell>
        </row>
        <row r="2385">
          <cell r="H2385">
            <v>13920897.58</v>
          </cell>
        </row>
        <row r="2387">
          <cell r="H2387">
            <v>3275885.14</v>
          </cell>
        </row>
        <row r="2389">
          <cell r="H2389">
            <v>39378378.090000004</v>
          </cell>
          <cell r="L2389">
            <v>2</v>
          </cell>
        </row>
        <row r="2390">
          <cell r="L2390">
            <v>2</v>
          </cell>
        </row>
        <row r="2391">
          <cell r="H2391" t="str">
            <v xml:space="preserve">Stand am  </v>
          </cell>
          <cell r="L2391">
            <v>2</v>
          </cell>
        </row>
        <row r="2392">
          <cell r="H2392" t="str">
            <v>31.12.2008</v>
          </cell>
          <cell r="L2392">
            <v>2</v>
          </cell>
        </row>
        <row r="2395">
          <cell r="H2395" t="str">
            <v>EUR</v>
          </cell>
          <cell r="L2395">
            <v>2</v>
          </cell>
        </row>
        <row r="2397">
          <cell r="H2397">
            <v>79673411.870000005</v>
          </cell>
        </row>
        <row r="2399">
          <cell r="H2399">
            <v>0</v>
          </cell>
        </row>
        <row r="2401">
          <cell r="H2401">
            <v>3655303</v>
          </cell>
        </row>
        <row r="2403">
          <cell r="H2403">
            <v>10413012.970000001</v>
          </cell>
        </row>
        <row r="2405">
          <cell r="H2405">
            <v>7580860.2199999997</v>
          </cell>
          <cell r="L2405">
            <v>1</v>
          </cell>
        </row>
        <row r="2407">
          <cell r="H2407">
            <v>14221829.26</v>
          </cell>
        </row>
        <row r="2409">
          <cell r="H2409">
            <v>217263343</v>
          </cell>
        </row>
        <row r="2411">
          <cell r="H2411">
            <v>16986487.140000001</v>
          </cell>
        </row>
        <row r="2413">
          <cell r="H2413">
            <v>349794247.45999998</v>
          </cell>
          <cell r="L2413">
            <v>2</v>
          </cell>
        </row>
        <row r="2414">
          <cell r="L2414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ckblatt"/>
      <sheetName val="Invest RP"/>
      <sheetName val="GuV"/>
      <sheetName val="Bilanz"/>
      <sheetName val="Infra"/>
      <sheetName val="§43"/>
      <sheetName val="Invest"/>
      <sheetName val="EBIT"/>
      <sheetName val="EBT"/>
      <sheetName val="Eigenkapital"/>
      <sheetName val="Verbindlichkeiten"/>
      <sheetName val="Verbindlichkeiten (2)"/>
      <sheetName val="Übersicht"/>
    </sheetNames>
    <sheetDataSet>
      <sheetData sheetId="0" refreshError="1">
        <row r="21">
          <cell r="H21">
            <v>4.02E-2</v>
          </cell>
        </row>
      </sheetData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quiditätsbericht Juli 2006"/>
      <sheetName val="Cash Flow bis Juli 2006"/>
      <sheetName val="Diagramm Entw.CF u.Verschuldung"/>
      <sheetName val="2006_Ist bis Juli"/>
      <sheetName val="2006_Plan_Istvergleich bis Juli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-Bilanzen"/>
      <sheetName val="ALV, KB"/>
      <sheetName val="Roh-,Hilfs-,Betriebsstoffe"/>
      <sheetName val="NAL BB"/>
      <sheetName val="NAL NT"/>
      <sheetName val="Erh.Anz.auf Bestellungen"/>
      <sheetName val="unf. Erzeugnisse"/>
      <sheetName val="ÜT Personal"/>
      <sheetName val="Haftpflicht"/>
      <sheetName val="RST§36 STOK-BB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insrisiko"/>
      <sheetName val="_Hidden2"/>
      <sheetName val="_Hidden3"/>
      <sheetName val="Zinsrisiko-Detail"/>
    </sheetNames>
    <sheetDataSet>
      <sheetData sheetId="0"/>
      <sheetData sheetId="1"/>
      <sheetData sheetId="2"/>
      <sheetData sheetId="3">
        <row r="1">
          <cell r="A1" t="str">
            <v>Zinsrisiko Detail ohne Intercompany per</v>
          </cell>
          <cell r="D1" t="str">
            <v>31.03.2009</v>
          </cell>
        </row>
        <row r="3">
          <cell r="A3" t="str">
            <v>Datum</v>
          </cell>
          <cell r="C3" t="str">
            <v>31.03.2009</v>
          </cell>
          <cell r="L3" t="str">
            <v xml:space="preserve"> </v>
          </cell>
        </row>
        <row r="4">
          <cell r="A4" t="str">
            <v>Firmengruppe</v>
          </cell>
          <cell r="C4" t="str">
            <v>TK INFRA.bau</v>
          </cell>
        </row>
        <row r="5">
          <cell r="A5" t="str">
            <v>Firma</v>
          </cell>
          <cell r="C5" t="str">
            <v>Alle</v>
          </cell>
        </row>
        <row r="6">
          <cell r="A6" t="str">
            <v>Berichtswährung</v>
          </cell>
          <cell r="C6" t="str">
            <v>in .000 EUR</v>
          </cell>
        </row>
        <row r="8">
          <cell r="A8" t="str">
            <v>Aktiva-Passiva</v>
          </cell>
          <cell r="B8" t="str">
            <v>fix-var</v>
          </cell>
          <cell r="C8" t="str">
            <v>Firmenname</v>
          </cell>
          <cell r="D8" t="str">
            <v>Kontonnummer</v>
          </cell>
          <cell r="E8" t="str">
            <v>Zinssatz</v>
          </cell>
          <cell r="F8" t="str">
            <v>Saldo Grundposition (Stichtag)</v>
          </cell>
          <cell r="G8" t="str">
            <v>Saldo Swap (Stichtag)</v>
          </cell>
          <cell r="H8" t="str">
            <v>Saldo Derivate (Stichtag)</v>
          </cell>
          <cell r="I8" t="str">
            <v>Summe Saldo (Stichtag)</v>
          </cell>
          <cell r="J8" t="str">
            <v>Summe Saldo (+1 Jahr)</v>
          </cell>
          <cell r="K8" t="str">
            <v>Summe Saldo (+5 Jahre)</v>
          </cell>
          <cell r="L8" t="str">
            <v>Zinsrisiko Restlaufzeit 
&lt; 1Jahr</v>
          </cell>
          <cell r="M8" t="str">
            <v>Zinsrisiko Restlaufzeit
1 - 5 Jahre</v>
          </cell>
          <cell r="O8" t="str">
            <v>Zinsrisiko Restlaufzeit
&gt; 5 Jahre</v>
          </cell>
        </row>
        <row r="9">
          <cell r="A9" t="str">
            <v>Veranlagungen</v>
          </cell>
          <cell r="B9" t="str">
            <v>var</v>
          </cell>
          <cell r="C9" t="str">
            <v xml:space="preserve">ÖBB-Infrastruktur Bau AG </v>
          </cell>
          <cell r="D9" t="str">
            <v>AT0000857008</v>
          </cell>
          <cell r="E9">
            <v>1.9499948034261548E-2</v>
          </cell>
          <cell r="F9">
            <v>111.61199999999999</v>
          </cell>
          <cell r="I9">
            <v>111.61199999999999</v>
          </cell>
          <cell r="L9">
            <v>111.61199999999999</v>
          </cell>
        </row>
        <row r="10">
          <cell r="B10" t="str">
            <v>var</v>
          </cell>
          <cell r="E10">
            <v>1.9499948034261548E-2</v>
          </cell>
          <cell r="F10">
            <v>111.61199999999999</v>
          </cell>
          <cell r="I10">
            <v>111.61199999999999</v>
          </cell>
          <cell r="L10">
            <v>111.61199999999999</v>
          </cell>
        </row>
        <row r="11">
          <cell r="A11" t="str">
            <v>Veranlagungen</v>
          </cell>
          <cell r="E11">
            <v>1.9499948034261548E-2</v>
          </cell>
          <cell r="F11">
            <v>111.61199999999999</v>
          </cell>
          <cell r="I11">
            <v>111.61199999999999</v>
          </cell>
          <cell r="L11">
            <v>111.61199999999999</v>
          </cell>
        </row>
        <row r="13">
          <cell r="A13" t="str">
            <v>Verbindlichkeiten</v>
          </cell>
          <cell r="B13" t="str">
            <v>fix</v>
          </cell>
          <cell r="C13" t="str">
            <v xml:space="preserve">ÖBB-Infrastruktur Bau AG </v>
          </cell>
          <cell r="D13" t="str">
            <v>8300100000</v>
          </cell>
          <cell r="E13">
            <v>4.7899999999999998E-2</v>
          </cell>
          <cell r="F13">
            <v>-9296.2160000000003</v>
          </cell>
          <cell r="I13">
            <v>-9296.2160000000003</v>
          </cell>
          <cell r="J13">
            <v>-4648.1080000000002</v>
          </cell>
          <cell r="L13">
            <v>-4648.1080000000002</v>
          </cell>
          <cell r="M13">
            <v>-4648.1080000000002</v>
          </cell>
        </row>
        <row r="14">
          <cell r="C14" t="str">
            <v xml:space="preserve">ÖBB-Infrastruktur Bau AG </v>
          </cell>
          <cell r="D14" t="str">
            <v>8300100005</v>
          </cell>
          <cell r="E14">
            <v>6.0100000165123596E-2</v>
          </cell>
          <cell r="F14">
            <v>-72672.834000000003</v>
          </cell>
          <cell r="I14">
            <v>-72672.834000000003</v>
          </cell>
          <cell r="L14">
            <v>-72672.834000000003</v>
          </cell>
        </row>
        <row r="15">
          <cell r="C15" t="str">
            <v xml:space="preserve">ÖBB-Infrastruktur Bau AG </v>
          </cell>
          <cell r="D15" t="str">
            <v>8300100020</v>
          </cell>
          <cell r="E15">
            <v>4.7499999978244306E-2</v>
          </cell>
          <cell r="F15">
            <v>-432070.935</v>
          </cell>
          <cell r="I15">
            <v>-432070.935</v>
          </cell>
          <cell r="J15">
            <v>-406820.43300000002</v>
          </cell>
          <cell r="L15">
            <v>-25250.501999999979</v>
          </cell>
          <cell r="M15">
            <v>-406820.43300000002</v>
          </cell>
        </row>
        <row r="16">
          <cell r="C16" t="str">
            <v xml:space="preserve">ÖBB-Infrastruktur Bau AG </v>
          </cell>
          <cell r="D16" t="str">
            <v>8300100032</v>
          </cell>
          <cell r="E16">
            <v>3.06099998780264E-2</v>
          </cell>
          <cell r="F16">
            <v>-79197.466</v>
          </cell>
          <cell r="I16">
            <v>-79197.466</v>
          </cell>
          <cell r="J16">
            <v>-78611.202000000005</v>
          </cell>
          <cell r="L16">
            <v>-586.26399999999558</v>
          </cell>
          <cell r="M16">
            <v>-78611.202000000005</v>
          </cell>
        </row>
        <row r="17">
          <cell r="C17" t="str">
            <v xml:space="preserve">ÖBB-Infrastruktur Bau AG </v>
          </cell>
          <cell r="D17" t="str">
            <v>8300100036</v>
          </cell>
          <cell r="E17">
            <v>6.0800000167875658E-2</v>
          </cell>
          <cell r="F17">
            <v>-72672.834000000003</v>
          </cell>
          <cell r="I17">
            <v>-72672.834000000003</v>
          </cell>
          <cell r="L17">
            <v>-72672.834000000003</v>
          </cell>
        </row>
        <row r="18">
          <cell r="C18" t="str">
            <v xml:space="preserve">ÖBB-Infrastruktur Bau AG </v>
          </cell>
          <cell r="D18" t="str">
            <v>8300100040</v>
          </cell>
          <cell r="E18">
            <v>6.050000055958555E-2</v>
          </cell>
          <cell r="F18">
            <v>-10900.924999999999</v>
          </cell>
          <cell r="I18">
            <v>-10900.924999999999</v>
          </cell>
          <cell r="L18">
            <v>-10900.924999999999</v>
          </cell>
        </row>
        <row r="19">
          <cell r="C19" t="str">
            <v xml:space="preserve">ÖBB-Infrastruktur Bau AG </v>
          </cell>
          <cell r="D19" t="str">
            <v>8300100043</v>
          </cell>
          <cell r="E19">
            <v>7.3750005412385217E-2</v>
          </cell>
          <cell r="F19">
            <v>-2725.2310000000002</v>
          </cell>
          <cell r="I19">
            <v>-2725.2310000000002</v>
          </cell>
          <cell r="L19">
            <v>-2725.2310000000002</v>
          </cell>
        </row>
        <row r="20">
          <cell r="C20" t="str">
            <v xml:space="preserve">ÖBB-Infrastruktur Bau AG </v>
          </cell>
          <cell r="D20" t="str">
            <v>8300100045</v>
          </cell>
          <cell r="E20">
            <v>7.7999959751145112E-2</v>
          </cell>
          <cell r="F20">
            <v>-581.38300000000004</v>
          </cell>
          <cell r="I20">
            <v>-581.38300000000004</v>
          </cell>
          <cell r="L20">
            <v>-581.38300000000004</v>
          </cell>
        </row>
        <row r="21">
          <cell r="C21" t="str">
            <v xml:space="preserve">ÖBB-Infrastruktur Bau AG </v>
          </cell>
          <cell r="D21" t="str">
            <v>8300100046</v>
          </cell>
          <cell r="E21">
            <v>7.8000080497848234E-2</v>
          </cell>
          <cell r="F21">
            <v>-290.69099999999997</v>
          </cell>
          <cell r="I21">
            <v>-290.69099999999997</v>
          </cell>
          <cell r="L21">
            <v>-290.69099999999997</v>
          </cell>
        </row>
        <row r="22">
          <cell r="C22" t="str">
            <v xml:space="preserve">ÖBB-Infrastruktur Bau AG </v>
          </cell>
          <cell r="D22" t="str">
            <v>8300100047</v>
          </cell>
          <cell r="E22">
            <v>7.8000042932156191E-2</v>
          </cell>
          <cell r="F22">
            <v>-726.72799999999995</v>
          </cell>
          <cell r="I22">
            <v>-726.72799999999995</v>
          </cell>
          <cell r="L22">
            <v>-726.72799999999995</v>
          </cell>
        </row>
        <row r="23">
          <cell r="C23" t="str">
            <v xml:space="preserve">ÖBB-Infrastruktur Bau AG </v>
          </cell>
          <cell r="D23" t="str">
            <v>8300100048</v>
          </cell>
          <cell r="E23">
            <v>7.7999821116508189E-2</v>
          </cell>
          <cell r="F23">
            <v>-218.01900000000001</v>
          </cell>
          <cell r="I23">
            <v>-218.01900000000001</v>
          </cell>
          <cell r="L23">
            <v>-218.01900000000001</v>
          </cell>
        </row>
        <row r="24">
          <cell r="C24" t="str">
            <v xml:space="preserve">ÖBB-Infrastruktur Bau AG </v>
          </cell>
          <cell r="D24" t="str">
            <v>8300100049</v>
          </cell>
          <cell r="E24">
            <v>7.8000042932156191E-2</v>
          </cell>
          <cell r="F24">
            <v>-363.36399999999998</v>
          </cell>
          <cell r="I24">
            <v>-363.36399999999998</v>
          </cell>
          <cell r="L24">
            <v>-363.36399999999998</v>
          </cell>
        </row>
        <row r="25">
          <cell r="C25" t="str">
            <v xml:space="preserve">ÖBB-Infrastruktur Bau AG </v>
          </cell>
          <cell r="D25" t="str">
            <v>8300100068</v>
          </cell>
          <cell r="E25">
            <v>5.1250000038607746E-2</v>
          </cell>
          <cell r="F25">
            <v>-266785.78000000003</v>
          </cell>
          <cell r="I25">
            <v>-266785.78000000003</v>
          </cell>
          <cell r="J25">
            <v>-266785.78000000003</v>
          </cell>
          <cell r="L25">
            <v>0</v>
          </cell>
          <cell r="M25">
            <v>-266785.78000000003</v>
          </cell>
        </row>
        <row r="26">
          <cell r="C26" t="str">
            <v xml:space="preserve">ÖBB-Infrastruktur Bau AG </v>
          </cell>
          <cell r="D26" t="str">
            <v>8300100069</v>
          </cell>
          <cell r="E26">
            <v>3.6249999999999998E-2</v>
          </cell>
          <cell r="F26">
            <v>-500000</v>
          </cell>
          <cell r="I26">
            <v>-500000</v>
          </cell>
          <cell r="L26">
            <v>-500000</v>
          </cell>
        </row>
        <row r="27">
          <cell r="C27" t="str">
            <v xml:space="preserve">ÖBB-Infrastruktur Bau AG </v>
          </cell>
          <cell r="D27" t="str">
            <v>8300100073</v>
          </cell>
          <cell r="E27">
            <v>4.6249999960963198E-2</v>
          </cell>
          <cell r="F27">
            <v>-450856.62800000003</v>
          </cell>
          <cell r="I27">
            <v>-450856.62800000003</v>
          </cell>
          <cell r="J27">
            <v>-424508.27799999999</v>
          </cell>
          <cell r="L27">
            <v>-26348.35</v>
          </cell>
          <cell r="M27">
            <v>-424508.27799999999</v>
          </cell>
        </row>
        <row r="28">
          <cell r="C28" t="str">
            <v xml:space="preserve">ÖBB-Infrastruktur Bau AG </v>
          </cell>
          <cell r="D28" t="str">
            <v>8300100074</v>
          </cell>
          <cell r="E28">
            <v>3.875E-2</v>
          </cell>
          <cell r="F28">
            <v>-650000</v>
          </cell>
          <cell r="I28">
            <v>-650000</v>
          </cell>
          <cell r="J28">
            <v>-650000</v>
          </cell>
          <cell r="K28">
            <v>-650000</v>
          </cell>
          <cell r="L28">
            <v>0</v>
          </cell>
          <cell r="M28">
            <v>0</v>
          </cell>
          <cell r="O28">
            <v>-650000</v>
          </cell>
        </row>
        <row r="29">
          <cell r="C29" t="str">
            <v xml:space="preserve">ÖBB-Infrastruktur Bau AG </v>
          </cell>
          <cell r="D29" t="str">
            <v>8300100078</v>
          </cell>
          <cell r="E29">
            <v>5.1562999999999998E-2</v>
          </cell>
          <cell r="F29">
            <v>-75000</v>
          </cell>
          <cell r="I29">
            <v>-75000</v>
          </cell>
          <cell r="J29">
            <v>-75000</v>
          </cell>
          <cell r="K29">
            <v>-75000</v>
          </cell>
          <cell r="L29">
            <v>0</v>
          </cell>
          <cell r="M29">
            <v>0</v>
          </cell>
          <cell r="O29">
            <v>-75000</v>
          </cell>
        </row>
        <row r="30">
          <cell r="C30" t="str">
            <v xml:space="preserve">ÖBB-Infrastruktur Bau AG </v>
          </cell>
          <cell r="D30" t="str">
            <v>8300100079</v>
          </cell>
          <cell r="E30">
            <v>4.1799999999999997E-2</v>
          </cell>
          <cell r="F30">
            <v>-21400</v>
          </cell>
          <cell r="I30">
            <v>-21400</v>
          </cell>
          <cell r="J30">
            <v>-21400</v>
          </cell>
          <cell r="K30">
            <v>-21400</v>
          </cell>
          <cell r="L30">
            <v>0</v>
          </cell>
          <cell r="M30">
            <v>0</v>
          </cell>
          <cell r="O30">
            <v>-21400</v>
          </cell>
        </row>
        <row r="31">
          <cell r="C31" t="str">
            <v xml:space="preserve">ÖBB-Infrastruktur Bau AG </v>
          </cell>
          <cell r="D31" t="str">
            <v>8300100080</v>
          </cell>
          <cell r="E31">
            <v>3.9399999999999998E-2</v>
          </cell>
          <cell r="F31">
            <v>-48950</v>
          </cell>
          <cell r="I31">
            <v>-48950</v>
          </cell>
          <cell r="J31">
            <v>-48950</v>
          </cell>
          <cell r="K31">
            <v>-48950</v>
          </cell>
          <cell r="L31">
            <v>0</v>
          </cell>
          <cell r="M31">
            <v>0</v>
          </cell>
          <cell r="O31">
            <v>-48950</v>
          </cell>
        </row>
        <row r="32">
          <cell r="C32" t="str">
            <v xml:space="preserve">ÖBB-Infrastruktur Bau AG </v>
          </cell>
          <cell r="D32" t="str">
            <v>8300100081</v>
          </cell>
          <cell r="E32">
            <v>3.5000000000000003E-2</v>
          </cell>
          <cell r="F32">
            <v>-1000000</v>
          </cell>
          <cell r="I32">
            <v>-1000000</v>
          </cell>
          <cell r="J32">
            <v>-1000000</v>
          </cell>
          <cell r="K32">
            <v>-1000000</v>
          </cell>
          <cell r="L32">
            <v>0</v>
          </cell>
          <cell r="M32">
            <v>0</v>
          </cell>
          <cell r="O32">
            <v>-1000000</v>
          </cell>
        </row>
        <row r="33">
          <cell r="C33" t="str">
            <v xml:space="preserve">ÖBB-Infrastruktur Bau AG </v>
          </cell>
          <cell r="D33" t="str">
            <v>8300100083</v>
          </cell>
          <cell r="E33">
            <v>3.4200000000000001E-2</v>
          </cell>
          <cell r="F33">
            <v>-100000</v>
          </cell>
          <cell r="I33">
            <v>-100000</v>
          </cell>
          <cell r="J33">
            <v>-100000</v>
          </cell>
          <cell r="K33">
            <v>-100000</v>
          </cell>
          <cell r="L33">
            <v>0</v>
          </cell>
          <cell r="M33">
            <v>0</v>
          </cell>
          <cell r="O33">
            <v>-100000</v>
          </cell>
        </row>
        <row r="34">
          <cell r="C34" t="str">
            <v xml:space="preserve">ÖBB-Infrastruktur Bau AG </v>
          </cell>
          <cell r="D34" t="str">
            <v>8300100084</v>
          </cell>
          <cell r="E34">
            <v>3.4799999999999998E-2</v>
          </cell>
          <cell r="F34">
            <v>-100000</v>
          </cell>
          <cell r="I34">
            <v>-100000</v>
          </cell>
          <cell r="J34">
            <v>-100000</v>
          </cell>
          <cell r="K34">
            <v>-100000</v>
          </cell>
          <cell r="L34">
            <v>0</v>
          </cell>
          <cell r="M34">
            <v>0</v>
          </cell>
          <cell r="O34">
            <v>-100000</v>
          </cell>
        </row>
        <row r="35">
          <cell r="C35" t="str">
            <v xml:space="preserve">ÖBB-Infrastruktur Bau AG </v>
          </cell>
          <cell r="D35" t="str">
            <v>8300100086</v>
          </cell>
          <cell r="E35">
            <v>3.4089999999999995E-2</v>
          </cell>
          <cell r="F35">
            <v>-50000</v>
          </cell>
          <cell r="I35">
            <v>-50000</v>
          </cell>
          <cell r="J35">
            <v>-50000</v>
          </cell>
          <cell r="K35">
            <v>-50000</v>
          </cell>
          <cell r="L35">
            <v>0</v>
          </cell>
          <cell r="M35">
            <v>0</v>
          </cell>
          <cell r="O35">
            <v>-50000</v>
          </cell>
        </row>
        <row r="36">
          <cell r="C36" t="str">
            <v xml:space="preserve">ÖBB-Infrastruktur Bau AG </v>
          </cell>
          <cell r="D36" t="str">
            <v>8300100087</v>
          </cell>
          <cell r="E36">
            <v>3.4089999999999995E-2</v>
          </cell>
          <cell r="F36">
            <v>-100000</v>
          </cell>
          <cell r="I36">
            <v>-100000</v>
          </cell>
          <cell r="J36">
            <v>-100000</v>
          </cell>
          <cell r="K36">
            <v>-100000</v>
          </cell>
          <cell r="L36">
            <v>0</v>
          </cell>
          <cell r="M36">
            <v>0</v>
          </cell>
          <cell r="O36">
            <v>-100000</v>
          </cell>
        </row>
        <row r="37">
          <cell r="C37" t="str">
            <v xml:space="preserve">ÖBB-Infrastruktur Bau AG </v>
          </cell>
          <cell r="D37" t="str">
            <v>8300100088</v>
          </cell>
          <cell r="E37">
            <v>4.2470000000000001E-2</v>
          </cell>
          <cell r="F37">
            <v>-140000</v>
          </cell>
          <cell r="I37">
            <v>-140000</v>
          </cell>
          <cell r="J37">
            <v>-140000</v>
          </cell>
          <cell r="K37">
            <v>-140000</v>
          </cell>
          <cell r="L37">
            <v>0</v>
          </cell>
          <cell r="M37">
            <v>0</v>
          </cell>
          <cell r="O37">
            <v>-140000</v>
          </cell>
        </row>
        <row r="38">
          <cell r="C38" t="str">
            <v xml:space="preserve">ÖBB-Infrastruktur Bau AG </v>
          </cell>
          <cell r="D38" t="str">
            <v>8300100089</v>
          </cell>
          <cell r="E38">
            <v>3.875E-2</v>
          </cell>
          <cell r="F38">
            <v>-1000000</v>
          </cell>
          <cell r="I38">
            <v>-1000000</v>
          </cell>
          <cell r="J38">
            <v>-1000000</v>
          </cell>
          <cell r="K38">
            <v>-1000000</v>
          </cell>
          <cell r="L38">
            <v>0</v>
          </cell>
          <cell r="M38">
            <v>0</v>
          </cell>
          <cell r="O38">
            <v>-1000000</v>
          </cell>
        </row>
        <row r="39">
          <cell r="C39" t="str">
            <v xml:space="preserve">ÖBB-Infrastruktur Bau AG </v>
          </cell>
          <cell r="D39" t="str">
            <v>8300100090</v>
          </cell>
          <cell r="E39">
            <v>3.49E-2</v>
          </cell>
          <cell r="F39">
            <v>-100000</v>
          </cell>
          <cell r="I39">
            <v>-100000</v>
          </cell>
          <cell r="J39">
            <v>-100000</v>
          </cell>
          <cell r="K39">
            <v>-100000</v>
          </cell>
          <cell r="L39">
            <v>0</v>
          </cell>
          <cell r="M39">
            <v>0</v>
          </cell>
          <cell r="O39">
            <v>-100000</v>
          </cell>
        </row>
        <row r="40">
          <cell r="C40" t="str">
            <v xml:space="preserve">ÖBB-Infrastruktur Bau AG </v>
          </cell>
          <cell r="D40" t="str">
            <v>8300100091</v>
          </cell>
          <cell r="E40">
            <v>3.49E-2</v>
          </cell>
          <cell r="F40">
            <v>-80000</v>
          </cell>
          <cell r="I40">
            <v>-80000</v>
          </cell>
          <cell r="J40">
            <v>-80000</v>
          </cell>
          <cell r="K40">
            <v>-80000</v>
          </cell>
          <cell r="L40">
            <v>0</v>
          </cell>
          <cell r="M40">
            <v>0</v>
          </cell>
          <cell r="O40">
            <v>-80000</v>
          </cell>
        </row>
        <row r="41">
          <cell r="C41" t="str">
            <v xml:space="preserve">ÖBB-Infrastruktur Bau AG </v>
          </cell>
          <cell r="D41" t="str">
            <v>8300100094</v>
          </cell>
          <cell r="E41">
            <v>4.8750000000000002E-2</v>
          </cell>
          <cell r="F41">
            <v>-1300000</v>
          </cell>
          <cell r="I41">
            <v>-1300000</v>
          </cell>
          <cell r="J41">
            <v>-1300000</v>
          </cell>
          <cell r="K41">
            <v>-1300000</v>
          </cell>
          <cell r="L41">
            <v>0</v>
          </cell>
          <cell r="M41">
            <v>0</v>
          </cell>
          <cell r="O41">
            <v>-1300000</v>
          </cell>
        </row>
        <row r="42">
          <cell r="C42" t="str">
            <v xml:space="preserve">ÖBB-Infrastruktur Bau AG </v>
          </cell>
          <cell r="D42" t="str">
            <v>8300100095</v>
          </cell>
          <cell r="E42">
            <v>4.172E-2</v>
          </cell>
          <cell r="F42">
            <v>-100000</v>
          </cell>
          <cell r="I42">
            <v>-100000</v>
          </cell>
          <cell r="J42">
            <v>-100000</v>
          </cell>
          <cell r="K42">
            <v>-100000</v>
          </cell>
          <cell r="L42">
            <v>0</v>
          </cell>
          <cell r="M42">
            <v>0</v>
          </cell>
          <cell r="O42">
            <v>-100000</v>
          </cell>
        </row>
        <row r="43">
          <cell r="C43" t="str">
            <v xml:space="preserve">ÖBB-Infrastruktur Bau AG </v>
          </cell>
          <cell r="D43" t="str">
            <v>8300100096</v>
          </cell>
          <cell r="E43">
            <v>4.3979999999999998E-2</v>
          </cell>
          <cell r="F43">
            <v>-100000</v>
          </cell>
          <cell r="I43">
            <v>-100000</v>
          </cell>
          <cell r="J43">
            <v>-100000</v>
          </cell>
          <cell r="K43">
            <v>-100000</v>
          </cell>
          <cell r="L43">
            <v>0</v>
          </cell>
          <cell r="M43">
            <v>0</v>
          </cell>
          <cell r="O43">
            <v>-100000</v>
          </cell>
        </row>
        <row r="44">
          <cell r="C44" t="str">
            <v xml:space="preserve">ÖBB-Infrastruktur Bau AG </v>
          </cell>
          <cell r="D44" t="str">
            <v>8300100097</v>
          </cell>
          <cell r="E44">
            <v>4.3979999999999998E-2</v>
          </cell>
          <cell r="F44">
            <v>-50000</v>
          </cell>
          <cell r="I44">
            <v>-50000</v>
          </cell>
          <cell r="J44">
            <v>-50000</v>
          </cell>
          <cell r="K44">
            <v>-50000</v>
          </cell>
          <cell r="L44">
            <v>0</v>
          </cell>
          <cell r="M44">
            <v>0</v>
          </cell>
          <cell r="O44">
            <v>-50000</v>
          </cell>
        </row>
        <row r="45">
          <cell r="C45" t="str">
            <v xml:space="preserve">ÖBB-Infrastruktur Bau AG </v>
          </cell>
          <cell r="D45" t="str">
            <v>8300100098</v>
          </cell>
          <cell r="E45">
            <v>4.2270000000000002E-2</v>
          </cell>
          <cell r="F45">
            <v>-100000</v>
          </cell>
          <cell r="I45">
            <v>-100000</v>
          </cell>
          <cell r="J45">
            <v>-100000</v>
          </cell>
          <cell r="K45">
            <v>-100000</v>
          </cell>
          <cell r="L45">
            <v>0</v>
          </cell>
          <cell r="M45">
            <v>0</v>
          </cell>
          <cell r="O45">
            <v>-100000</v>
          </cell>
        </row>
        <row r="46">
          <cell r="C46" t="str">
            <v xml:space="preserve">ÖBB-Infrastruktur Bau AG </v>
          </cell>
          <cell r="D46" t="str">
            <v>8300100099</v>
          </cell>
          <cell r="E46">
            <v>0</v>
          </cell>
          <cell r="F46">
            <v>-50000</v>
          </cell>
          <cell r="I46">
            <v>-50000</v>
          </cell>
          <cell r="J46">
            <v>-50000</v>
          </cell>
          <cell r="K46">
            <v>-50000</v>
          </cell>
          <cell r="L46">
            <v>0</v>
          </cell>
          <cell r="M46">
            <v>0</v>
          </cell>
          <cell r="O46">
            <v>-50000</v>
          </cell>
        </row>
        <row r="47">
          <cell r="C47" t="str">
            <v xml:space="preserve">ÖBB-Infrastruktur Bau AG </v>
          </cell>
          <cell r="D47" t="str">
            <v>8300100100</v>
          </cell>
          <cell r="E47">
            <v>4.8129999999999999E-2</v>
          </cell>
          <cell r="F47">
            <v>-200000</v>
          </cell>
          <cell r="I47">
            <v>-200000</v>
          </cell>
          <cell r="J47">
            <v>-200000</v>
          </cell>
          <cell r="K47">
            <v>-200000</v>
          </cell>
          <cell r="L47">
            <v>0</v>
          </cell>
          <cell r="M47">
            <v>0</v>
          </cell>
          <cell r="O47">
            <v>-200000</v>
          </cell>
        </row>
        <row r="48">
          <cell r="C48" t="str">
            <v xml:space="preserve">ÖBB-Infrastruktur Bau AG </v>
          </cell>
          <cell r="D48" t="str">
            <v>8300100101</v>
          </cell>
          <cell r="E48">
            <v>3.9849999999999997E-2</v>
          </cell>
          <cell r="F48">
            <v>-50000</v>
          </cell>
          <cell r="I48">
            <v>-50000</v>
          </cell>
          <cell r="J48">
            <v>-50000</v>
          </cell>
          <cell r="K48">
            <v>-50000</v>
          </cell>
          <cell r="L48">
            <v>0</v>
          </cell>
          <cell r="M48">
            <v>0</v>
          </cell>
          <cell r="O48">
            <v>-50000</v>
          </cell>
        </row>
        <row r="49">
          <cell r="C49" t="str">
            <v xml:space="preserve">ÖBB-Infrastruktur Bau AG </v>
          </cell>
          <cell r="D49" t="str">
            <v>8300100102</v>
          </cell>
          <cell r="E49">
            <v>4.6820000000000001E-2</v>
          </cell>
          <cell r="F49">
            <v>-200000</v>
          </cell>
          <cell r="I49">
            <v>-200000</v>
          </cell>
          <cell r="J49">
            <v>-200000</v>
          </cell>
          <cell r="K49">
            <v>-200000</v>
          </cell>
          <cell r="L49">
            <v>0</v>
          </cell>
          <cell r="M49">
            <v>0</v>
          </cell>
          <cell r="O49">
            <v>-200000</v>
          </cell>
        </row>
        <row r="50">
          <cell r="C50" t="str">
            <v xml:space="preserve">ÖBB-Infrastruktur Bau AG </v>
          </cell>
          <cell r="D50" t="str">
            <v>8300100103</v>
          </cell>
          <cell r="E50">
            <v>3.875E-2</v>
          </cell>
          <cell r="F50">
            <v>-1000000</v>
          </cell>
          <cell r="I50">
            <v>-1000000</v>
          </cell>
          <cell r="J50">
            <v>-1000000</v>
          </cell>
          <cell r="L50">
            <v>0</v>
          </cell>
          <cell r="M50">
            <v>-1000000</v>
          </cell>
        </row>
        <row r="51">
          <cell r="C51" t="str">
            <v xml:space="preserve">ÖBB-Infrastruktur Bau AG </v>
          </cell>
          <cell r="D51" t="str">
            <v>8300100104</v>
          </cell>
          <cell r="E51">
            <v>2.2500000023637119E-2</v>
          </cell>
          <cell r="F51">
            <v>-164994.72</v>
          </cell>
          <cell r="I51">
            <v>-164994.72</v>
          </cell>
          <cell r="L51">
            <v>-164994.72</v>
          </cell>
        </row>
        <row r="52">
          <cell r="C52" t="str">
            <v xml:space="preserve">ÖBB-Infrastruktur Bau AG </v>
          </cell>
          <cell r="D52" t="str">
            <v>8300100105</v>
          </cell>
          <cell r="E52">
            <v>2.7500000079892364E-2</v>
          </cell>
          <cell r="F52">
            <v>-108896.515</v>
          </cell>
          <cell r="I52">
            <v>-108896.515</v>
          </cell>
          <cell r="J52">
            <v>-108090.40300000001</v>
          </cell>
          <cell r="L52">
            <v>-806.11199999999371</v>
          </cell>
          <cell r="M52">
            <v>-108090.40300000001</v>
          </cell>
        </row>
        <row r="53">
          <cell r="C53" t="str">
            <v xml:space="preserve">ÖBB-Infrastruktur Bau AG </v>
          </cell>
          <cell r="D53" t="str">
            <v>8300100106</v>
          </cell>
          <cell r="E53">
            <v>2.1199999915401332E-2</v>
          </cell>
          <cell r="F53">
            <v>-79197.466</v>
          </cell>
          <cell r="I53">
            <v>-79197.466</v>
          </cell>
          <cell r="J53">
            <v>-78611.202000000005</v>
          </cell>
          <cell r="L53">
            <v>-586.26399999999558</v>
          </cell>
          <cell r="M53">
            <v>-78611.202000000005</v>
          </cell>
        </row>
        <row r="54">
          <cell r="C54" t="str">
            <v xml:space="preserve">ÖBB-Infrastruktur Bau AG </v>
          </cell>
          <cell r="D54" t="str">
            <v>8300100107</v>
          </cell>
          <cell r="E54">
            <v>4.8750000000000002E-2</v>
          </cell>
          <cell r="F54">
            <v>-200000</v>
          </cell>
          <cell r="I54">
            <v>-200000</v>
          </cell>
          <cell r="J54">
            <v>-200000</v>
          </cell>
          <cell r="K54">
            <v>-200000</v>
          </cell>
          <cell r="L54">
            <v>0</v>
          </cell>
          <cell r="M54">
            <v>0</v>
          </cell>
          <cell r="O54">
            <v>-200000</v>
          </cell>
        </row>
        <row r="55">
          <cell r="C55" t="str">
            <v xml:space="preserve">ÖBB-Infrastruktur Bau AG </v>
          </cell>
          <cell r="D55" t="str">
            <v>8300100108</v>
          </cell>
          <cell r="E55">
            <v>3.5799999999999998E-2</v>
          </cell>
          <cell r="F55">
            <v>-200000</v>
          </cell>
          <cell r="I55">
            <v>-200000</v>
          </cell>
          <cell r="J55">
            <v>-200000</v>
          </cell>
          <cell r="K55">
            <v>-200000</v>
          </cell>
          <cell r="L55">
            <v>0</v>
          </cell>
          <cell r="M55">
            <v>0</v>
          </cell>
          <cell r="O55">
            <v>-200000</v>
          </cell>
        </row>
        <row r="56">
          <cell r="C56" t="str">
            <v xml:space="preserve">ÖBB-Infrastruktur Bau AG </v>
          </cell>
          <cell r="D56" t="str">
            <v>8300200444</v>
          </cell>
          <cell r="E56">
            <v>2.4940000483253497E-2</v>
          </cell>
          <cell r="F56">
            <v>-5090.4960000000001</v>
          </cell>
          <cell r="I56">
            <v>-5090.4960000000001</v>
          </cell>
          <cell r="L56">
            <v>-5090.4960000000001</v>
          </cell>
        </row>
        <row r="57">
          <cell r="C57" t="str">
            <v xml:space="preserve">ÖBB-Infrastruktur Bau AG </v>
          </cell>
          <cell r="D57" t="str">
            <v>8300400000</v>
          </cell>
          <cell r="E57">
            <v>4.7499999978244306E-2</v>
          </cell>
          <cell r="G57">
            <v>432070.935</v>
          </cell>
          <cell r="I57">
            <v>432070.935</v>
          </cell>
          <cell r="J57">
            <v>406820.43300000002</v>
          </cell>
          <cell r="L57">
            <v>25250.501999999979</v>
          </cell>
          <cell r="M57">
            <v>406820.43300000002</v>
          </cell>
        </row>
        <row r="58">
          <cell r="C58" t="str">
            <v xml:space="preserve">ÖBB-Infrastruktur Bau AG </v>
          </cell>
          <cell r="D58" t="str">
            <v>8300400001</v>
          </cell>
          <cell r="E58">
            <v>4.53E-2</v>
          </cell>
          <cell r="G58">
            <v>-50000</v>
          </cell>
          <cell r="I58">
            <v>-50000</v>
          </cell>
          <cell r="J58">
            <v>-50000</v>
          </cell>
          <cell r="L58">
            <v>0</v>
          </cell>
          <cell r="M58">
            <v>-50000</v>
          </cell>
        </row>
        <row r="59">
          <cell r="C59" t="str">
            <v xml:space="preserve">ÖBB-Infrastruktur Bau AG </v>
          </cell>
          <cell r="D59" t="str">
            <v>8300400002</v>
          </cell>
          <cell r="E59">
            <v>4.53E-2</v>
          </cell>
          <cell r="G59">
            <v>-50000</v>
          </cell>
          <cell r="I59">
            <v>-50000</v>
          </cell>
          <cell r="J59">
            <v>-50000</v>
          </cell>
          <cell r="L59">
            <v>0</v>
          </cell>
          <cell r="M59">
            <v>-50000</v>
          </cell>
        </row>
        <row r="60">
          <cell r="C60" t="str">
            <v xml:space="preserve">ÖBB-Infrastruktur Bau AG </v>
          </cell>
          <cell r="D60" t="str">
            <v>8300400003</v>
          </cell>
          <cell r="E60">
            <v>4.2500000000000003E-2</v>
          </cell>
          <cell r="G60">
            <v>-50000</v>
          </cell>
          <cell r="I60">
            <v>-50000</v>
          </cell>
          <cell r="J60">
            <v>-50000</v>
          </cell>
          <cell r="L60">
            <v>0</v>
          </cell>
          <cell r="M60">
            <v>-50000</v>
          </cell>
        </row>
        <row r="61">
          <cell r="C61" t="str">
            <v xml:space="preserve">ÖBB-Infrastruktur Bau AG </v>
          </cell>
          <cell r="D61" t="str">
            <v>8300400007</v>
          </cell>
          <cell r="E61">
            <v>5.135E-2</v>
          </cell>
          <cell r="G61">
            <v>-25000</v>
          </cell>
          <cell r="I61">
            <v>-25000</v>
          </cell>
          <cell r="J61">
            <v>-25000</v>
          </cell>
          <cell r="L61">
            <v>0</v>
          </cell>
          <cell r="M61">
            <v>-25000</v>
          </cell>
        </row>
        <row r="62">
          <cell r="C62" t="str">
            <v xml:space="preserve">ÖBB-Infrastruktur Bau AG </v>
          </cell>
          <cell r="D62" t="str">
            <v>8300400009</v>
          </cell>
          <cell r="E62">
            <v>3.9399999999999998E-2</v>
          </cell>
          <cell r="G62">
            <v>-10000</v>
          </cell>
          <cell r="I62">
            <v>-10000</v>
          </cell>
          <cell r="J62">
            <v>-10000</v>
          </cell>
          <cell r="L62">
            <v>0</v>
          </cell>
          <cell r="M62">
            <v>-10000</v>
          </cell>
        </row>
        <row r="63">
          <cell r="C63" t="str">
            <v xml:space="preserve">ÖBB-Infrastruktur Bau AG </v>
          </cell>
          <cell r="D63" t="str">
            <v>8300400010</v>
          </cell>
          <cell r="E63">
            <v>5.21E-2</v>
          </cell>
          <cell r="G63">
            <v>-20000</v>
          </cell>
          <cell r="I63">
            <v>-20000</v>
          </cell>
          <cell r="J63">
            <v>-20000</v>
          </cell>
          <cell r="L63">
            <v>0</v>
          </cell>
          <cell r="M63">
            <v>-20000</v>
          </cell>
        </row>
        <row r="64">
          <cell r="C64" t="str">
            <v xml:space="preserve">ÖBB-Infrastruktur Bau AG </v>
          </cell>
          <cell r="D64" t="str">
            <v>8300400011</v>
          </cell>
          <cell r="E64">
            <v>4.9249999999999995E-2</v>
          </cell>
          <cell r="G64">
            <v>-15000</v>
          </cell>
          <cell r="I64">
            <v>-15000</v>
          </cell>
          <cell r="J64">
            <v>-15000</v>
          </cell>
          <cell r="L64">
            <v>0</v>
          </cell>
          <cell r="M64">
            <v>-15000</v>
          </cell>
        </row>
        <row r="65">
          <cell r="C65" t="str">
            <v xml:space="preserve">ÖBB-Infrastruktur Bau AG </v>
          </cell>
          <cell r="D65" t="str">
            <v>8300400013</v>
          </cell>
          <cell r="E65">
            <v>4.4500000000000005E-2</v>
          </cell>
          <cell r="G65">
            <v>-35000</v>
          </cell>
          <cell r="I65">
            <v>-35000</v>
          </cell>
          <cell r="J65">
            <v>-35000</v>
          </cell>
          <cell r="L65">
            <v>0</v>
          </cell>
          <cell r="M65">
            <v>-35000</v>
          </cell>
        </row>
        <row r="66">
          <cell r="C66" t="str">
            <v xml:space="preserve">ÖBB-Infrastruktur Bau AG </v>
          </cell>
          <cell r="D66" t="str">
            <v>8300400014</v>
          </cell>
          <cell r="E66">
            <v>4.2050000000000004E-2</v>
          </cell>
          <cell r="G66">
            <v>-30000</v>
          </cell>
          <cell r="I66">
            <v>-30000</v>
          </cell>
          <cell r="J66">
            <v>-30000</v>
          </cell>
          <cell r="L66">
            <v>0</v>
          </cell>
          <cell r="M66">
            <v>-30000</v>
          </cell>
        </row>
        <row r="67">
          <cell r="C67" t="str">
            <v xml:space="preserve">ÖBB-Infrastruktur Bau AG </v>
          </cell>
          <cell r="D67" t="str">
            <v>8300400019</v>
          </cell>
          <cell r="E67">
            <v>0.04</v>
          </cell>
          <cell r="G67">
            <v>-15000</v>
          </cell>
          <cell r="I67">
            <v>-15000</v>
          </cell>
          <cell r="J67">
            <v>-15000</v>
          </cell>
          <cell r="L67">
            <v>0</v>
          </cell>
          <cell r="M67">
            <v>-15000</v>
          </cell>
        </row>
        <row r="68">
          <cell r="C68" t="str">
            <v xml:space="preserve">ÖBB-Infrastruktur Bau AG </v>
          </cell>
          <cell r="D68" t="str">
            <v>8300400020</v>
          </cell>
          <cell r="E68">
            <v>3.9E-2</v>
          </cell>
          <cell r="G68">
            <v>-15000</v>
          </cell>
          <cell r="I68">
            <v>-15000</v>
          </cell>
          <cell r="J68">
            <v>-15000</v>
          </cell>
          <cell r="L68">
            <v>0</v>
          </cell>
          <cell r="M68">
            <v>-15000</v>
          </cell>
        </row>
        <row r="69">
          <cell r="C69" t="str">
            <v xml:space="preserve">ÖBB-Infrastruktur Bau AG </v>
          </cell>
          <cell r="D69" t="str">
            <v>8300400023</v>
          </cell>
          <cell r="E69">
            <v>4.1299999999999996E-2</v>
          </cell>
          <cell r="G69">
            <v>-6500</v>
          </cell>
          <cell r="I69">
            <v>-6500</v>
          </cell>
          <cell r="J69">
            <v>-5500</v>
          </cell>
          <cell r="K69">
            <v>-1500</v>
          </cell>
          <cell r="L69">
            <v>-1000</v>
          </cell>
          <cell r="M69">
            <v>-4000</v>
          </cell>
          <cell r="O69">
            <v>-1500</v>
          </cell>
        </row>
        <row r="70">
          <cell r="C70" t="str">
            <v xml:space="preserve">ÖBB-Infrastruktur Bau AG </v>
          </cell>
          <cell r="D70" t="str">
            <v>8300400025</v>
          </cell>
          <cell r="E70">
            <v>3.95E-2</v>
          </cell>
          <cell r="G70">
            <v>-15000</v>
          </cell>
          <cell r="I70">
            <v>-15000</v>
          </cell>
          <cell r="J70">
            <v>-15000</v>
          </cell>
          <cell r="L70">
            <v>0</v>
          </cell>
          <cell r="M70">
            <v>-15000</v>
          </cell>
        </row>
        <row r="71">
          <cell r="C71" t="str">
            <v xml:space="preserve">ÖBB-Infrastruktur Bau AG </v>
          </cell>
          <cell r="D71" t="str">
            <v>8300400026</v>
          </cell>
          <cell r="E71">
            <v>4.1500000000000002E-2</v>
          </cell>
          <cell r="G71">
            <v>-15000</v>
          </cell>
          <cell r="I71">
            <v>-15000</v>
          </cell>
          <cell r="J71">
            <v>-15000</v>
          </cell>
          <cell r="L71">
            <v>0</v>
          </cell>
          <cell r="M71">
            <v>-15000</v>
          </cell>
        </row>
        <row r="72">
          <cell r="C72" t="str">
            <v xml:space="preserve">ÖBB-Infrastruktur Bau AG </v>
          </cell>
          <cell r="D72" t="str">
            <v>8300400030</v>
          </cell>
          <cell r="E72">
            <v>4.4800000000000006E-2</v>
          </cell>
          <cell r="G72">
            <v>-524000</v>
          </cell>
          <cell r="I72">
            <v>-524000</v>
          </cell>
          <cell r="J72">
            <v>-524000</v>
          </cell>
          <cell r="L72">
            <v>0</v>
          </cell>
          <cell r="M72">
            <v>-524000</v>
          </cell>
        </row>
        <row r="73">
          <cell r="C73" t="str">
            <v xml:space="preserve">ÖBB-Infrastruktur Bau AG </v>
          </cell>
          <cell r="D73" t="str">
            <v>8300400031</v>
          </cell>
          <cell r="E73">
            <v>4.6249999960963198E-2</v>
          </cell>
          <cell r="G73">
            <v>450856.62800000003</v>
          </cell>
          <cell r="I73">
            <v>450856.62800000003</v>
          </cell>
          <cell r="J73">
            <v>424508.27799999999</v>
          </cell>
          <cell r="L73">
            <v>26348.35</v>
          </cell>
          <cell r="M73">
            <v>424508.27799999999</v>
          </cell>
        </row>
        <row r="74">
          <cell r="C74" t="str">
            <v xml:space="preserve">ÖBB-Infrastruktur Bau AG </v>
          </cell>
          <cell r="D74" t="str">
            <v>8300400063</v>
          </cell>
          <cell r="E74">
            <v>3.9450000000000006E-2</v>
          </cell>
          <cell r="G74">
            <v>-5090.4960000000001</v>
          </cell>
          <cell r="I74">
            <v>-5090.4960000000001</v>
          </cell>
          <cell r="J74">
            <v>-4753.652</v>
          </cell>
          <cell r="K74">
            <v>-3262.386</v>
          </cell>
          <cell r="L74">
            <v>-336.84400000000005</v>
          </cell>
          <cell r="M74">
            <v>-1491.2660000000001</v>
          </cell>
          <cell r="O74">
            <v>-3262.386</v>
          </cell>
        </row>
        <row r="75">
          <cell r="C75" t="str">
            <v xml:space="preserve">ÖBB-Infrastruktur Bau AG </v>
          </cell>
          <cell r="D75" t="str">
            <v>8300400067</v>
          </cell>
          <cell r="E75">
            <v>0</v>
          </cell>
          <cell r="G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O75">
            <v>0</v>
          </cell>
        </row>
        <row r="76">
          <cell r="C76" t="str">
            <v xml:space="preserve">ÖBB-Infrastruktur Bau AG </v>
          </cell>
          <cell r="D76" t="str">
            <v>8300400074</v>
          </cell>
          <cell r="E76">
            <v>4.36E-2</v>
          </cell>
          <cell r="G76">
            <v>-10000</v>
          </cell>
          <cell r="I76">
            <v>-10000</v>
          </cell>
          <cell r="J76">
            <v>-10000</v>
          </cell>
          <cell r="L76">
            <v>0</v>
          </cell>
          <cell r="M76">
            <v>-10000</v>
          </cell>
        </row>
        <row r="77">
          <cell r="C77" t="str">
            <v xml:space="preserve">ÖBB-Infrastruktur Bau AG </v>
          </cell>
          <cell r="D77" t="str">
            <v>8300400075</v>
          </cell>
          <cell r="E77">
            <v>4.36E-2</v>
          </cell>
          <cell r="G77">
            <v>-10000</v>
          </cell>
          <cell r="I77">
            <v>-10000</v>
          </cell>
          <cell r="J77">
            <v>-10000</v>
          </cell>
          <cell r="L77">
            <v>0</v>
          </cell>
          <cell r="M77">
            <v>-10000</v>
          </cell>
        </row>
        <row r="78">
          <cell r="C78" t="str">
            <v xml:space="preserve">ÖBB-Infrastruktur Bau AG </v>
          </cell>
          <cell r="D78" t="str">
            <v>8300400076</v>
          </cell>
          <cell r="E78">
            <v>4.8750000000000002E-2</v>
          </cell>
          <cell r="G78">
            <v>20000</v>
          </cell>
          <cell r="I78">
            <v>20000</v>
          </cell>
          <cell r="J78">
            <v>20000</v>
          </cell>
          <cell r="K78">
            <v>20000</v>
          </cell>
          <cell r="L78">
            <v>0</v>
          </cell>
          <cell r="M78">
            <v>0</v>
          </cell>
          <cell r="O78">
            <v>20000</v>
          </cell>
        </row>
        <row r="79">
          <cell r="C79" t="str">
            <v xml:space="preserve">ÖBB-Infrastruktur Bau AG </v>
          </cell>
          <cell r="D79" t="str">
            <v>8300400077</v>
          </cell>
          <cell r="E79">
            <v>3.875E-2</v>
          </cell>
          <cell r="G79">
            <v>-15000</v>
          </cell>
          <cell r="I79">
            <v>-15000</v>
          </cell>
          <cell r="J79">
            <v>-15000</v>
          </cell>
          <cell r="L79">
            <v>0</v>
          </cell>
          <cell r="M79">
            <v>-15000</v>
          </cell>
        </row>
        <row r="80">
          <cell r="C80" t="str">
            <v xml:space="preserve">ÖBB-Infrastruktur Bau AG </v>
          </cell>
          <cell r="D80" t="str">
            <v>8300400078</v>
          </cell>
          <cell r="E80">
            <v>3.875E-2</v>
          </cell>
          <cell r="G80">
            <v>-15000</v>
          </cell>
          <cell r="I80">
            <v>-15000</v>
          </cell>
          <cell r="J80">
            <v>-15000</v>
          </cell>
          <cell r="L80">
            <v>0</v>
          </cell>
          <cell r="M80">
            <v>-15000</v>
          </cell>
        </row>
        <row r="81">
          <cell r="C81" t="str">
            <v xml:space="preserve">ÖBB-Infrastruktur Bau AG </v>
          </cell>
          <cell r="D81" t="str">
            <v>8300400079</v>
          </cell>
          <cell r="E81">
            <v>0.76478984928368787</v>
          </cell>
          <cell r="G81">
            <v>-1556.2349999999999</v>
          </cell>
          <cell r="I81">
            <v>-1556.2349999999999</v>
          </cell>
          <cell r="J81">
            <v>-2142.4989999999998</v>
          </cell>
          <cell r="L81">
            <v>586.2639999999999</v>
          </cell>
          <cell r="M81">
            <v>-2142.4989999999998</v>
          </cell>
        </row>
        <row r="82">
          <cell r="C82" t="str">
            <v xml:space="preserve">ÖBB-Infrastruktur Bau AG </v>
          </cell>
          <cell r="D82" t="str">
            <v>8300400080</v>
          </cell>
          <cell r="E82">
            <v>0.28915667532977901</v>
          </cell>
          <cell r="G82">
            <v>-2605.6840000000002</v>
          </cell>
          <cell r="I82">
            <v>-2605.6840000000002</v>
          </cell>
          <cell r="J82">
            <v>-3008.741</v>
          </cell>
          <cell r="L82">
            <v>403.05699999999979</v>
          </cell>
          <cell r="M82">
            <v>-3008.741</v>
          </cell>
        </row>
        <row r="83">
          <cell r="C83" t="str">
            <v xml:space="preserve">ÖBB-Infrastruktur Bau AG </v>
          </cell>
          <cell r="D83" t="str">
            <v>8300400081</v>
          </cell>
          <cell r="E83">
            <v>0.28915667532977901</v>
          </cell>
          <cell r="G83">
            <v>-2605.6840000000002</v>
          </cell>
          <cell r="I83">
            <v>-2605.6840000000002</v>
          </cell>
          <cell r="J83">
            <v>-3008.741</v>
          </cell>
          <cell r="L83">
            <v>403.05699999999979</v>
          </cell>
          <cell r="M83">
            <v>-3008.741</v>
          </cell>
        </row>
        <row r="84">
          <cell r="C84" t="str">
            <v xml:space="preserve">ÖBB-Infrastruktur Bau AG </v>
          </cell>
          <cell r="D84" t="str">
            <v>8300400082</v>
          </cell>
          <cell r="E84">
            <v>0.32705369836982251</v>
          </cell>
          <cell r="G84">
            <v>-3316.326</v>
          </cell>
          <cell r="I84">
            <v>-3316.326</v>
          </cell>
          <cell r="L84">
            <v>-3316.326</v>
          </cell>
        </row>
        <row r="85">
          <cell r="C85" t="str">
            <v xml:space="preserve">ÖBB-Infrastruktur Bau AG </v>
          </cell>
          <cell r="D85" t="str">
            <v>8300400083</v>
          </cell>
          <cell r="E85">
            <v>0.32705369836982251</v>
          </cell>
          <cell r="G85">
            <v>-3316.326</v>
          </cell>
          <cell r="I85">
            <v>-3316.326</v>
          </cell>
          <cell r="L85">
            <v>-3316.326</v>
          </cell>
        </row>
        <row r="86">
          <cell r="C86" t="str">
            <v xml:space="preserve">ÖBB-Infrastruktur Bau AG </v>
          </cell>
          <cell r="D86" t="str">
            <v>8300400084</v>
          </cell>
          <cell r="E86">
            <v>82.549902640642941</v>
          </cell>
          <cell r="G86">
            <v>-1.742</v>
          </cell>
          <cell r="I86">
            <v>-1.742</v>
          </cell>
          <cell r="L86">
            <v>-1.742</v>
          </cell>
        </row>
        <row r="87">
          <cell r="C87" t="str">
            <v xml:space="preserve">ÖBB-Infrastruktur Bau AG </v>
          </cell>
          <cell r="D87" t="str">
            <v>8300400085</v>
          </cell>
          <cell r="E87">
            <v>82.549902640642941</v>
          </cell>
          <cell r="G87">
            <v>-1.742</v>
          </cell>
          <cell r="I87">
            <v>-1.742</v>
          </cell>
          <cell r="L87">
            <v>-1.742</v>
          </cell>
        </row>
        <row r="88">
          <cell r="B88" t="str">
            <v>fix</v>
          </cell>
          <cell r="E88">
            <v>4.1103918340423588E-2</v>
          </cell>
          <cell r="F88">
            <v>-9272888.2310000006</v>
          </cell>
          <cell r="G88">
            <v>-41066.671999999962</v>
          </cell>
          <cell r="I88">
            <v>-9313954.9030000009</v>
          </cell>
          <cell r="J88">
            <v>-8469510.3279999997</v>
          </cell>
          <cell r="K88">
            <v>-6000112.3859999999</v>
          </cell>
          <cell r="L88">
            <v>-844444.57500000112</v>
          </cell>
          <cell r="M88">
            <v>-2469397.9419999998</v>
          </cell>
          <cell r="O88">
            <v>-6000112.3859999999</v>
          </cell>
        </row>
        <row r="89">
          <cell r="B89" t="str">
            <v>var</v>
          </cell>
          <cell r="C89" t="str">
            <v xml:space="preserve">ÖBB-Infrastruktur Bau AG </v>
          </cell>
          <cell r="D89" t="str">
            <v>8300100022</v>
          </cell>
          <cell r="E89">
            <v>1.7599999401179942E-2</v>
          </cell>
          <cell r="F89">
            <v>-13526.601000000001</v>
          </cell>
          <cell r="I89">
            <v>-13526.601000000001</v>
          </cell>
          <cell r="J89">
            <v>-10916.655000000001</v>
          </cell>
          <cell r="K89">
            <v>-3638.8850000000002</v>
          </cell>
          <cell r="L89">
            <v>-2609.9459999999999</v>
          </cell>
          <cell r="M89">
            <v>-7277.77</v>
          </cell>
          <cell r="O89">
            <v>-3638.8850000000002</v>
          </cell>
        </row>
        <row r="90">
          <cell r="C90" t="str">
            <v xml:space="preserve">ÖBB-Infrastruktur Bau AG </v>
          </cell>
          <cell r="D90" t="str">
            <v>8300100023</v>
          </cell>
          <cell r="E90">
            <v>1.7499999408572782E-2</v>
          </cell>
          <cell r="F90">
            <v>-13526.601000000001</v>
          </cell>
          <cell r="I90">
            <v>-13526.601000000001</v>
          </cell>
          <cell r="J90">
            <v>-10916.655000000001</v>
          </cell>
          <cell r="K90">
            <v>-3638.8850000000002</v>
          </cell>
          <cell r="L90">
            <v>-2609.9459999999999</v>
          </cell>
          <cell r="M90">
            <v>-7277.77</v>
          </cell>
          <cell r="O90">
            <v>-3638.8850000000002</v>
          </cell>
        </row>
        <row r="91">
          <cell r="C91" t="str">
            <v xml:space="preserve">ÖBB-Infrastruktur Bau AG </v>
          </cell>
          <cell r="D91" t="str">
            <v>8300100025</v>
          </cell>
          <cell r="E91">
            <v>2.0299999999999999E-2</v>
          </cell>
          <cell r="F91">
            <v>-17550</v>
          </cell>
          <cell r="I91">
            <v>-17550</v>
          </cell>
          <cell r="J91">
            <v>-14850</v>
          </cell>
          <cell r="K91">
            <v>-4050</v>
          </cell>
          <cell r="L91">
            <v>-2700</v>
          </cell>
          <cell r="M91">
            <v>-10800</v>
          </cell>
          <cell r="O91">
            <v>-4050</v>
          </cell>
        </row>
        <row r="92">
          <cell r="C92" t="str">
            <v xml:space="preserve">ÖBB-Infrastruktur Bau AG </v>
          </cell>
          <cell r="D92" t="str">
            <v>8300100026</v>
          </cell>
          <cell r="E92">
            <v>2.0299999999999999E-2</v>
          </cell>
          <cell r="F92">
            <v>-6500</v>
          </cell>
          <cell r="I92">
            <v>-6500</v>
          </cell>
          <cell r="J92">
            <v>-5500</v>
          </cell>
          <cell r="K92">
            <v>-1500</v>
          </cell>
          <cell r="L92">
            <v>-1000</v>
          </cell>
          <cell r="M92">
            <v>-4000</v>
          </cell>
          <cell r="O92">
            <v>-1500</v>
          </cell>
        </row>
        <row r="93">
          <cell r="C93" t="str">
            <v xml:space="preserve">ÖBB-Infrastruktur Bau AG </v>
          </cell>
          <cell r="D93" t="str">
            <v>8300100027</v>
          </cell>
          <cell r="E93">
            <v>2.6940801956715089E-2</v>
          </cell>
          <cell r="F93">
            <v>-13.492000000000001</v>
          </cell>
          <cell r="I93">
            <v>-13.492000000000001</v>
          </cell>
          <cell r="L93">
            <v>-13.492000000000001</v>
          </cell>
        </row>
        <row r="94">
          <cell r="C94" t="str">
            <v xml:space="preserve">ÖBB-Infrastruktur Bau AG </v>
          </cell>
          <cell r="D94" t="str">
            <v>8300100029</v>
          </cell>
          <cell r="E94">
            <v>2.146E-2</v>
          </cell>
          <cell r="F94">
            <v>-54500</v>
          </cell>
          <cell r="I94">
            <v>-54500</v>
          </cell>
          <cell r="J94">
            <v>-54500</v>
          </cell>
          <cell r="L94">
            <v>0</v>
          </cell>
          <cell r="M94">
            <v>-54500</v>
          </cell>
        </row>
        <row r="95">
          <cell r="C95" t="str">
            <v xml:space="preserve">ÖBB-Infrastruktur Bau AG </v>
          </cell>
          <cell r="D95" t="str">
            <v>8300100030</v>
          </cell>
          <cell r="E95">
            <v>4.0129999999999999E-2</v>
          </cell>
          <cell r="F95">
            <v>-125400</v>
          </cell>
          <cell r="I95">
            <v>-125400</v>
          </cell>
          <cell r="J95">
            <v>-125400</v>
          </cell>
          <cell r="L95">
            <v>0</v>
          </cell>
          <cell r="M95">
            <v>-125400</v>
          </cell>
        </row>
        <row r="96">
          <cell r="C96" t="str">
            <v xml:space="preserve">ÖBB-Infrastruktur Bau AG </v>
          </cell>
          <cell r="D96" t="str">
            <v>8300100031</v>
          </cell>
          <cell r="E96">
            <v>4.0439999999999997E-2</v>
          </cell>
          <cell r="F96">
            <v>-96000</v>
          </cell>
          <cell r="I96">
            <v>-96000</v>
          </cell>
          <cell r="J96">
            <v>-96000</v>
          </cell>
          <cell r="L96">
            <v>0</v>
          </cell>
          <cell r="M96">
            <v>-96000</v>
          </cell>
        </row>
        <row r="97">
          <cell r="C97" t="str">
            <v xml:space="preserve">ÖBB-Infrastruktur Bau AG </v>
          </cell>
          <cell r="D97" t="str">
            <v>8300100033</v>
          </cell>
          <cell r="E97">
            <v>2.112E-2</v>
          </cell>
          <cell r="F97">
            <v>-90000</v>
          </cell>
          <cell r="I97">
            <v>-90000</v>
          </cell>
          <cell r="J97">
            <v>-90000</v>
          </cell>
          <cell r="L97">
            <v>0</v>
          </cell>
          <cell r="M97">
            <v>-90000</v>
          </cell>
        </row>
        <row r="98">
          <cell r="C98" t="str">
            <v xml:space="preserve">ÖBB-Infrastruktur Bau AG </v>
          </cell>
          <cell r="D98" t="str">
            <v>8300100052</v>
          </cell>
          <cell r="E98">
            <v>3.8750000406554325E-2</v>
          </cell>
          <cell r="F98">
            <v>-9592.8140000000003</v>
          </cell>
          <cell r="I98">
            <v>-9592.8140000000003</v>
          </cell>
          <cell r="J98">
            <v>-7194.6109999999999</v>
          </cell>
          <cell r="L98">
            <v>-2398.2030000000004</v>
          </cell>
          <cell r="M98">
            <v>-7194.6109999999999</v>
          </cell>
        </row>
        <row r="99">
          <cell r="C99" t="str">
            <v xml:space="preserve">ÖBB-Infrastruktur Bau AG </v>
          </cell>
          <cell r="D99" t="str">
            <v>8300100053</v>
          </cell>
          <cell r="E99">
            <v>3.874997996157438E-2</v>
          </cell>
          <cell r="F99">
            <v>-581.38300000000004</v>
          </cell>
          <cell r="I99">
            <v>-581.38300000000004</v>
          </cell>
          <cell r="J99">
            <v>-436.03699999999998</v>
          </cell>
          <cell r="L99">
            <v>-145.34600000000006</v>
          </cell>
          <cell r="M99">
            <v>-436.03699999999998</v>
          </cell>
        </row>
        <row r="100">
          <cell r="C100" t="str">
            <v xml:space="preserve">ÖBB-Infrastruktur Bau AG </v>
          </cell>
          <cell r="D100" t="str">
            <v>8300100054</v>
          </cell>
          <cell r="E100">
            <v>3.8750004114859349E-2</v>
          </cell>
          <cell r="F100">
            <v>-3778.9870000000001</v>
          </cell>
          <cell r="I100">
            <v>-3778.9870000000001</v>
          </cell>
          <cell r="J100">
            <v>-2834.241</v>
          </cell>
          <cell r="L100">
            <v>-944.74600000000009</v>
          </cell>
          <cell r="M100">
            <v>-2834.241</v>
          </cell>
        </row>
        <row r="101">
          <cell r="C101" t="str">
            <v xml:space="preserve">ÖBB-Infrastruktur Bau AG </v>
          </cell>
          <cell r="D101" t="str">
            <v>8300100065</v>
          </cell>
          <cell r="E101">
            <v>4.1249998580969123E-2</v>
          </cell>
          <cell r="F101">
            <v>-5813.8270000000002</v>
          </cell>
          <cell r="I101">
            <v>-5813.8270000000002</v>
          </cell>
          <cell r="J101">
            <v>-4360.37</v>
          </cell>
          <cell r="L101">
            <v>-1453.4570000000003</v>
          </cell>
          <cell r="M101">
            <v>-4360.37</v>
          </cell>
        </row>
        <row r="102">
          <cell r="C102" t="str">
            <v xml:space="preserve">ÖBB-Infrastruktur Bau AG </v>
          </cell>
          <cell r="D102" t="str">
            <v>8300400000</v>
          </cell>
          <cell r="E102">
            <v>4.9329999999999999E-2</v>
          </cell>
          <cell r="G102">
            <v>-493600</v>
          </cell>
          <cell r="I102">
            <v>-493600</v>
          </cell>
          <cell r="J102">
            <v>-493600</v>
          </cell>
          <cell r="L102">
            <v>0</v>
          </cell>
          <cell r="M102">
            <v>-493600</v>
          </cell>
        </row>
        <row r="103">
          <cell r="C103" t="str">
            <v xml:space="preserve">ÖBB-Infrastruktur Bau AG </v>
          </cell>
          <cell r="D103" t="str">
            <v>8300400001</v>
          </cell>
          <cell r="E103">
            <v>4.9329999999999999E-2</v>
          </cell>
          <cell r="G103">
            <v>50000</v>
          </cell>
          <cell r="I103">
            <v>50000</v>
          </cell>
          <cell r="J103">
            <v>50000</v>
          </cell>
          <cell r="L103">
            <v>0</v>
          </cell>
          <cell r="M103">
            <v>50000</v>
          </cell>
        </row>
        <row r="104">
          <cell r="C104" t="str">
            <v xml:space="preserve">ÖBB-Infrastruktur Bau AG </v>
          </cell>
          <cell r="D104" t="str">
            <v>8300400002</v>
          </cell>
          <cell r="E104">
            <v>4.9329999999999999E-2</v>
          </cell>
          <cell r="G104">
            <v>50000</v>
          </cell>
          <cell r="I104">
            <v>50000</v>
          </cell>
          <cell r="J104">
            <v>50000</v>
          </cell>
          <cell r="L104">
            <v>0</v>
          </cell>
          <cell r="M104">
            <v>50000</v>
          </cell>
        </row>
        <row r="105">
          <cell r="C105" t="str">
            <v xml:space="preserve">ÖBB-Infrastruktur Bau AG </v>
          </cell>
          <cell r="D105" t="str">
            <v>8300400003</v>
          </cell>
          <cell r="E105">
            <v>4.9329999999999999E-2</v>
          </cell>
          <cell r="G105">
            <v>50000</v>
          </cell>
          <cell r="I105">
            <v>50000</v>
          </cell>
          <cell r="J105">
            <v>50000</v>
          </cell>
          <cell r="L105">
            <v>0</v>
          </cell>
          <cell r="M105">
            <v>50000</v>
          </cell>
        </row>
        <row r="106">
          <cell r="C106" t="str">
            <v xml:space="preserve">ÖBB-Infrastruktur Bau AG </v>
          </cell>
          <cell r="D106" t="str">
            <v>8300400007</v>
          </cell>
          <cell r="E106">
            <v>1.9210000000000001E-2</v>
          </cell>
          <cell r="G106">
            <v>25000</v>
          </cell>
          <cell r="I106">
            <v>25000</v>
          </cell>
          <cell r="J106">
            <v>25000</v>
          </cell>
          <cell r="L106">
            <v>0</v>
          </cell>
          <cell r="M106">
            <v>25000</v>
          </cell>
        </row>
        <row r="107">
          <cell r="C107" t="str">
            <v xml:space="preserve">ÖBB-Infrastruktur Bau AG </v>
          </cell>
          <cell r="D107" t="str">
            <v>8300400009</v>
          </cell>
          <cell r="E107">
            <v>4.3520000000000003E-2</v>
          </cell>
          <cell r="G107">
            <v>10000</v>
          </cell>
          <cell r="I107">
            <v>10000</v>
          </cell>
          <cell r="J107">
            <v>10000</v>
          </cell>
          <cell r="L107">
            <v>0</v>
          </cell>
          <cell r="M107">
            <v>10000</v>
          </cell>
        </row>
        <row r="108">
          <cell r="C108" t="str">
            <v xml:space="preserve">ÖBB-Infrastruktur Bau AG </v>
          </cell>
          <cell r="D108" t="str">
            <v>8300400010</v>
          </cell>
          <cell r="E108">
            <v>3.7879999999999997E-2</v>
          </cell>
          <cell r="G108">
            <v>20000</v>
          </cell>
          <cell r="I108">
            <v>20000</v>
          </cell>
          <cell r="J108">
            <v>20000</v>
          </cell>
          <cell r="L108">
            <v>0</v>
          </cell>
          <cell r="M108">
            <v>20000</v>
          </cell>
        </row>
        <row r="109">
          <cell r="C109" t="str">
            <v xml:space="preserve">ÖBB-Infrastruktur Bau AG </v>
          </cell>
          <cell r="D109" t="str">
            <v>8300400011</v>
          </cell>
          <cell r="E109">
            <v>3.7879999999999997E-2</v>
          </cell>
          <cell r="G109">
            <v>15000</v>
          </cell>
          <cell r="I109">
            <v>15000</v>
          </cell>
          <cell r="J109">
            <v>15000</v>
          </cell>
          <cell r="L109">
            <v>0</v>
          </cell>
          <cell r="M109">
            <v>15000</v>
          </cell>
        </row>
        <row r="110">
          <cell r="C110" t="str">
            <v xml:space="preserve">ÖBB-Infrastruktur Bau AG </v>
          </cell>
          <cell r="D110" t="str">
            <v>8300400013</v>
          </cell>
          <cell r="E110">
            <v>3.7879999999999997E-2</v>
          </cell>
          <cell r="G110">
            <v>35000</v>
          </cell>
          <cell r="I110">
            <v>35000</v>
          </cell>
          <cell r="J110">
            <v>35000</v>
          </cell>
          <cell r="L110">
            <v>0</v>
          </cell>
          <cell r="M110">
            <v>35000</v>
          </cell>
        </row>
        <row r="111">
          <cell r="C111" t="str">
            <v xml:space="preserve">ÖBB-Infrastruktur Bau AG </v>
          </cell>
          <cell r="D111" t="str">
            <v>8300400014</v>
          </cell>
          <cell r="E111">
            <v>3.7879999999999997E-2</v>
          </cell>
          <cell r="G111">
            <v>30000</v>
          </cell>
          <cell r="I111">
            <v>30000</v>
          </cell>
          <cell r="J111">
            <v>30000</v>
          </cell>
          <cell r="L111">
            <v>0</v>
          </cell>
          <cell r="M111">
            <v>30000</v>
          </cell>
        </row>
        <row r="112">
          <cell r="C112" t="str">
            <v xml:space="preserve">ÖBB-Infrastruktur Bau AG </v>
          </cell>
          <cell r="D112" t="str">
            <v>8300400019</v>
          </cell>
          <cell r="E112">
            <v>3.7379999999999997E-2</v>
          </cell>
          <cell r="G112">
            <v>15000</v>
          </cell>
          <cell r="I112">
            <v>15000</v>
          </cell>
          <cell r="J112">
            <v>15000</v>
          </cell>
          <cell r="L112">
            <v>0</v>
          </cell>
          <cell r="M112">
            <v>15000</v>
          </cell>
        </row>
        <row r="113">
          <cell r="C113" t="str">
            <v xml:space="preserve">ÖBB-Infrastruktur Bau AG </v>
          </cell>
          <cell r="D113" t="str">
            <v>8300400020</v>
          </cell>
          <cell r="E113">
            <v>3.7379999999999997E-2</v>
          </cell>
          <cell r="G113">
            <v>15000</v>
          </cell>
          <cell r="I113">
            <v>15000</v>
          </cell>
          <cell r="J113">
            <v>15000</v>
          </cell>
          <cell r="L113">
            <v>0</v>
          </cell>
          <cell r="M113">
            <v>15000</v>
          </cell>
        </row>
        <row r="114">
          <cell r="C114" t="str">
            <v xml:space="preserve">ÖBB-Infrastruktur Bau AG </v>
          </cell>
          <cell r="D114" t="str">
            <v>8300400023</v>
          </cell>
          <cell r="E114">
            <v>1.6500000000000001E-2</v>
          </cell>
          <cell r="G114">
            <v>6500</v>
          </cell>
          <cell r="I114">
            <v>6500</v>
          </cell>
          <cell r="J114">
            <v>5500</v>
          </cell>
          <cell r="K114">
            <v>1500</v>
          </cell>
          <cell r="L114">
            <v>1000</v>
          </cell>
          <cell r="M114">
            <v>4000</v>
          </cell>
          <cell r="O114">
            <v>1500</v>
          </cell>
        </row>
        <row r="115">
          <cell r="C115" t="str">
            <v xml:space="preserve">ÖBB-Infrastruktur Bau AG </v>
          </cell>
          <cell r="D115" t="str">
            <v>8300400025</v>
          </cell>
          <cell r="E115">
            <v>2.112E-2</v>
          </cell>
          <cell r="G115">
            <v>15000</v>
          </cell>
          <cell r="I115">
            <v>15000</v>
          </cell>
          <cell r="J115">
            <v>15000</v>
          </cell>
          <cell r="L115">
            <v>0</v>
          </cell>
          <cell r="M115">
            <v>15000</v>
          </cell>
        </row>
        <row r="116">
          <cell r="C116" t="str">
            <v xml:space="preserve">ÖBB-Infrastruktur Bau AG </v>
          </cell>
          <cell r="D116" t="str">
            <v>8300400026</v>
          </cell>
          <cell r="E116">
            <v>2.112E-2</v>
          </cell>
          <cell r="G116">
            <v>15000</v>
          </cell>
          <cell r="I116">
            <v>15000</v>
          </cell>
          <cell r="J116">
            <v>15000</v>
          </cell>
          <cell r="L116">
            <v>0</v>
          </cell>
          <cell r="M116">
            <v>15000</v>
          </cell>
        </row>
        <row r="117">
          <cell r="C117" t="str">
            <v xml:space="preserve">ÖBB-Infrastruktur Bau AG </v>
          </cell>
          <cell r="D117" t="str">
            <v>8300400027</v>
          </cell>
          <cell r="E117">
            <v>8.819757591604277E-2</v>
          </cell>
          <cell r="G117">
            <v>-1395.95</v>
          </cell>
          <cell r="I117">
            <v>-1395.95</v>
          </cell>
          <cell r="J117">
            <v>-2551.6759999999995</v>
          </cell>
          <cell r="K117">
            <v>-850.55899999999929</v>
          </cell>
          <cell r="L117">
            <v>1155.7259999999987</v>
          </cell>
          <cell r="M117">
            <v>-1701.1170000000002</v>
          </cell>
          <cell r="O117">
            <v>-850.55899999999929</v>
          </cell>
        </row>
        <row r="118">
          <cell r="C118" t="str">
            <v xml:space="preserve">ÖBB-Infrastruktur Bau AG </v>
          </cell>
          <cell r="D118" t="str">
            <v>8300400030</v>
          </cell>
          <cell r="E118">
            <v>9.2999999922370007E-3</v>
          </cell>
          <cell r="G118">
            <v>450856.62800000003</v>
          </cell>
          <cell r="I118">
            <v>450856.62800000003</v>
          </cell>
          <cell r="J118">
            <v>424508.27799999999</v>
          </cell>
          <cell r="L118">
            <v>26348.35</v>
          </cell>
          <cell r="M118">
            <v>424508.27799999999</v>
          </cell>
        </row>
        <row r="119">
          <cell r="C119" t="str">
            <v xml:space="preserve">ÖBB-Infrastruktur Bau AG </v>
          </cell>
          <cell r="D119" t="str">
            <v>8300400031</v>
          </cell>
          <cell r="E119">
            <v>9.2999999922370007E-3</v>
          </cell>
          <cell r="G119">
            <v>-450856.62800000003</v>
          </cell>
          <cell r="I119">
            <v>-450856.62800000003</v>
          </cell>
          <cell r="J119">
            <v>-424508.27799999999</v>
          </cell>
          <cell r="L119">
            <v>-26348.35</v>
          </cell>
          <cell r="M119">
            <v>-424508.27799999999</v>
          </cell>
        </row>
        <row r="120">
          <cell r="C120" t="str">
            <v xml:space="preserve">ÖBB-Infrastruktur Bau AG </v>
          </cell>
          <cell r="D120" t="str">
            <v>8300400063</v>
          </cell>
          <cell r="E120">
            <v>5.3689999992142218E-2</v>
          </cell>
          <cell r="G120">
            <v>5090.4960000000001</v>
          </cell>
          <cell r="I120">
            <v>5090.4960000000001</v>
          </cell>
          <cell r="J120">
            <v>4753.652</v>
          </cell>
          <cell r="K120">
            <v>3262.386</v>
          </cell>
          <cell r="L120">
            <v>336.84400000000005</v>
          </cell>
          <cell r="M120">
            <v>1491.2660000000001</v>
          </cell>
          <cell r="O120">
            <v>3262.386</v>
          </cell>
        </row>
        <row r="121">
          <cell r="C121" t="str">
            <v xml:space="preserve">ÖBB-Infrastruktur Bau AG </v>
          </cell>
          <cell r="D121" t="str">
            <v>8300400074</v>
          </cell>
          <cell r="E121">
            <v>2.112E-2</v>
          </cell>
          <cell r="G121">
            <v>10000</v>
          </cell>
          <cell r="I121">
            <v>10000</v>
          </cell>
          <cell r="J121">
            <v>10000</v>
          </cell>
          <cell r="L121">
            <v>0</v>
          </cell>
          <cell r="M121">
            <v>10000</v>
          </cell>
        </row>
        <row r="122">
          <cell r="C122" t="str">
            <v xml:space="preserve">ÖBB-Infrastruktur Bau AG </v>
          </cell>
          <cell r="D122" t="str">
            <v>8300400075</v>
          </cell>
          <cell r="E122">
            <v>2.112E-2</v>
          </cell>
          <cell r="G122">
            <v>10000</v>
          </cell>
          <cell r="I122">
            <v>10000</v>
          </cell>
          <cell r="J122">
            <v>10000</v>
          </cell>
          <cell r="L122">
            <v>0</v>
          </cell>
          <cell r="M122">
            <v>10000</v>
          </cell>
        </row>
        <row r="123">
          <cell r="C123" t="str">
            <v xml:space="preserve">ÖBB-Infrastruktur Bau AG </v>
          </cell>
          <cell r="D123" t="str">
            <v>8300400076</v>
          </cell>
          <cell r="E123">
            <v>4.1250000000000002E-2</v>
          </cell>
          <cell r="G123">
            <v>-20000</v>
          </cell>
          <cell r="I123">
            <v>-20000</v>
          </cell>
          <cell r="J123">
            <v>-20000</v>
          </cell>
          <cell r="K123">
            <v>-20000</v>
          </cell>
          <cell r="L123">
            <v>0</v>
          </cell>
          <cell r="M123">
            <v>0</v>
          </cell>
          <cell r="O123">
            <v>-20000</v>
          </cell>
        </row>
        <row r="124">
          <cell r="C124" t="str">
            <v xml:space="preserve">ÖBB-Infrastruktur Bau AG </v>
          </cell>
          <cell r="D124" t="str">
            <v>8300400077</v>
          </cell>
          <cell r="E124">
            <v>3.7379999999999997E-2</v>
          </cell>
          <cell r="G124">
            <v>15000</v>
          </cell>
          <cell r="I124">
            <v>15000</v>
          </cell>
          <cell r="J124">
            <v>15000</v>
          </cell>
          <cell r="L124">
            <v>0</v>
          </cell>
          <cell r="M124">
            <v>15000</v>
          </cell>
        </row>
        <row r="125">
          <cell r="C125" t="str">
            <v xml:space="preserve">ÖBB-Infrastruktur Bau AG </v>
          </cell>
          <cell r="D125" t="str">
            <v>8300400078</v>
          </cell>
          <cell r="E125">
            <v>3.7379999999999997E-2</v>
          </cell>
          <cell r="G125">
            <v>15000</v>
          </cell>
          <cell r="I125">
            <v>15000</v>
          </cell>
          <cell r="J125">
            <v>15000</v>
          </cell>
          <cell r="L125">
            <v>0</v>
          </cell>
          <cell r="M125">
            <v>15000</v>
          </cell>
        </row>
        <row r="126">
          <cell r="B126" t="str">
            <v>var</v>
          </cell>
          <cell r="E126">
            <v>4.2634521798148944E-2</v>
          </cell>
          <cell r="F126">
            <v>-436783.70500000002</v>
          </cell>
          <cell r="G126">
            <v>-108405.45400000009</v>
          </cell>
          <cell r="I126">
            <v>-545189.1590000001</v>
          </cell>
          <cell r="J126">
            <v>-533806.59300000011</v>
          </cell>
          <cell r="K126">
            <v>-28915.942999999999</v>
          </cell>
          <cell r="L126">
            <v>-11382.565999999992</v>
          </cell>
          <cell r="M126">
            <v>-504890.65</v>
          </cell>
          <cell r="O126">
            <v>-28915.942999999999</v>
          </cell>
        </row>
        <row r="127">
          <cell r="A127" t="str">
            <v>Verbindlichkeiten</v>
          </cell>
          <cell r="E127">
            <v>4.118855737263899E-2</v>
          </cell>
          <cell r="F127">
            <v>-9709671.9359999988</v>
          </cell>
          <cell r="G127">
            <v>-149472.12599999993</v>
          </cell>
          <cell r="I127">
            <v>-9859144.061999999</v>
          </cell>
          <cell r="J127">
            <v>-9003316.9209999982</v>
          </cell>
          <cell r="K127">
            <v>-6029028.3289999999</v>
          </cell>
          <cell r="L127">
            <v>-855827.14100000076</v>
          </cell>
          <cell r="M127">
            <v>-2974288.5919999983</v>
          </cell>
          <cell r="O127">
            <v>-6029028.3289999999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samt"/>
      <sheetName val="ÜVO-Strecken 17.1.2000 ÖBB"/>
      <sheetName val="Erläuterungen"/>
      <sheetName val="#BEZUG"/>
    </sheetNames>
    <sheetDataSet>
      <sheetData sheetId="0" refreshError="1">
        <row r="1">
          <cell r="A1" t="str">
            <v>Z-Nr</v>
          </cell>
          <cell r="B1" t="str">
            <v>Sortierung HL-AG</v>
          </cell>
          <cell r="C1" t="str">
            <v>ÜVO-Z</v>
          </cell>
          <cell r="D1" t="str">
            <v>Gl. 1</v>
          </cell>
          <cell r="E1" t="str">
            <v>Gl. 2</v>
          </cell>
          <cell r="F1" t="str">
            <v>Gl. 3</v>
          </cell>
          <cell r="G1" t="str">
            <v>Gl. 4</v>
          </cell>
          <cell r="H1" t="str">
            <v>Status</v>
          </cell>
          <cell r="I1" t="str">
            <v>ÜA</v>
          </cell>
          <cell r="J1" t="str">
            <v>V-Art</v>
          </cell>
          <cell r="K1" t="str">
            <v>E 1</v>
          </cell>
          <cell r="L1" t="str">
            <v>E2</v>
          </cell>
          <cell r="M1" t="str">
            <v>E3</v>
          </cell>
          <cell r="N1" t="str">
            <v>E 4</v>
          </cell>
          <cell r="O1" t="str">
            <v>Vorhaben / Projekt</v>
          </cell>
          <cell r="P1" t="str">
            <v>Detailangaben</v>
          </cell>
          <cell r="Q1" t="str">
            <v>Land</v>
          </cell>
          <cell r="R1" t="str">
            <v>Achse</v>
          </cell>
          <cell r="S1" t="str">
            <v>Strecke</v>
          </cell>
          <cell r="T1" t="str">
            <v>von</v>
          </cell>
          <cell r="U1" t="str">
            <v>bis</v>
          </cell>
          <cell r="V1" t="str">
            <v>ÜVO</v>
          </cell>
          <cell r="W1" t="str">
            <v>EG</v>
          </cell>
          <cell r="X1" t="str">
            <v>GB</v>
          </cell>
          <cell r="Y1" t="str">
            <v>GB akt</v>
          </cell>
          <cell r="Z1" t="str">
            <v>Q Gesamt</v>
          </cell>
          <cell r="AA1" t="str">
            <v xml:space="preserve">Q bis 1995 </v>
          </cell>
          <cell r="AB1" t="str">
            <v>Q 1996</v>
          </cell>
          <cell r="AC1" t="str">
            <v>Q 1997</v>
          </cell>
          <cell r="AD1" t="str">
            <v>Q 1998</v>
          </cell>
          <cell r="AE1" t="str">
            <v>Q 1999</v>
          </cell>
          <cell r="AF1" t="str">
            <v>Q 2000</v>
          </cell>
          <cell r="AG1" t="str">
            <v>Q 2001</v>
          </cell>
          <cell r="AH1" t="str">
            <v>Q 2002</v>
          </cell>
          <cell r="AI1" t="str">
            <v>Q 2003</v>
          </cell>
          <cell r="AJ1" t="str">
            <v>Q 2004</v>
          </cell>
          <cell r="AK1" t="str">
            <v>Q 2005</v>
          </cell>
          <cell r="AL1" t="str">
            <v>Q 2006</v>
          </cell>
          <cell r="AM1" t="str">
            <v>Q 2007</v>
          </cell>
          <cell r="AN1" t="str">
            <v>Q 2008</v>
          </cell>
          <cell r="AO1" t="str">
            <v>Q 2009</v>
          </cell>
          <cell r="AP1" t="str">
            <v>Q 2010</v>
          </cell>
          <cell r="AQ1" t="str">
            <v>Anmerkung 1</v>
          </cell>
          <cell r="AR1" t="str">
            <v>P_Nr</v>
          </cell>
          <cell r="AS1" t="str">
            <v>Betriebsstelle_Von</v>
          </cell>
          <cell r="AT1" t="str">
            <v>Betriebsstelle_Bis</v>
          </cell>
          <cell r="AU1" t="str">
            <v>VertragspartnerLand/ Gemeinde</v>
          </cell>
          <cell r="AV1" t="str">
            <v>Aufteilungs-schlüssel ÖBB/Partner/Partner</v>
          </cell>
          <cell r="AW1" t="str">
            <v>Vertrags- bzw. Bescheidzahl, Datum</v>
          </cell>
          <cell r="AX1" t="str">
            <v>Zustimmung der Gemeinde vom</v>
          </cell>
          <cell r="AY1" t="str">
            <v>A Gesamt</v>
          </cell>
          <cell r="AZ1" t="str">
            <v>A bis 1995</v>
          </cell>
          <cell r="BA1" t="str">
            <v>A 1996</v>
          </cell>
          <cell r="BB1" t="str">
            <v>A bis 3/97</v>
          </cell>
          <cell r="BC1" t="str">
            <v>A 3-12/97</v>
          </cell>
          <cell r="BD1" t="str">
            <v>A 97/Zahl 98</v>
          </cell>
          <cell r="BE1" t="str">
            <v>A 1997</v>
          </cell>
          <cell r="BF1" t="str">
            <v>A 1998</v>
          </cell>
          <cell r="BG1" t="str">
            <v>A 1999</v>
          </cell>
          <cell r="BH1" t="str">
            <v>A 2000</v>
          </cell>
          <cell r="BI1" t="str">
            <v>A 2001</v>
          </cell>
          <cell r="BJ1" t="str">
            <v>A 2002</v>
          </cell>
          <cell r="BK1" t="str">
            <v>A 2003</v>
          </cell>
          <cell r="BL1" t="str">
            <v>A 2004</v>
          </cell>
          <cell r="BM1" t="str">
            <v>A 2005</v>
          </cell>
          <cell r="BN1" t="str">
            <v>A 2006</v>
          </cell>
          <cell r="BO1" t="str">
            <v>A 2007</v>
          </cell>
          <cell r="BP1" t="str">
            <v>A 2008</v>
          </cell>
          <cell r="BQ1" t="str">
            <v>A 2009</v>
          </cell>
          <cell r="BR1" t="str">
            <v>A 2010 ff</v>
          </cell>
          <cell r="BS1" t="str">
            <v>Anmerkung 2</v>
          </cell>
          <cell r="BT1" t="str">
            <v>B Gesamt</v>
          </cell>
          <cell r="BU1" t="str">
            <v>B bis 1995</v>
          </cell>
          <cell r="BV1" t="str">
            <v>B 1996</v>
          </cell>
          <cell r="BW1" t="str">
            <v>B 1-3/97</v>
          </cell>
          <cell r="BX1" t="str">
            <v>B 3-12/97</v>
          </cell>
          <cell r="BY1" t="str">
            <v>B 1997 ges</v>
          </cell>
          <cell r="BZ1" t="str">
            <v>B bis 1997</v>
          </cell>
          <cell r="CA1" t="str">
            <v>B 1998</v>
          </cell>
          <cell r="CB1" t="str">
            <v>B 1999</v>
          </cell>
          <cell r="CC1" t="str">
            <v>B 2000</v>
          </cell>
          <cell r="CD1" t="str">
            <v>B 2001</v>
          </cell>
          <cell r="CE1" t="str">
            <v>B 2002</v>
          </cell>
          <cell r="CF1" t="str">
            <v>B 2003</v>
          </cell>
          <cell r="CG1" t="str">
            <v>B 2004</v>
          </cell>
          <cell r="CH1" t="str">
            <v>B 2005</v>
          </cell>
          <cell r="CI1" t="str">
            <v>B 2006</v>
          </cell>
          <cell r="CJ1" t="str">
            <v>B 2007</v>
          </cell>
          <cell r="CK1" t="str">
            <v>B 2008</v>
          </cell>
          <cell r="CL1" t="str">
            <v>B 2009</v>
          </cell>
          <cell r="CM1" t="str">
            <v>B 2010</v>
          </cell>
          <cell r="CN1" t="str">
            <v>B 2011</v>
          </cell>
          <cell r="CO1" t="str">
            <v>B 2012</v>
          </cell>
          <cell r="CP1" t="str">
            <v>B 2013</v>
          </cell>
          <cell r="CQ1" t="str">
            <v>B 2014</v>
          </cell>
          <cell r="CR1" t="str">
            <v>B 2015</v>
          </cell>
          <cell r="CS1" t="str">
            <v>Anmerkung 3</v>
          </cell>
        </row>
        <row r="3">
          <cell r="A3">
            <v>1</v>
          </cell>
          <cell r="B3">
            <v>17</v>
          </cell>
          <cell r="C3">
            <v>1001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I3" t="str">
            <v>P</v>
          </cell>
          <cell r="J3" t="str">
            <v>V</v>
          </cell>
          <cell r="K3" t="str">
            <v>_Vorhaben</v>
          </cell>
          <cell r="L3" t="str">
            <v>_Vorhaben</v>
          </cell>
          <cell r="M3" t="str">
            <v>_Vorhaben</v>
          </cell>
          <cell r="N3" t="str">
            <v>_Vorhaben</v>
          </cell>
          <cell r="O3" t="str">
            <v>Vernetzungsplanung</v>
          </cell>
        </row>
        <row r="4">
          <cell r="A4">
            <v>2</v>
          </cell>
          <cell r="B4">
            <v>8</v>
          </cell>
          <cell r="C4">
            <v>1002</v>
          </cell>
          <cell r="D4">
            <v>1</v>
          </cell>
          <cell r="E4">
            <v>1</v>
          </cell>
          <cell r="F4">
            <v>1</v>
          </cell>
          <cell r="G4">
            <v>1</v>
          </cell>
          <cell r="I4" t="str">
            <v>PB</v>
          </cell>
          <cell r="J4" t="str">
            <v>V</v>
          </cell>
          <cell r="K4" t="str">
            <v>_Vorhaben</v>
          </cell>
          <cell r="L4" t="str">
            <v>_Vorhaben</v>
          </cell>
          <cell r="M4" t="str">
            <v>_Vorhaben</v>
          </cell>
          <cell r="N4" t="str">
            <v>_Vorhaben</v>
          </cell>
          <cell r="O4" t="str">
            <v>St. Pölten - Prinzersdorf; Linienverbesserung</v>
          </cell>
        </row>
        <row r="5">
          <cell r="A5">
            <v>3</v>
          </cell>
          <cell r="B5">
            <v>7</v>
          </cell>
          <cell r="C5">
            <v>1003</v>
          </cell>
          <cell r="D5">
            <v>1</v>
          </cell>
          <cell r="E5">
            <v>1</v>
          </cell>
          <cell r="F5">
            <v>1</v>
          </cell>
          <cell r="G5">
            <v>1</v>
          </cell>
          <cell r="I5" t="str">
            <v>PB</v>
          </cell>
          <cell r="J5" t="str">
            <v>V</v>
          </cell>
          <cell r="K5" t="str">
            <v>_Vorhaben</v>
          </cell>
          <cell r="L5" t="str">
            <v>_Vorhaben</v>
          </cell>
          <cell r="M5" t="str">
            <v>_Vorhaben</v>
          </cell>
          <cell r="N5" t="str">
            <v>_Vorhaben</v>
          </cell>
          <cell r="O5" t="str">
            <v>Melk; Linienverbesserung</v>
          </cell>
        </row>
        <row r="6">
          <cell r="A6">
            <v>4</v>
          </cell>
          <cell r="B6">
            <v>6</v>
          </cell>
          <cell r="C6">
            <v>1004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I6" t="str">
            <v>PB</v>
          </cell>
          <cell r="J6" t="str">
            <v>V</v>
          </cell>
          <cell r="K6" t="str">
            <v>_Vorhaben</v>
          </cell>
          <cell r="L6" t="str">
            <v>_Vorhaben</v>
          </cell>
          <cell r="M6" t="str">
            <v>_Vorhaben</v>
          </cell>
          <cell r="N6" t="str">
            <v>_Vorhaben</v>
          </cell>
          <cell r="O6" t="str">
            <v>Krummnußbaum - Säusenstein; Linienverbesserung</v>
          </cell>
        </row>
        <row r="7">
          <cell r="A7">
            <v>5</v>
          </cell>
          <cell r="B7">
            <v>5</v>
          </cell>
          <cell r="C7">
            <v>1005</v>
          </cell>
          <cell r="D7">
            <v>1</v>
          </cell>
          <cell r="E7">
            <v>1</v>
          </cell>
          <cell r="F7">
            <v>1</v>
          </cell>
          <cell r="G7">
            <v>1</v>
          </cell>
          <cell r="I7" t="str">
            <v>PB</v>
          </cell>
          <cell r="J7" t="str">
            <v>V</v>
          </cell>
          <cell r="K7" t="str">
            <v>_Vorhaben</v>
          </cell>
          <cell r="L7" t="str">
            <v>_Vorhaben</v>
          </cell>
          <cell r="M7" t="str">
            <v>_Vorhaben</v>
          </cell>
          <cell r="N7" t="str">
            <v>_Vorhaben</v>
          </cell>
          <cell r="O7" t="str">
            <v>Haag - St. Valentin; Linienverbesserung</v>
          </cell>
        </row>
        <row r="8">
          <cell r="A8">
            <v>6</v>
          </cell>
          <cell r="B8">
            <v>4</v>
          </cell>
          <cell r="C8">
            <v>1006</v>
          </cell>
          <cell r="D8">
            <v>1</v>
          </cell>
          <cell r="E8">
            <v>1</v>
          </cell>
          <cell r="F8">
            <v>1</v>
          </cell>
          <cell r="G8">
            <v>1</v>
          </cell>
          <cell r="I8" t="str">
            <v>PB</v>
          </cell>
          <cell r="J8" t="str">
            <v>V</v>
          </cell>
          <cell r="K8" t="str">
            <v>_Vorhaben</v>
          </cell>
          <cell r="L8" t="str">
            <v>_Vorhaben</v>
          </cell>
          <cell r="M8" t="str">
            <v>_Vorhaben</v>
          </cell>
          <cell r="N8" t="str">
            <v>_Vorhaben</v>
          </cell>
          <cell r="O8" t="str">
            <v>Lambach; Linienverbesserung</v>
          </cell>
        </row>
        <row r="9">
          <cell r="A9">
            <v>7</v>
          </cell>
          <cell r="B9">
            <v>3</v>
          </cell>
          <cell r="C9">
            <v>1007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I9" t="str">
            <v>PB</v>
          </cell>
          <cell r="J9" t="str">
            <v>V</v>
          </cell>
          <cell r="K9" t="str">
            <v>_Vorhaben</v>
          </cell>
          <cell r="L9" t="str">
            <v>_Vorhaben</v>
          </cell>
          <cell r="M9" t="str">
            <v>_Vorhaben</v>
          </cell>
          <cell r="N9" t="str">
            <v>_Vorhaben</v>
          </cell>
          <cell r="O9" t="str">
            <v>Breitenschützing - Schwanenstadt; Linienverbesserung</v>
          </cell>
        </row>
        <row r="10">
          <cell r="A10">
            <v>8</v>
          </cell>
          <cell r="B10">
            <v>2</v>
          </cell>
          <cell r="C10">
            <v>1008</v>
          </cell>
          <cell r="D10">
            <v>1</v>
          </cell>
          <cell r="E10">
            <v>1</v>
          </cell>
          <cell r="F10">
            <v>1</v>
          </cell>
          <cell r="G10">
            <v>1</v>
          </cell>
          <cell r="I10" t="str">
            <v>PB</v>
          </cell>
          <cell r="J10" t="str">
            <v>V</v>
          </cell>
          <cell r="K10" t="str">
            <v>_Vorhaben</v>
          </cell>
          <cell r="L10" t="str">
            <v>_Vorhaben</v>
          </cell>
          <cell r="M10" t="str">
            <v>_Vorhaben</v>
          </cell>
          <cell r="N10" t="str">
            <v>_Vorhaben</v>
          </cell>
          <cell r="O10" t="str">
            <v>Volders/Baumkirchen - Gärberbach (Umfahrung Innsbruck)</v>
          </cell>
        </row>
        <row r="11">
          <cell r="A11">
            <v>9</v>
          </cell>
          <cell r="B11">
            <v>1</v>
          </cell>
          <cell r="C11">
            <v>1009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I11" t="str">
            <v>PB</v>
          </cell>
          <cell r="J11" t="str">
            <v>V</v>
          </cell>
          <cell r="K11" t="str">
            <v>_Vorhaben</v>
          </cell>
          <cell r="L11" t="str">
            <v>_Vorhaben</v>
          </cell>
          <cell r="M11" t="str">
            <v>_Vorhaben</v>
          </cell>
          <cell r="N11" t="str">
            <v>_Vorhaben</v>
          </cell>
          <cell r="O11" t="str">
            <v>St. Jakob/Arlberg - St. Anton/Arlberg</v>
          </cell>
        </row>
        <row r="12">
          <cell r="A12">
            <v>10</v>
          </cell>
          <cell r="B12">
            <v>9</v>
          </cell>
          <cell r="C12">
            <v>1010</v>
          </cell>
          <cell r="D12">
            <v>1</v>
          </cell>
          <cell r="E12">
            <v>1</v>
          </cell>
          <cell r="F12">
            <v>1</v>
          </cell>
          <cell r="G12">
            <v>1</v>
          </cell>
          <cell r="I12" t="str">
            <v>PB</v>
          </cell>
          <cell r="J12" t="str">
            <v>V</v>
          </cell>
          <cell r="K12" t="str">
            <v>_Vorhaben</v>
          </cell>
          <cell r="L12" t="str">
            <v>_Vorhaben</v>
          </cell>
          <cell r="M12" t="str">
            <v>_Vorhaben</v>
          </cell>
          <cell r="N12" t="str">
            <v>_Vorhaben</v>
          </cell>
          <cell r="O12" t="str">
            <v>Gloggnitz - Mürzzuschlag</v>
          </cell>
        </row>
        <row r="13">
          <cell r="A13">
            <v>11</v>
          </cell>
          <cell r="B13">
            <v>11</v>
          </cell>
          <cell r="C13">
            <v>2001</v>
          </cell>
          <cell r="D13">
            <v>1</v>
          </cell>
          <cell r="E13">
            <v>1</v>
          </cell>
          <cell r="F13">
            <v>1</v>
          </cell>
          <cell r="G13">
            <v>1</v>
          </cell>
          <cell r="I13" t="str">
            <v>P</v>
          </cell>
          <cell r="J13" t="str">
            <v>V</v>
          </cell>
          <cell r="K13" t="str">
            <v>_Vorhaben</v>
          </cell>
          <cell r="L13" t="str">
            <v>_Vorhaben</v>
          </cell>
          <cell r="M13" t="str">
            <v>_Vorhaben</v>
          </cell>
          <cell r="N13" t="str">
            <v>_Vorhaben</v>
          </cell>
          <cell r="O13" t="str">
            <v>Verbindungsstrecke zwischen Pyhrn- und Westbahn Traun - Marchtrenk</v>
          </cell>
        </row>
        <row r="14">
          <cell r="A14">
            <v>12</v>
          </cell>
          <cell r="B14">
            <v>10</v>
          </cell>
          <cell r="C14">
            <v>2002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I14" t="str">
            <v>P</v>
          </cell>
          <cell r="J14" t="str">
            <v>V</v>
          </cell>
          <cell r="K14" t="str">
            <v>_Vorhaben</v>
          </cell>
          <cell r="L14" t="str">
            <v>_Vorhaben</v>
          </cell>
          <cell r="M14" t="str">
            <v>_Vorhaben</v>
          </cell>
          <cell r="N14" t="str">
            <v>_Vorhaben</v>
          </cell>
          <cell r="O14" t="str">
            <v>Attnang-Puchheim - Salzburg</v>
          </cell>
        </row>
        <row r="15">
          <cell r="A15">
            <v>13</v>
          </cell>
          <cell r="B15">
            <v>12</v>
          </cell>
          <cell r="C15">
            <v>2003</v>
          </cell>
          <cell r="D15">
            <v>1</v>
          </cell>
          <cell r="E15">
            <v>2</v>
          </cell>
          <cell r="F15">
            <v>2</v>
          </cell>
          <cell r="G15">
            <v>2</v>
          </cell>
          <cell r="I15" t="str">
            <v>P</v>
          </cell>
          <cell r="J15" t="str">
            <v>V</v>
          </cell>
          <cell r="K15" t="str">
            <v>_Vorhaben</v>
          </cell>
          <cell r="L15" t="str">
            <v>_Vorhaben</v>
          </cell>
          <cell r="M15" t="str">
            <v>_Vorhaben</v>
          </cell>
          <cell r="N15" t="str">
            <v>_Vorhaben</v>
          </cell>
          <cell r="O15" t="str">
            <v>St. Pölten - Raum Wien einschließlich einer Verbindungsstrecke zur Südbahn</v>
          </cell>
        </row>
        <row r="16">
          <cell r="A16">
            <v>14</v>
          </cell>
          <cell r="B16">
            <v>13</v>
          </cell>
          <cell r="C16" t="str">
            <v>2003.001</v>
          </cell>
          <cell r="E16">
            <v>1</v>
          </cell>
          <cell r="F16">
            <v>1</v>
          </cell>
          <cell r="G16">
            <v>1</v>
          </cell>
          <cell r="I16" t="str">
            <v>P</v>
          </cell>
          <cell r="J16" t="str">
            <v>V</v>
          </cell>
          <cell r="K16" t="str">
            <v>_Vorhaben</v>
          </cell>
          <cell r="L16" t="str">
            <v>St. Pölten - Raum Wien einschließlich einer Verbindungsstrecke zur Südbahn</v>
          </cell>
          <cell r="M16" t="str">
            <v>St. Pölten - Raum Wien einschließlich einer Verbindungsstrecke zur Südbahn</v>
          </cell>
          <cell r="N16" t="str">
            <v>St. Pölten - Raum Wien einschließlich einer Verbindungsstrecke zur Südbahn</v>
          </cell>
          <cell r="O16" t="str">
            <v>Wien - St. Pölten</v>
          </cell>
        </row>
        <row r="17">
          <cell r="A17">
            <v>15</v>
          </cell>
          <cell r="B17">
            <v>14</v>
          </cell>
          <cell r="C17" t="str">
            <v>2003.002</v>
          </cell>
          <cell r="E17">
            <v>1</v>
          </cell>
          <cell r="F17">
            <v>1</v>
          </cell>
          <cell r="G17">
            <v>1</v>
          </cell>
          <cell r="I17" t="str">
            <v>P</v>
          </cell>
          <cell r="J17" t="str">
            <v>V</v>
          </cell>
          <cell r="K17" t="str">
            <v>_Vorhaben</v>
          </cell>
          <cell r="L17" t="str">
            <v>St. Pölten - Raum Wien einschließlich einer Verbindungsstrecke zur Südbahn</v>
          </cell>
          <cell r="M17" t="str">
            <v>St. Pölten - Raum Wien einschließlich einer Verbindungsstrecke zur Südbahn</v>
          </cell>
          <cell r="N17" t="str">
            <v>St. Pölten - Raum Wien einschließlich einer Verbindungsstrecke zur Südbahn</v>
          </cell>
          <cell r="O17" t="str">
            <v>GZU St. Pölten</v>
          </cell>
        </row>
        <row r="18">
          <cell r="A18">
            <v>16</v>
          </cell>
          <cell r="B18">
            <v>28</v>
          </cell>
          <cell r="C18" t="str">
            <v>2003.003</v>
          </cell>
          <cell r="E18">
            <v>1</v>
          </cell>
          <cell r="F18">
            <v>1</v>
          </cell>
          <cell r="G18">
            <v>1</v>
          </cell>
          <cell r="I18" t="str">
            <v>P</v>
          </cell>
          <cell r="J18" t="str">
            <v>V</v>
          </cell>
          <cell r="K18" t="str">
            <v>_Vorhaben</v>
          </cell>
          <cell r="L18" t="str">
            <v>St. Pölten - Raum Wien einschließlich einer Verbindungsstrecke zur Südbahn</v>
          </cell>
          <cell r="M18" t="str">
            <v>St. Pölten - Raum Wien einschließlich einer Verbindungsstrecke zur Südbahn</v>
          </cell>
          <cell r="N18" t="str">
            <v>St. Pölten - Raum Wien einschließlich einer Verbindungsstrecke zur Südbahn</v>
          </cell>
          <cell r="O18" t="str">
            <v>Knoten Rohr</v>
          </cell>
        </row>
        <row r="19">
          <cell r="A19">
            <v>17</v>
          </cell>
          <cell r="B19">
            <v>15</v>
          </cell>
          <cell r="C19" t="str">
            <v>2003.004</v>
          </cell>
          <cell r="E19">
            <v>1</v>
          </cell>
          <cell r="F19">
            <v>1</v>
          </cell>
          <cell r="G19">
            <v>1</v>
          </cell>
          <cell r="I19" t="str">
            <v>P</v>
          </cell>
          <cell r="J19" t="str">
            <v>V</v>
          </cell>
          <cell r="K19" t="str">
            <v>_Vorhaben</v>
          </cell>
          <cell r="L19" t="str">
            <v>St. Pölten - Raum Wien einschließlich einer Verbindungsstrecke zur Südbahn</v>
          </cell>
          <cell r="M19" t="str">
            <v>St. Pölten - Raum Wien einschließlich einer Verbindungsstrecke zur Südbahn</v>
          </cell>
          <cell r="N19" t="str">
            <v>St. Pölten - Raum Wien einschließlich einer Verbindungsstrecke zur Südbahn</v>
          </cell>
          <cell r="O19" t="str">
            <v>Verbindungsstrecke  zwischen West-, Süd- und Donauländebahn ("Lainzer Tunnel")</v>
          </cell>
        </row>
        <row r="20">
          <cell r="A20">
            <v>18</v>
          </cell>
          <cell r="B20">
            <v>16</v>
          </cell>
          <cell r="C20">
            <v>3001</v>
          </cell>
          <cell r="D20">
            <v>1</v>
          </cell>
          <cell r="E20">
            <v>1</v>
          </cell>
          <cell r="F20">
            <v>1</v>
          </cell>
          <cell r="G20">
            <v>1</v>
          </cell>
          <cell r="I20" t="str">
            <v>B</v>
          </cell>
          <cell r="J20" t="str">
            <v>V</v>
          </cell>
          <cell r="K20" t="str">
            <v>_Vorhaben</v>
          </cell>
          <cell r="L20" t="str">
            <v>_Vorhaben</v>
          </cell>
          <cell r="M20" t="str">
            <v>_Vorhaben</v>
          </cell>
          <cell r="N20" t="str">
            <v>_Vorhaben</v>
          </cell>
          <cell r="O20" t="str">
            <v>Verbindungsstrecke zwischen Pyhrn- und Westbahn Traun - Marchtrenk</v>
          </cell>
        </row>
        <row r="21">
          <cell r="A21">
            <v>19</v>
          </cell>
          <cell r="B21">
            <v>37</v>
          </cell>
          <cell r="C21">
            <v>5001</v>
          </cell>
          <cell r="D21">
            <v>1</v>
          </cell>
          <cell r="E21">
            <v>2</v>
          </cell>
          <cell r="F21">
            <v>2</v>
          </cell>
          <cell r="G21">
            <v>2</v>
          </cell>
          <cell r="I21" t="str">
            <v>P</v>
          </cell>
          <cell r="J21" t="str">
            <v>V</v>
          </cell>
          <cell r="K21" t="str">
            <v>_Vorhaben</v>
          </cell>
          <cell r="L21" t="str">
            <v>_Vorhaben</v>
          </cell>
          <cell r="M21" t="str">
            <v>_Vorhaben</v>
          </cell>
          <cell r="N21" t="str">
            <v>_Vorhaben</v>
          </cell>
          <cell r="O21" t="str">
            <v xml:space="preserve">Graz - Koralmtunnel - Klagenfurt </v>
          </cell>
        </row>
        <row r="22">
          <cell r="A22">
            <v>20</v>
          </cell>
          <cell r="B22">
            <v>38</v>
          </cell>
          <cell r="C22" t="str">
            <v>5001.001</v>
          </cell>
          <cell r="E22">
            <v>1</v>
          </cell>
          <cell r="F22">
            <v>1</v>
          </cell>
          <cell r="G22">
            <v>1</v>
          </cell>
          <cell r="I22" t="str">
            <v>P</v>
          </cell>
          <cell r="J22" t="str">
            <v>V</v>
          </cell>
          <cell r="K22" t="str">
            <v>_Vorhaben</v>
          </cell>
          <cell r="L22" t="str">
            <v xml:space="preserve">Graz - Koralmtunnel - Klagenfurt </v>
          </cell>
          <cell r="M22" t="str">
            <v xml:space="preserve">Graz - Koralmtunnel - Klagenfurt </v>
          </cell>
          <cell r="N22" t="str">
            <v xml:space="preserve">Graz - Koralmtunnel - Klagenfurt </v>
          </cell>
          <cell r="O22" t="str">
            <v>Graz Puntigam - Werndorf</v>
          </cell>
        </row>
        <row r="23">
          <cell r="A23">
            <v>21</v>
          </cell>
          <cell r="B23">
            <v>39</v>
          </cell>
          <cell r="C23" t="str">
            <v>5001.002</v>
          </cell>
          <cell r="E23">
            <v>1</v>
          </cell>
          <cell r="F23">
            <v>1</v>
          </cell>
          <cell r="G23">
            <v>1</v>
          </cell>
          <cell r="I23" t="str">
            <v>P</v>
          </cell>
          <cell r="J23" t="str">
            <v>V</v>
          </cell>
          <cell r="K23" t="str">
            <v>_Vorhaben</v>
          </cell>
          <cell r="L23" t="str">
            <v xml:space="preserve">Graz - Koralmtunnel - Klagenfurt </v>
          </cell>
          <cell r="M23" t="str">
            <v xml:space="preserve">Graz - Koralmtunnel - Klagenfurt </v>
          </cell>
          <cell r="N23" t="str">
            <v xml:space="preserve">Graz - Koralmtunnel - Klagenfurt </v>
          </cell>
          <cell r="O23" t="str">
            <v>Graz Hbf. - Graz Puntigam</v>
          </cell>
        </row>
        <row r="24">
          <cell r="A24">
            <v>22</v>
          </cell>
          <cell r="B24">
            <v>40</v>
          </cell>
          <cell r="C24" t="str">
            <v>5001.003</v>
          </cell>
          <cell r="E24">
            <v>1</v>
          </cell>
          <cell r="F24">
            <v>1</v>
          </cell>
          <cell r="G24">
            <v>1</v>
          </cell>
          <cell r="I24" t="str">
            <v>P</v>
          </cell>
          <cell r="J24" t="str">
            <v>V</v>
          </cell>
          <cell r="K24" t="str">
            <v>_Vorhaben</v>
          </cell>
          <cell r="L24" t="str">
            <v xml:space="preserve">Graz - Koralmtunnel - Klagenfurt </v>
          </cell>
          <cell r="M24" t="str">
            <v xml:space="preserve">Graz - Koralmtunnel - Klagenfurt </v>
          </cell>
          <cell r="N24" t="str">
            <v xml:space="preserve">Graz - Koralmtunnel - Klagenfurt </v>
          </cell>
          <cell r="O24" t="str">
            <v>Werndorf - Deutschlandsberg</v>
          </cell>
        </row>
        <row r="25">
          <cell r="A25">
            <v>23</v>
          </cell>
          <cell r="B25">
            <v>41</v>
          </cell>
          <cell r="C25" t="str">
            <v>5001.004</v>
          </cell>
          <cell r="E25">
            <v>1</v>
          </cell>
          <cell r="F25">
            <v>1</v>
          </cell>
          <cell r="G25">
            <v>1</v>
          </cell>
          <cell r="I25" t="str">
            <v>P</v>
          </cell>
          <cell r="J25" t="str">
            <v>V</v>
          </cell>
          <cell r="K25" t="str">
            <v>_Vorhaben</v>
          </cell>
          <cell r="L25" t="str">
            <v xml:space="preserve">Graz - Koralmtunnel - Klagenfurt </v>
          </cell>
          <cell r="M25" t="str">
            <v xml:space="preserve">Graz - Koralmtunnel - Klagenfurt </v>
          </cell>
          <cell r="N25" t="str">
            <v xml:space="preserve">Graz - Koralmtunnel - Klagenfurt </v>
          </cell>
          <cell r="O25" t="str">
            <v>Deutschlandsberg - St. Andrä</v>
          </cell>
        </row>
        <row r="26">
          <cell r="A26">
            <v>24</v>
          </cell>
          <cell r="B26">
            <v>42</v>
          </cell>
          <cell r="C26" t="str">
            <v>5001.005</v>
          </cell>
          <cell r="E26">
            <v>1</v>
          </cell>
          <cell r="F26">
            <v>1</v>
          </cell>
          <cell r="G26">
            <v>1</v>
          </cell>
          <cell r="I26" t="str">
            <v>P</v>
          </cell>
          <cell r="J26" t="str">
            <v>V</v>
          </cell>
          <cell r="K26" t="str">
            <v>_Vorhaben</v>
          </cell>
          <cell r="L26" t="str">
            <v xml:space="preserve">Graz - Koralmtunnel - Klagenfurt </v>
          </cell>
          <cell r="M26" t="str">
            <v xml:space="preserve">Graz - Koralmtunnel - Klagenfurt </v>
          </cell>
          <cell r="N26" t="str">
            <v xml:space="preserve">Graz - Koralmtunnel - Klagenfurt </v>
          </cell>
          <cell r="O26" t="str">
            <v xml:space="preserve">Feldkirchen - Flughafen - Werndorf     </v>
          </cell>
        </row>
        <row r="27">
          <cell r="A27">
            <v>25</v>
          </cell>
          <cell r="B27">
            <v>43</v>
          </cell>
          <cell r="C27" t="str">
            <v>5001.006</v>
          </cell>
          <cell r="E27">
            <v>1</v>
          </cell>
          <cell r="F27">
            <v>1</v>
          </cell>
          <cell r="G27">
            <v>1</v>
          </cell>
          <cell r="I27" t="str">
            <v>P</v>
          </cell>
          <cell r="J27" t="str">
            <v>V</v>
          </cell>
          <cell r="K27" t="str">
            <v>_Vorhaben</v>
          </cell>
          <cell r="L27" t="str">
            <v xml:space="preserve">Graz - Koralmtunnel - Klagenfurt </v>
          </cell>
          <cell r="M27" t="str">
            <v xml:space="preserve">Graz - Koralmtunnel - Klagenfurt </v>
          </cell>
          <cell r="N27" t="str">
            <v xml:space="preserve">Graz - Koralmtunnel - Klagenfurt </v>
          </cell>
          <cell r="O27" t="str">
            <v>St. Andrä - Aich</v>
          </cell>
        </row>
        <row r="28">
          <cell r="A28">
            <v>26</v>
          </cell>
          <cell r="B28">
            <v>44</v>
          </cell>
          <cell r="C28" t="str">
            <v>5001.007</v>
          </cell>
          <cell r="E28">
            <v>1</v>
          </cell>
          <cell r="F28">
            <v>1</v>
          </cell>
          <cell r="G28">
            <v>1</v>
          </cell>
          <cell r="I28" t="str">
            <v>P</v>
          </cell>
          <cell r="J28" t="str">
            <v>V</v>
          </cell>
          <cell r="K28" t="str">
            <v>_Vorhaben</v>
          </cell>
          <cell r="L28" t="str">
            <v xml:space="preserve">Graz - Koralmtunnel - Klagenfurt </v>
          </cell>
          <cell r="M28" t="str">
            <v xml:space="preserve">Graz - Koralmtunnel - Klagenfurt </v>
          </cell>
          <cell r="N28" t="str">
            <v xml:space="preserve">Graz - Koralmtunnel - Klagenfurt </v>
          </cell>
          <cell r="O28" t="str">
            <v>Aich - Althofen</v>
          </cell>
        </row>
        <row r="29">
          <cell r="A29">
            <v>27</v>
          </cell>
          <cell r="B29">
            <v>45</v>
          </cell>
          <cell r="C29" t="str">
            <v>5001.008</v>
          </cell>
          <cell r="E29">
            <v>1</v>
          </cell>
          <cell r="F29">
            <v>1</v>
          </cell>
          <cell r="G29">
            <v>1</v>
          </cell>
          <cell r="I29" t="str">
            <v>P</v>
          </cell>
          <cell r="J29" t="str">
            <v>V</v>
          </cell>
          <cell r="K29" t="str">
            <v>_Vorhaben</v>
          </cell>
          <cell r="L29" t="str">
            <v xml:space="preserve">Graz - Koralmtunnel - Klagenfurt </v>
          </cell>
          <cell r="M29" t="str">
            <v xml:space="preserve">Graz - Koralmtunnel - Klagenfurt </v>
          </cell>
          <cell r="N29" t="str">
            <v xml:space="preserve">Graz - Koralmtunnel - Klagenfurt </v>
          </cell>
          <cell r="O29" t="str">
            <v>Althofen - Klagenfurt, zweigleisiger Ausbau (1. Stufe)</v>
          </cell>
        </row>
        <row r="30">
          <cell r="A30">
            <v>28</v>
          </cell>
          <cell r="B30">
            <v>46</v>
          </cell>
          <cell r="C30" t="str">
            <v>5001.009</v>
          </cell>
          <cell r="E30">
            <v>1</v>
          </cell>
          <cell r="F30">
            <v>1</v>
          </cell>
          <cell r="G30">
            <v>1</v>
          </cell>
          <cell r="I30" t="str">
            <v>P</v>
          </cell>
          <cell r="J30" t="str">
            <v>V</v>
          </cell>
          <cell r="K30" t="str">
            <v>_Vorhaben</v>
          </cell>
          <cell r="L30" t="str">
            <v xml:space="preserve">Graz - Koralmtunnel - Klagenfurt </v>
          </cell>
          <cell r="M30" t="str">
            <v xml:space="preserve">Graz - Koralmtunnel - Klagenfurt </v>
          </cell>
          <cell r="N30" t="str">
            <v xml:space="preserve">Graz - Koralmtunnel - Klagenfurt </v>
          </cell>
          <cell r="O30" t="str">
            <v>Althofen - Klagenfurt (2. Stufe)</v>
          </cell>
        </row>
        <row r="31">
          <cell r="A31">
            <v>29</v>
          </cell>
          <cell r="B31">
            <v>47</v>
          </cell>
          <cell r="C31" t="str">
            <v>5001.010</v>
          </cell>
          <cell r="E31">
            <v>1</v>
          </cell>
          <cell r="F31">
            <v>3</v>
          </cell>
          <cell r="G31">
            <v>3</v>
          </cell>
          <cell r="I31" t="str">
            <v>P</v>
          </cell>
          <cell r="J31" t="str">
            <v>V</v>
          </cell>
          <cell r="K31" t="str">
            <v>_Vorhaben</v>
          </cell>
          <cell r="L31" t="str">
            <v xml:space="preserve">Graz - Koralmtunnel - Klagenfurt </v>
          </cell>
          <cell r="M31" t="str">
            <v xml:space="preserve">Graz - Koralmtunnel - Klagenfurt </v>
          </cell>
          <cell r="N31" t="str">
            <v xml:space="preserve">Graz - Koralmtunnel - Klagenfurt </v>
          </cell>
          <cell r="O31" t="str">
            <v>Koralmbahn Bahnstrom-Ü-Ltg. und UW</v>
          </cell>
        </row>
        <row r="32">
          <cell r="A32">
            <v>30</v>
          </cell>
          <cell r="C32" t="str">
            <v>5001.010.001</v>
          </cell>
          <cell r="F32">
            <v>1</v>
          </cell>
          <cell r="G32">
            <v>1</v>
          </cell>
          <cell r="I32" t="str">
            <v>P</v>
          </cell>
          <cell r="J32" t="str">
            <v>V</v>
          </cell>
          <cell r="K32" t="str">
            <v>_Vorhaben</v>
          </cell>
          <cell r="L32" t="str">
            <v xml:space="preserve">Graz - Koralmtunnel - Klagenfurt </v>
          </cell>
          <cell r="M32" t="str">
            <v>Koralmbahn Bahnstrom-Ü-Ltg. und UW</v>
          </cell>
          <cell r="N32" t="str">
            <v>Koralmbahn Bahnstrom-Ü-Ltg. und UW</v>
          </cell>
          <cell r="O32" t="str">
            <v>Koralmbahn Bahnstrom-Ü-Ltg. und UW (Graz -Werndorf, 1. Stufe)</v>
          </cell>
        </row>
        <row r="33">
          <cell r="A33">
            <v>31</v>
          </cell>
          <cell r="C33" t="str">
            <v>5001.010.002</v>
          </cell>
          <cell r="F33">
            <v>1</v>
          </cell>
          <cell r="G33">
            <v>1</v>
          </cell>
          <cell r="I33" t="str">
            <v>P</v>
          </cell>
          <cell r="J33" t="str">
            <v>V</v>
          </cell>
          <cell r="K33" t="str">
            <v>_Vorhaben</v>
          </cell>
          <cell r="L33" t="str">
            <v xml:space="preserve">Graz - Koralmtunnel - Klagenfurt </v>
          </cell>
          <cell r="M33" t="str">
            <v>Koralmbahn Bahnstrom-Ü-Ltg. und UW</v>
          </cell>
          <cell r="N33" t="str">
            <v>Koralmbahn Bahnstrom-Ü-Ltg. und UW</v>
          </cell>
          <cell r="O33" t="str">
            <v>Koralmbahn Bahnstrom-Ü-Ltg. und UW (Werndorf - Klagenfurt)</v>
          </cell>
        </row>
        <row r="34">
          <cell r="A34">
            <v>32</v>
          </cell>
          <cell r="B34">
            <v>18</v>
          </cell>
          <cell r="C34">
            <v>5002</v>
          </cell>
          <cell r="D34">
            <v>1</v>
          </cell>
          <cell r="E34">
            <v>2</v>
          </cell>
          <cell r="F34">
            <v>2</v>
          </cell>
          <cell r="G34">
            <v>2</v>
          </cell>
          <cell r="I34" t="str">
            <v>P</v>
          </cell>
          <cell r="J34" t="str">
            <v>V</v>
          </cell>
          <cell r="K34" t="str">
            <v>_Vorhaben</v>
          </cell>
          <cell r="L34" t="str">
            <v>_Vorhaben</v>
          </cell>
          <cell r="M34" t="str">
            <v>_Vorhaben</v>
          </cell>
          <cell r="N34" t="str">
            <v>_Vorhaben</v>
          </cell>
          <cell r="O34" t="str">
            <v>St. Pölten - Wels; möglichst viergleisiger Ausbau</v>
          </cell>
        </row>
        <row r="35">
          <cell r="A35">
            <v>33</v>
          </cell>
          <cell r="B35">
            <v>19</v>
          </cell>
          <cell r="C35" t="str">
            <v>5002.001</v>
          </cell>
          <cell r="E35">
            <v>1</v>
          </cell>
          <cell r="F35">
            <v>1</v>
          </cell>
          <cell r="G35">
            <v>1</v>
          </cell>
          <cell r="I35" t="str">
            <v>P</v>
          </cell>
          <cell r="J35" t="str">
            <v>V</v>
          </cell>
          <cell r="K35" t="str">
            <v>_Vorhaben</v>
          </cell>
          <cell r="L35" t="str">
            <v>St. Pölten - Wels; möglichst viergleisiger Ausbau</v>
          </cell>
          <cell r="M35" t="str">
            <v>St. Pölten - Wels; möglichst viergleisiger Ausbau</v>
          </cell>
          <cell r="N35" t="str">
            <v>St. Pölten - Wels; möglichst viergleisiger Ausbau</v>
          </cell>
          <cell r="O35" t="str">
            <v>Marchtrenk - Wels FBF.-Wels HBF.</v>
          </cell>
        </row>
        <row r="36">
          <cell r="A36">
            <v>34</v>
          </cell>
          <cell r="B36">
            <v>20</v>
          </cell>
          <cell r="C36" t="str">
            <v>5002.002</v>
          </cell>
          <cell r="E36">
            <v>1</v>
          </cell>
          <cell r="F36">
            <v>1</v>
          </cell>
          <cell r="G36">
            <v>1</v>
          </cell>
          <cell r="I36" t="str">
            <v>P</v>
          </cell>
          <cell r="J36" t="str">
            <v>V</v>
          </cell>
          <cell r="K36" t="str">
            <v>_Vorhaben</v>
          </cell>
          <cell r="L36" t="str">
            <v>St. Pölten - Wels; möglichst viergleisiger Ausbau</v>
          </cell>
          <cell r="M36" t="str">
            <v>St. Pölten - Wels; möglichst viergleisiger Ausbau</v>
          </cell>
          <cell r="N36" t="str">
            <v>St. Pölten - Wels; möglichst viergleisiger Ausbau</v>
          </cell>
          <cell r="O36" t="str">
            <v>Hörsching - Marchtrenk</v>
          </cell>
        </row>
        <row r="37">
          <cell r="A37">
            <v>35</v>
          </cell>
          <cell r="B37">
            <v>21</v>
          </cell>
          <cell r="C37" t="str">
            <v>5002.003</v>
          </cell>
          <cell r="E37">
            <v>1</v>
          </cell>
          <cell r="F37">
            <v>1</v>
          </cell>
          <cell r="G37">
            <v>1</v>
          </cell>
          <cell r="I37" t="str">
            <v>P</v>
          </cell>
          <cell r="J37" t="str">
            <v>V</v>
          </cell>
          <cell r="K37" t="str">
            <v>_Vorhaben</v>
          </cell>
          <cell r="L37" t="str">
            <v>St. Pölten - Wels; möglichst viergleisiger Ausbau</v>
          </cell>
          <cell r="M37" t="str">
            <v>St. Pölten - Wels; möglichst viergleisiger Ausbau</v>
          </cell>
          <cell r="N37" t="str">
            <v>St. Pölten - Wels; möglichst viergleisiger Ausbau</v>
          </cell>
          <cell r="O37" t="str">
            <v>Linz - Hörsching</v>
          </cell>
        </row>
        <row r="38">
          <cell r="A38">
            <v>36</v>
          </cell>
          <cell r="B38">
            <v>22</v>
          </cell>
          <cell r="C38" t="str">
            <v>5002.004</v>
          </cell>
          <cell r="E38">
            <v>1</v>
          </cell>
          <cell r="F38">
            <v>1</v>
          </cell>
          <cell r="G38">
            <v>1</v>
          </cell>
          <cell r="I38" t="str">
            <v>P</v>
          </cell>
          <cell r="J38" t="str">
            <v>V</v>
          </cell>
          <cell r="K38" t="str">
            <v>_Vorhaben</v>
          </cell>
          <cell r="L38" t="str">
            <v>St. Pölten - Wels; möglichst viergleisiger Ausbau</v>
          </cell>
          <cell r="M38" t="str">
            <v>St. Pölten - Wels; möglichst viergleisiger Ausbau</v>
          </cell>
          <cell r="N38" t="str">
            <v>St. Pölten - Wels; möglichst viergleisiger Ausbau</v>
          </cell>
          <cell r="O38" t="str">
            <v>Enns; Umfahrung</v>
          </cell>
        </row>
        <row r="39">
          <cell r="A39">
            <v>37</v>
          </cell>
          <cell r="B39">
            <v>23</v>
          </cell>
          <cell r="C39" t="str">
            <v>5002.005</v>
          </cell>
          <cell r="E39">
            <v>1</v>
          </cell>
          <cell r="F39">
            <v>1</v>
          </cell>
          <cell r="G39">
            <v>1</v>
          </cell>
          <cell r="I39" t="str">
            <v>P</v>
          </cell>
          <cell r="J39" t="str">
            <v>V</v>
          </cell>
          <cell r="K39" t="str">
            <v>_Vorhaben</v>
          </cell>
          <cell r="L39" t="str">
            <v>St. Pölten - Wels; möglichst viergleisiger Ausbau</v>
          </cell>
          <cell r="M39" t="str">
            <v>St. Pölten - Wels; möglichst viergleisiger Ausbau</v>
          </cell>
          <cell r="N39" t="str">
            <v>St. Pölten - Wels; möglichst viergleisiger Ausbau</v>
          </cell>
          <cell r="O39" t="str">
            <v>St.Valentin; Bahnhofsumbau</v>
          </cell>
        </row>
        <row r="40">
          <cell r="A40">
            <v>38</v>
          </cell>
          <cell r="B40">
            <v>24</v>
          </cell>
          <cell r="C40" t="str">
            <v>5002.006</v>
          </cell>
          <cell r="E40">
            <v>1</v>
          </cell>
          <cell r="F40">
            <v>1</v>
          </cell>
          <cell r="G40">
            <v>1</v>
          </cell>
          <cell r="I40" t="str">
            <v>P</v>
          </cell>
          <cell r="J40" t="str">
            <v>V</v>
          </cell>
          <cell r="K40" t="str">
            <v>_Vorhaben</v>
          </cell>
          <cell r="L40" t="str">
            <v>St. Pölten - Wels; möglichst viergleisiger Ausbau</v>
          </cell>
          <cell r="M40" t="str">
            <v>St. Pölten - Wels; möglichst viergleisiger Ausbau</v>
          </cell>
          <cell r="N40" t="str">
            <v>St. Pölten - Wels; möglichst viergleisiger Ausbau</v>
          </cell>
          <cell r="O40" t="str">
            <v>Asten - Linz Kleinmünchen</v>
          </cell>
        </row>
        <row r="41">
          <cell r="A41">
            <v>39</v>
          </cell>
          <cell r="B41">
            <v>25</v>
          </cell>
          <cell r="C41" t="str">
            <v>5002.007</v>
          </cell>
          <cell r="E41">
            <v>1</v>
          </cell>
          <cell r="F41">
            <v>1</v>
          </cell>
          <cell r="G41">
            <v>1</v>
          </cell>
          <cell r="I41" t="str">
            <v>P</v>
          </cell>
          <cell r="J41" t="str">
            <v>V</v>
          </cell>
          <cell r="K41" t="str">
            <v>_Vorhaben</v>
          </cell>
          <cell r="L41" t="str">
            <v>St. Pölten - Wels; möglichst viergleisiger Ausbau</v>
          </cell>
          <cell r="M41" t="str">
            <v>St. Pölten - Wels; möglichst viergleisiger Ausbau</v>
          </cell>
          <cell r="N41" t="str">
            <v>St. Pölten - Wels; möglichst viergleisiger Ausbau</v>
          </cell>
          <cell r="O41" t="str">
            <v xml:space="preserve">St. Peter - Seitenstetten; Umfahrung </v>
          </cell>
        </row>
        <row r="42">
          <cell r="A42">
            <v>40</v>
          </cell>
          <cell r="B42">
            <v>26</v>
          </cell>
          <cell r="C42" t="str">
            <v>5002.008</v>
          </cell>
          <cell r="E42">
            <v>1</v>
          </cell>
          <cell r="F42">
            <v>1</v>
          </cell>
          <cell r="G42">
            <v>1</v>
          </cell>
          <cell r="I42" t="str">
            <v>P</v>
          </cell>
          <cell r="J42" t="str">
            <v>V</v>
          </cell>
          <cell r="K42" t="str">
            <v>_Vorhaben</v>
          </cell>
          <cell r="L42" t="str">
            <v>St. Pölten - Wels; möglichst viergleisiger Ausbau</v>
          </cell>
          <cell r="M42" t="str">
            <v>St. Pölten - Wels; möglichst viergleisiger Ausbau</v>
          </cell>
          <cell r="N42" t="str">
            <v>St. Pölten - Wels; möglichst viergleisiger Ausbau</v>
          </cell>
          <cell r="O42" t="str">
            <v>Aschbach - Krenstetten; Linienverbesserung</v>
          </cell>
        </row>
        <row r="43">
          <cell r="A43">
            <v>41</v>
          </cell>
          <cell r="B43">
            <v>27</v>
          </cell>
          <cell r="C43" t="str">
            <v>5002.009</v>
          </cell>
          <cell r="E43">
            <v>1</v>
          </cell>
          <cell r="F43">
            <v>1</v>
          </cell>
          <cell r="G43">
            <v>1</v>
          </cell>
          <cell r="I43" t="str">
            <v>P</v>
          </cell>
          <cell r="J43" t="str">
            <v>V</v>
          </cell>
          <cell r="K43" t="str">
            <v>_Vorhaben</v>
          </cell>
          <cell r="L43" t="str">
            <v>St. Pölten - Wels; möglichst viergleisiger Ausbau</v>
          </cell>
          <cell r="M43" t="str">
            <v>St. Pölten - Wels; möglichst viergleisiger Ausbau</v>
          </cell>
          <cell r="N43" t="str">
            <v>St. Pölten - Wels; möglichst viergleisiger Ausbau</v>
          </cell>
          <cell r="O43" t="str">
            <v>Bf. St. Pölten + Einfahrt</v>
          </cell>
        </row>
        <row r="44">
          <cell r="A44">
            <v>42</v>
          </cell>
          <cell r="B44">
            <v>29</v>
          </cell>
          <cell r="C44" t="str">
            <v>5002.010</v>
          </cell>
          <cell r="E44">
            <v>1</v>
          </cell>
          <cell r="F44">
            <v>1</v>
          </cell>
          <cell r="G44">
            <v>1</v>
          </cell>
          <cell r="I44" t="str">
            <v>P</v>
          </cell>
          <cell r="J44" t="str">
            <v>V</v>
          </cell>
          <cell r="K44" t="str">
            <v>_Vorhaben</v>
          </cell>
          <cell r="L44" t="str">
            <v>St. Pölten - Wels; möglichst viergleisiger Ausbau</v>
          </cell>
          <cell r="M44" t="str">
            <v>St. Pölten - Wels; möglichst viergleisiger Ausbau</v>
          </cell>
          <cell r="N44" t="str">
            <v>St. Pölten - Wels; möglichst viergleisiger Ausbau</v>
          </cell>
          <cell r="O44" t="str">
            <v>Loosdorf; Umfahrung</v>
          </cell>
        </row>
        <row r="45">
          <cell r="A45">
            <v>43</v>
          </cell>
          <cell r="B45">
            <v>30</v>
          </cell>
          <cell r="C45" t="str">
            <v>5002.011</v>
          </cell>
          <cell r="E45">
            <v>1</v>
          </cell>
          <cell r="F45">
            <v>1</v>
          </cell>
          <cell r="G45">
            <v>1</v>
          </cell>
          <cell r="I45" t="str">
            <v>P</v>
          </cell>
          <cell r="J45" t="str">
            <v>V</v>
          </cell>
          <cell r="K45" t="str">
            <v>_Vorhaben</v>
          </cell>
          <cell r="L45" t="str">
            <v>St. Pölten - Wels; möglichst viergleisiger Ausbau</v>
          </cell>
          <cell r="M45" t="str">
            <v>St. Pölten - Wels; möglichst viergleisiger Ausbau</v>
          </cell>
          <cell r="N45" t="str">
            <v>St. Pölten - Wels; möglichst viergleisiger Ausbau</v>
          </cell>
          <cell r="O45" t="str">
            <v>Pöchlarn; Bahnhofsumbau</v>
          </cell>
        </row>
        <row r="46">
          <cell r="A46">
            <v>44</v>
          </cell>
          <cell r="B46">
            <v>31</v>
          </cell>
          <cell r="C46" t="str">
            <v>5002.012</v>
          </cell>
          <cell r="E46">
            <v>1</v>
          </cell>
          <cell r="F46">
            <v>1</v>
          </cell>
          <cell r="G46">
            <v>1</v>
          </cell>
          <cell r="I46" t="str">
            <v>P</v>
          </cell>
          <cell r="J46" t="str">
            <v>V</v>
          </cell>
          <cell r="K46" t="str">
            <v>_Vorhaben</v>
          </cell>
          <cell r="L46" t="str">
            <v>St. Pölten - Wels; möglichst viergleisiger Ausbau</v>
          </cell>
          <cell r="M46" t="str">
            <v>St. Pölten - Wels; möglichst viergleisiger Ausbau</v>
          </cell>
          <cell r="N46" t="str">
            <v>St. Pölten - Wels; möglichst viergleisiger Ausbau</v>
          </cell>
          <cell r="O46" t="str">
            <v>Ybbs - Hubertendorf</v>
          </cell>
        </row>
        <row r="47">
          <cell r="A47">
            <v>45</v>
          </cell>
          <cell r="B47">
            <v>32</v>
          </cell>
          <cell r="C47" t="str">
            <v>5002.013</v>
          </cell>
          <cell r="E47">
            <v>1</v>
          </cell>
          <cell r="F47">
            <v>1</v>
          </cell>
          <cell r="G47">
            <v>1</v>
          </cell>
          <cell r="I47" t="str">
            <v>P</v>
          </cell>
          <cell r="J47" t="str">
            <v>V</v>
          </cell>
          <cell r="K47" t="str">
            <v>_Vorhaben</v>
          </cell>
          <cell r="L47" t="str">
            <v>St. Pölten - Wels; möglichst viergleisiger Ausbau</v>
          </cell>
          <cell r="M47" t="str">
            <v>St. Pölten - Wels; möglichst viergleisiger Ausbau</v>
          </cell>
          <cell r="N47" t="str">
            <v>St. Pölten - Wels; möglichst viergleisiger Ausbau</v>
          </cell>
          <cell r="O47" t="str">
            <v>Sarling - Ybbs; Linienverbesserung</v>
          </cell>
        </row>
        <row r="48">
          <cell r="A48">
            <v>46</v>
          </cell>
          <cell r="B48">
            <v>33</v>
          </cell>
          <cell r="C48" t="str">
            <v>5002.014</v>
          </cell>
          <cell r="E48">
            <v>1</v>
          </cell>
          <cell r="F48">
            <v>1</v>
          </cell>
          <cell r="G48">
            <v>1</v>
          </cell>
          <cell r="I48" t="str">
            <v>P</v>
          </cell>
          <cell r="J48" t="str">
            <v>V</v>
          </cell>
          <cell r="K48" t="str">
            <v>_Vorhaben</v>
          </cell>
          <cell r="L48" t="str">
            <v>St. Pölten - Wels; möglichst viergleisiger Ausbau</v>
          </cell>
          <cell r="M48" t="str">
            <v>St. Pölten - Wels; möglichst viergleisiger Ausbau</v>
          </cell>
          <cell r="N48" t="str">
            <v>St. Pölten - Wels; möglichst viergleisiger Ausbau</v>
          </cell>
          <cell r="O48" t="str">
            <v>Hubertendorf - Blindenmarkt</v>
          </cell>
        </row>
        <row r="49">
          <cell r="A49">
            <v>47</v>
          </cell>
          <cell r="B49">
            <v>34</v>
          </cell>
          <cell r="C49" t="str">
            <v>5002.015</v>
          </cell>
          <cell r="E49">
            <v>1</v>
          </cell>
          <cell r="F49">
            <v>1</v>
          </cell>
          <cell r="G49">
            <v>1</v>
          </cell>
          <cell r="I49" t="str">
            <v>P</v>
          </cell>
          <cell r="J49" t="str">
            <v>V</v>
          </cell>
          <cell r="K49" t="str">
            <v>_Vorhaben</v>
          </cell>
          <cell r="L49" t="str">
            <v>St. Pölten - Wels; möglichst viergleisiger Ausbau</v>
          </cell>
          <cell r="M49" t="str">
            <v>St. Pölten - Wels; möglichst viergleisiger Ausbau</v>
          </cell>
          <cell r="N49" t="str">
            <v>St. Pölten - Wels; möglichst viergleisiger Ausbau</v>
          </cell>
          <cell r="O49" t="str">
            <v>Blindenmarkt - Amstetten Ost</v>
          </cell>
        </row>
        <row r="50">
          <cell r="A50">
            <v>48</v>
          </cell>
          <cell r="B50">
            <v>35</v>
          </cell>
          <cell r="C50" t="str">
            <v>5002.016</v>
          </cell>
          <cell r="E50">
            <v>1</v>
          </cell>
          <cell r="F50">
            <v>1</v>
          </cell>
          <cell r="G50">
            <v>1</v>
          </cell>
          <cell r="I50" t="str">
            <v>P</v>
          </cell>
          <cell r="J50" t="str">
            <v>V</v>
          </cell>
          <cell r="K50" t="str">
            <v>_Vorhaben</v>
          </cell>
          <cell r="L50" t="str">
            <v>St. Pölten - Wels; möglichst viergleisiger Ausbau</v>
          </cell>
          <cell r="M50" t="str">
            <v>St. Pölten - Wels; möglichst viergleisiger Ausbau</v>
          </cell>
          <cell r="N50" t="str">
            <v>St. Pölten - Wels; möglichst viergleisiger Ausbau</v>
          </cell>
          <cell r="O50" t="str">
            <v>Kottingburgstall; Linienverbesserung</v>
          </cell>
        </row>
        <row r="51">
          <cell r="A51">
            <v>49</v>
          </cell>
          <cell r="B51">
            <v>36</v>
          </cell>
          <cell r="C51" t="str">
            <v>5002.017</v>
          </cell>
          <cell r="E51">
            <v>1</v>
          </cell>
          <cell r="F51">
            <v>1</v>
          </cell>
          <cell r="G51">
            <v>1</v>
          </cell>
          <cell r="I51" t="str">
            <v>P</v>
          </cell>
          <cell r="J51" t="str">
            <v>V</v>
          </cell>
          <cell r="K51" t="str">
            <v>_Vorhaben</v>
          </cell>
          <cell r="L51" t="str">
            <v>St. Pölten - Wels; möglichst viergleisiger Ausbau</v>
          </cell>
          <cell r="M51" t="str">
            <v>St. Pölten - Wels; möglichst viergleisiger Ausbau</v>
          </cell>
          <cell r="N51" t="str">
            <v>St. Pölten - Wels; möglichst viergleisiger Ausbau</v>
          </cell>
          <cell r="O51" t="str">
            <v>Sierning; Linienverbesserung</v>
          </cell>
        </row>
        <row r="52">
          <cell r="A52">
            <v>50</v>
          </cell>
          <cell r="B52">
            <v>52</v>
          </cell>
          <cell r="C52">
            <v>6001</v>
          </cell>
          <cell r="D52">
            <v>1</v>
          </cell>
          <cell r="E52">
            <v>1</v>
          </cell>
          <cell r="F52">
            <v>1</v>
          </cell>
          <cell r="G52">
            <v>1</v>
          </cell>
          <cell r="I52" t="str">
            <v>B</v>
          </cell>
          <cell r="J52" t="str">
            <v>V</v>
          </cell>
          <cell r="K52" t="str">
            <v>_Vorhaben</v>
          </cell>
          <cell r="L52" t="str">
            <v>_Vorhaben</v>
          </cell>
          <cell r="M52" t="str">
            <v>_Vorhaben</v>
          </cell>
          <cell r="N52" t="str">
            <v>_Vorhaben</v>
          </cell>
          <cell r="O52" t="str">
            <v>Loosdorf; Umfahrung</v>
          </cell>
        </row>
        <row r="53">
          <cell r="A53">
            <v>51</v>
          </cell>
          <cell r="B53">
            <v>49</v>
          </cell>
          <cell r="C53">
            <v>6002</v>
          </cell>
          <cell r="D53">
            <v>1</v>
          </cell>
          <cell r="E53">
            <v>1</v>
          </cell>
          <cell r="F53">
            <v>1</v>
          </cell>
          <cell r="G53">
            <v>1</v>
          </cell>
          <cell r="I53" t="str">
            <v>B</v>
          </cell>
          <cell r="J53" t="str">
            <v>V</v>
          </cell>
          <cell r="K53" t="str">
            <v>_Vorhaben</v>
          </cell>
          <cell r="L53" t="str">
            <v>_Vorhaben</v>
          </cell>
          <cell r="M53" t="str">
            <v>_Vorhaben</v>
          </cell>
          <cell r="N53" t="str">
            <v>_Vorhaben</v>
          </cell>
          <cell r="O53" t="str">
            <v>St. Peter - Seitenstetten; Umfahrung</v>
          </cell>
        </row>
        <row r="54">
          <cell r="A54">
            <v>52</v>
          </cell>
          <cell r="B54">
            <v>54</v>
          </cell>
          <cell r="C54">
            <v>6003</v>
          </cell>
          <cell r="D54">
            <v>1</v>
          </cell>
          <cell r="E54">
            <v>1</v>
          </cell>
          <cell r="F54">
            <v>1</v>
          </cell>
          <cell r="G54">
            <v>1</v>
          </cell>
          <cell r="I54" t="str">
            <v>B</v>
          </cell>
          <cell r="J54" t="str">
            <v>V</v>
          </cell>
          <cell r="K54" t="str">
            <v>_Vorhaben</v>
          </cell>
          <cell r="L54" t="str">
            <v>_Vorhaben</v>
          </cell>
          <cell r="M54" t="str">
            <v>_Vorhaben</v>
          </cell>
          <cell r="N54" t="str">
            <v>_Vorhaben</v>
          </cell>
          <cell r="O54" t="str">
            <v>Sarling - Ybbs; Linienverbesserung</v>
          </cell>
        </row>
        <row r="55">
          <cell r="A55">
            <v>53</v>
          </cell>
          <cell r="B55">
            <v>53</v>
          </cell>
          <cell r="C55">
            <v>6004</v>
          </cell>
          <cell r="D55">
            <v>1</v>
          </cell>
          <cell r="E55">
            <v>1</v>
          </cell>
          <cell r="F55">
            <v>1</v>
          </cell>
          <cell r="G55">
            <v>1</v>
          </cell>
          <cell r="I55" t="str">
            <v>B</v>
          </cell>
          <cell r="J55" t="str">
            <v>V</v>
          </cell>
          <cell r="K55" t="str">
            <v>_Vorhaben</v>
          </cell>
          <cell r="L55" t="str">
            <v>_Vorhaben</v>
          </cell>
          <cell r="M55" t="str">
            <v>_Vorhaben</v>
          </cell>
          <cell r="N55" t="str">
            <v>_Vorhaben</v>
          </cell>
          <cell r="O55" t="str">
            <v>Pöchlarn; Bahnhofsumbau</v>
          </cell>
        </row>
        <row r="56">
          <cell r="A56">
            <v>54</v>
          </cell>
          <cell r="B56">
            <v>48</v>
          </cell>
          <cell r="C56">
            <v>6005</v>
          </cell>
          <cell r="D56">
            <v>1</v>
          </cell>
          <cell r="E56">
            <v>1</v>
          </cell>
          <cell r="F56">
            <v>1</v>
          </cell>
          <cell r="G56">
            <v>1</v>
          </cell>
          <cell r="I56" t="str">
            <v>B</v>
          </cell>
          <cell r="J56" t="str">
            <v>V</v>
          </cell>
          <cell r="K56" t="str">
            <v>_Vorhaben</v>
          </cell>
          <cell r="L56" t="str">
            <v>_Vorhaben</v>
          </cell>
          <cell r="M56" t="str">
            <v>_Vorhaben</v>
          </cell>
          <cell r="N56" t="str">
            <v>_Vorhaben</v>
          </cell>
          <cell r="O56" t="str">
            <v>St.Valentin; Bahnhofsumbau</v>
          </cell>
        </row>
        <row r="57">
          <cell r="A57">
            <v>55</v>
          </cell>
          <cell r="B57">
            <v>55</v>
          </cell>
          <cell r="C57">
            <v>6006</v>
          </cell>
          <cell r="D57">
            <v>1</v>
          </cell>
          <cell r="E57">
            <v>1</v>
          </cell>
          <cell r="F57">
            <v>1</v>
          </cell>
          <cell r="G57">
            <v>1</v>
          </cell>
          <cell r="I57" t="str">
            <v>B</v>
          </cell>
          <cell r="J57" t="str">
            <v>V</v>
          </cell>
          <cell r="K57" t="str">
            <v>_Vorhaben</v>
          </cell>
          <cell r="L57" t="str">
            <v>_Vorhaben</v>
          </cell>
          <cell r="M57" t="str">
            <v>_Vorhaben</v>
          </cell>
          <cell r="N57" t="str">
            <v>_Vorhaben</v>
          </cell>
          <cell r="O57" t="str">
            <v>Sierning; Linienverbesserung</v>
          </cell>
        </row>
        <row r="58">
          <cell r="A58">
            <v>56</v>
          </cell>
          <cell r="B58">
            <v>50</v>
          </cell>
          <cell r="C58">
            <v>6007</v>
          </cell>
          <cell r="D58">
            <v>1</v>
          </cell>
          <cell r="E58">
            <v>1</v>
          </cell>
          <cell r="F58">
            <v>1</v>
          </cell>
          <cell r="G58">
            <v>1</v>
          </cell>
          <cell r="I58" t="str">
            <v>B</v>
          </cell>
          <cell r="J58" t="str">
            <v>V</v>
          </cell>
          <cell r="K58" t="str">
            <v>_Vorhaben</v>
          </cell>
          <cell r="L58" t="str">
            <v>_Vorhaben</v>
          </cell>
          <cell r="M58" t="str">
            <v>_Vorhaben</v>
          </cell>
          <cell r="N58" t="str">
            <v>_Vorhaben</v>
          </cell>
          <cell r="O58" t="str">
            <v>Aschbach - Krenstetten; Linienverbesserung</v>
          </cell>
        </row>
        <row r="59">
          <cell r="A59">
            <v>57</v>
          </cell>
          <cell r="B59">
            <v>56</v>
          </cell>
          <cell r="C59">
            <v>6008</v>
          </cell>
          <cell r="D59">
            <v>1</v>
          </cell>
          <cell r="E59">
            <v>2</v>
          </cell>
          <cell r="F59">
            <v>2</v>
          </cell>
          <cell r="G59">
            <v>2</v>
          </cell>
          <cell r="I59" t="str">
            <v>B</v>
          </cell>
          <cell r="J59" t="str">
            <v>V</v>
          </cell>
          <cell r="K59" t="str">
            <v>_Vorhaben</v>
          </cell>
          <cell r="L59" t="str">
            <v>_Vorhaben</v>
          </cell>
          <cell r="M59" t="str">
            <v>_Vorhaben</v>
          </cell>
          <cell r="N59" t="str">
            <v>_Vorhaben</v>
          </cell>
          <cell r="O59" t="str">
            <v>Knoten Rohr - Knoten Wagram (Güterzugumfahrung St. Pölten)</v>
          </cell>
        </row>
        <row r="60">
          <cell r="A60">
            <v>58</v>
          </cell>
          <cell r="B60">
            <v>57</v>
          </cell>
          <cell r="C60" t="str">
            <v>6008.001</v>
          </cell>
          <cell r="E60">
            <v>1</v>
          </cell>
          <cell r="F60">
            <v>1</v>
          </cell>
          <cell r="G60">
            <v>1</v>
          </cell>
          <cell r="I60" t="str">
            <v>B</v>
          </cell>
          <cell r="J60" t="str">
            <v>V</v>
          </cell>
          <cell r="K60" t="str">
            <v>_Vorhaben</v>
          </cell>
          <cell r="L60" t="str">
            <v>Knoten Rohr - Knoten Wagram (Güterzugumfahrung St. Pölten)</v>
          </cell>
          <cell r="M60" t="str">
            <v>Knoten Rohr - Knoten Wagram (Güterzugumfahrung St. Pölten)</v>
          </cell>
          <cell r="N60" t="str">
            <v>Knoten Rohr - Knoten Wagram (Güterzugumfahrung St. Pölten)</v>
          </cell>
          <cell r="O60" t="str">
            <v>GZU St. Pölten</v>
          </cell>
        </row>
        <row r="61">
          <cell r="A61">
            <v>59</v>
          </cell>
          <cell r="B61">
            <v>58</v>
          </cell>
          <cell r="C61" t="str">
            <v>6008.002</v>
          </cell>
          <cell r="E61">
            <v>1</v>
          </cell>
          <cell r="F61">
            <v>1</v>
          </cell>
          <cell r="G61">
            <v>1</v>
          </cell>
          <cell r="I61" t="str">
            <v>B</v>
          </cell>
          <cell r="J61" t="str">
            <v>V</v>
          </cell>
          <cell r="K61" t="str">
            <v>_Vorhaben</v>
          </cell>
          <cell r="L61" t="str">
            <v>Knoten Rohr - Knoten Wagram (Güterzugumfahrung St. Pölten)</v>
          </cell>
          <cell r="M61" t="str">
            <v>Knoten Rohr - Knoten Wagram (Güterzugumfahrung St. Pölten)</v>
          </cell>
          <cell r="N61" t="str">
            <v>Knoten Rohr - Knoten Wagram (Güterzugumfahrung St. Pölten)</v>
          </cell>
          <cell r="O61" t="str">
            <v>Knoten Rohr</v>
          </cell>
        </row>
        <row r="62">
          <cell r="A62">
            <v>60</v>
          </cell>
          <cell r="B62">
            <v>51</v>
          </cell>
          <cell r="C62">
            <v>6009</v>
          </cell>
          <cell r="D62">
            <v>1</v>
          </cell>
          <cell r="E62">
            <v>1</v>
          </cell>
          <cell r="F62">
            <v>1</v>
          </cell>
          <cell r="G62">
            <v>1</v>
          </cell>
          <cell r="I62" t="str">
            <v>B</v>
          </cell>
          <cell r="J62" t="str">
            <v>V</v>
          </cell>
          <cell r="K62" t="str">
            <v>_Vorhaben</v>
          </cell>
          <cell r="L62" t="str">
            <v>_Vorhaben</v>
          </cell>
          <cell r="M62" t="str">
            <v>_Vorhaben</v>
          </cell>
          <cell r="N62" t="str">
            <v>_Vorhaben</v>
          </cell>
          <cell r="O62" t="str">
            <v>Verbindungsstrecke zwischen West-, Süd- und Donauländebahn ("Lainzer Tunnel")</v>
          </cell>
        </row>
        <row r="63">
          <cell r="A63">
            <v>61</v>
          </cell>
          <cell r="B63">
            <v>60</v>
          </cell>
          <cell r="C63">
            <v>7001</v>
          </cell>
          <cell r="D63">
            <v>1</v>
          </cell>
          <cell r="E63">
            <v>1</v>
          </cell>
          <cell r="F63">
            <v>1</v>
          </cell>
          <cell r="G63">
            <v>1</v>
          </cell>
          <cell r="I63" t="str">
            <v>P</v>
          </cell>
          <cell r="J63" t="str">
            <v>V</v>
          </cell>
          <cell r="K63" t="str">
            <v>_Vorhaben</v>
          </cell>
          <cell r="L63" t="str">
            <v>_Vorhaben</v>
          </cell>
          <cell r="M63" t="str">
            <v>_Vorhaben</v>
          </cell>
          <cell r="N63" t="str">
            <v>_Vorhaben</v>
          </cell>
          <cell r="O63" t="str">
            <v>Verbindungsstrecke Koralmbahn - Grazer Ostbahn</v>
          </cell>
        </row>
        <row r="64">
          <cell r="A64">
            <v>62</v>
          </cell>
          <cell r="B64">
            <v>61</v>
          </cell>
          <cell r="C64">
            <v>7002</v>
          </cell>
          <cell r="D64">
            <v>1</v>
          </cell>
          <cell r="E64">
            <v>1</v>
          </cell>
          <cell r="F64">
            <v>1</v>
          </cell>
          <cell r="G64">
            <v>1</v>
          </cell>
          <cell r="I64" t="str">
            <v>P</v>
          </cell>
          <cell r="J64" t="str">
            <v>V</v>
          </cell>
          <cell r="K64" t="str">
            <v>_Vorhaben</v>
          </cell>
          <cell r="L64" t="str">
            <v>_Vorhaben</v>
          </cell>
          <cell r="M64" t="str">
            <v>_Vorhaben</v>
          </cell>
          <cell r="N64" t="str">
            <v>_Vorhaben</v>
          </cell>
          <cell r="O64" t="str">
            <v>Klagenfurt - Raum Villach (Verlängerung  der Koralmbahn)</v>
          </cell>
        </row>
        <row r="65">
          <cell r="A65">
            <v>63</v>
          </cell>
          <cell r="B65">
            <v>63</v>
          </cell>
          <cell r="C65">
            <v>7003</v>
          </cell>
          <cell r="D65">
            <v>1</v>
          </cell>
          <cell r="E65">
            <v>1</v>
          </cell>
          <cell r="F65">
            <v>1</v>
          </cell>
          <cell r="G65">
            <v>1</v>
          </cell>
          <cell r="I65" t="str">
            <v>B</v>
          </cell>
          <cell r="J65" t="str">
            <v>V</v>
          </cell>
          <cell r="K65" t="str">
            <v>_Vorhaben</v>
          </cell>
          <cell r="L65" t="str">
            <v>_Vorhaben</v>
          </cell>
          <cell r="M65" t="str">
            <v>_Vorhaben</v>
          </cell>
          <cell r="N65" t="str">
            <v>_Vorhaben</v>
          </cell>
          <cell r="O65" t="str">
            <v>Kottingburgstall; Linienverbesserung</v>
          </cell>
        </row>
        <row r="66">
          <cell r="A66">
            <v>64</v>
          </cell>
          <cell r="B66">
            <v>64</v>
          </cell>
          <cell r="C66">
            <v>7004</v>
          </cell>
          <cell r="D66">
            <v>1</v>
          </cell>
          <cell r="E66">
            <v>1</v>
          </cell>
          <cell r="F66">
            <v>1</v>
          </cell>
          <cell r="G66">
            <v>1</v>
          </cell>
          <cell r="I66" t="str">
            <v>B</v>
          </cell>
          <cell r="J66" t="str">
            <v>V</v>
          </cell>
          <cell r="K66" t="str">
            <v>_Vorhaben</v>
          </cell>
          <cell r="L66" t="str">
            <v>_Vorhaben</v>
          </cell>
          <cell r="M66" t="str">
            <v>_Vorhaben</v>
          </cell>
          <cell r="N66" t="str">
            <v>_Vorhaben</v>
          </cell>
          <cell r="O66" t="str">
            <v>Graz Puntigam - Werndorf, zweigleisiger Ausbau (Graz Werndorf, 1. Stufe)</v>
          </cell>
        </row>
        <row r="67">
          <cell r="A67">
            <v>65</v>
          </cell>
          <cell r="B67">
            <v>65</v>
          </cell>
          <cell r="C67">
            <v>7005</v>
          </cell>
          <cell r="D67">
            <v>1</v>
          </cell>
          <cell r="E67">
            <v>1</v>
          </cell>
          <cell r="F67">
            <v>1</v>
          </cell>
          <cell r="G67">
            <v>1</v>
          </cell>
          <cell r="I67" t="str">
            <v>B</v>
          </cell>
          <cell r="J67" t="str">
            <v>V</v>
          </cell>
          <cell r="K67" t="str">
            <v>_Vorhaben</v>
          </cell>
          <cell r="L67" t="str">
            <v>_Vorhaben</v>
          </cell>
          <cell r="M67" t="str">
            <v>_Vorhaben</v>
          </cell>
          <cell r="N67" t="str">
            <v>_Vorhaben</v>
          </cell>
          <cell r="O67" t="str">
            <v>Althofen - Klagenfurt, zweigleisiger Ausbau (1. Stufe)</v>
          </cell>
        </row>
        <row r="68">
          <cell r="A68">
            <v>66</v>
          </cell>
          <cell r="B68">
            <v>62</v>
          </cell>
          <cell r="C68">
            <v>7006</v>
          </cell>
          <cell r="D68">
            <v>1</v>
          </cell>
          <cell r="E68">
            <v>1</v>
          </cell>
          <cell r="F68">
            <v>1</v>
          </cell>
          <cell r="G68">
            <v>1</v>
          </cell>
          <cell r="I68" t="str">
            <v>B</v>
          </cell>
          <cell r="J68" t="str">
            <v>V</v>
          </cell>
          <cell r="K68" t="str">
            <v>_Vorhaben</v>
          </cell>
          <cell r="L68" t="str">
            <v>_Vorhaben</v>
          </cell>
          <cell r="M68" t="str">
            <v>_Vorhaben</v>
          </cell>
          <cell r="N68" t="str">
            <v>_Vorhaben</v>
          </cell>
          <cell r="O68" t="str">
            <v>Enns; Umfahrung</v>
          </cell>
        </row>
        <row r="69">
          <cell r="A69">
            <v>67</v>
          </cell>
          <cell r="B69">
            <v>59</v>
          </cell>
          <cell r="C69">
            <v>7007</v>
          </cell>
          <cell r="D69">
            <v>1</v>
          </cell>
          <cell r="E69">
            <v>1</v>
          </cell>
          <cell r="F69">
            <v>1</v>
          </cell>
          <cell r="G69">
            <v>1</v>
          </cell>
          <cell r="I69" t="str">
            <v>PB</v>
          </cell>
          <cell r="J69" t="str">
            <v>V</v>
          </cell>
          <cell r="K69" t="str">
            <v>_Vorhaben</v>
          </cell>
          <cell r="L69" t="str">
            <v>_Vorhaben</v>
          </cell>
          <cell r="M69" t="str">
            <v>_Vorhaben</v>
          </cell>
          <cell r="N69" t="str">
            <v>_Vorhaben</v>
          </cell>
          <cell r="O69" t="str">
            <v>Infrastruktur Terminal Werndorf</v>
          </cell>
        </row>
        <row r="70">
          <cell r="A70">
            <v>68</v>
          </cell>
          <cell r="B70">
            <v>66</v>
          </cell>
          <cell r="C70">
            <v>8001</v>
          </cell>
          <cell r="D70">
            <v>1</v>
          </cell>
          <cell r="E70">
            <v>1</v>
          </cell>
          <cell r="F70">
            <v>1</v>
          </cell>
          <cell r="G70">
            <v>1</v>
          </cell>
          <cell r="I70" t="str">
            <v>B</v>
          </cell>
          <cell r="J70" t="str">
            <v>V</v>
          </cell>
          <cell r="K70" t="str">
            <v>_Vorhaben</v>
          </cell>
          <cell r="L70" t="str">
            <v>_Vorhaben</v>
          </cell>
          <cell r="M70" t="str">
            <v>_Vorhaben</v>
          </cell>
          <cell r="N70" t="str">
            <v>_Vorhaben</v>
          </cell>
          <cell r="O70" t="str">
            <v>Koralmbahn Bahnstrom-Ü-Ltg. und UW (Graz -Werndorf, 1. Stufe)</v>
          </cell>
        </row>
        <row r="71">
          <cell r="A71">
            <v>69</v>
          </cell>
          <cell r="B71">
            <v>67</v>
          </cell>
          <cell r="C71">
            <v>8002</v>
          </cell>
          <cell r="D71">
            <v>1</v>
          </cell>
          <cell r="E71">
            <v>1</v>
          </cell>
          <cell r="F71">
            <v>1</v>
          </cell>
          <cell r="G71">
            <v>1</v>
          </cell>
          <cell r="I71" t="str">
            <v>PB</v>
          </cell>
          <cell r="J71" t="str">
            <v>V</v>
          </cell>
          <cell r="K71" t="str">
            <v>_Vorhaben</v>
          </cell>
          <cell r="L71" t="str">
            <v>_Vorhaben</v>
          </cell>
          <cell r="M71" t="str">
            <v>_Vorhaben</v>
          </cell>
          <cell r="N71" t="str">
            <v>_Vorhaben</v>
          </cell>
          <cell r="O71" t="str">
            <v>Lambach -Breitenschützing; Linienverbesserung</v>
          </cell>
        </row>
        <row r="73">
          <cell r="D73">
            <v>1</v>
          </cell>
          <cell r="E73">
            <v>1</v>
          </cell>
          <cell r="F73">
            <v>1</v>
          </cell>
          <cell r="G73">
            <v>1</v>
          </cell>
          <cell r="H73" t="str">
            <v>entfallen</v>
          </cell>
        </row>
        <row r="74">
          <cell r="E74">
            <v>2</v>
          </cell>
          <cell r="F74">
            <v>2</v>
          </cell>
          <cell r="G74">
            <v>2</v>
          </cell>
          <cell r="H74" t="str">
            <v>abgeschlossen</v>
          </cell>
          <cell r="O74" t="str">
            <v>Gesamt / Teilsumme</v>
          </cell>
        </row>
        <row r="75">
          <cell r="F75">
            <v>3</v>
          </cell>
          <cell r="G75">
            <v>3</v>
          </cell>
        </row>
        <row r="76">
          <cell r="G76">
            <v>4</v>
          </cell>
          <cell r="O76" t="str">
            <v>Q ..... Quote Übertragung</v>
          </cell>
        </row>
        <row r="77">
          <cell r="O77" t="str">
            <v>A ..... Aktualisierung 1998 (PB: 1.1.1998)</v>
          </cell>
        </row>
        <row r="78">
          <cell r="O78" t="str">
            <v>B ..... Aktualisierung 1999 (PB: 1.1.1999)</v>
          </cell>
        </row>
        <row r="80">
          <cell r="O80" t="str">
            <v>Gesamt</v>
          </cell>
        </row>
        <row r="82">
          <cell r="O82" t="str">
            <v>1. HL-Ü-VO (Q-PB: 1.1.1996)</v>
          </cell>
        </row>
        <row r="83">
          <cell r="O83" t="str">
            <v>2. HL-Ü-VO (Q-PB: 1.1.1996)</v>
          </cell>
        </row>
        <row r="84">
          <cell r="O84" t="str">
            <v>3. HL-Ü-VO (Q-PB: 1.1.1996)</v>
          </cell>
        </row>
        <row r="85">
          <cell r="O85" t="str">
            <v>5. HL-Ü-VO (Q-PB: 1.1.1996)</v>
          </cell>
        </row>
        <row r="86">
          <cell r="O86" t="str">
            <v>6. HL-Ü-VO (Q-PB: 1.1.1997)</v>
          </cell>
        </row>
        <row r="87">
          <cell r="O87" t="str">
            <v>7. HL-Ü-VO (Q-PB: 1.1.1998)</v>
          </cell>
        </row>
        <row r="88">
          <cell r="O88" t="str">
            <v>8. HL-Ü-VO (Q-PB: 1.1.1999)</v>
          </cell>
        </row>
        <row r="90">
          <cell r="O90" t="str">
            <v>Gesamt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BB_GESAMT"/>
      <sheetName val="Summen"/>
      <sheetName val="VST,Stäbe"/>
      <sheetName val="COR"/>
      <sheetName val="P"/>
      <sheetName val="EM"/>
      <sheetName val="INF"/>
      <sheetName val="FB"/>
      <sheetName val="PV"/>
      <sheetName val="GV"/>
      <sheetName val="TRAKTION"/>
      <sheetName val="TS"/>
      <sheetName val="Netz"/>
      <sheetName val="PE"/>
      <sheetName val="FW"/>
      <sheetName val="GS-A"/>
      <sheetName val="GS-I"/>
      <sheetName val="ST"/>
      <sheetName val="TELEKOM"/>
      <sheetName val="IM"/>
      <sheetName val="ENERGIE NETZ"/>
      <sheetName val="KW-A"/>
      <sheetName val="KW-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hebung"/>
      <sheetName val="FIP akt"/>
      <sheetName val="Übersicht Prio-KO"/>
      <sheetName val="Übersicht Prio Detail"/>
      <sheetName val="KB-Übersicht"/>
      <sheetName val="Rekonstruktion 24.08.05 (2)"/>
      <sheetName val="RP01"/>
      <sheetName val="Übersicht Bewertung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at"/>
      <sheetName val="Pivot"/>
      <sheetName val="Steuerung_PC"/>
      <sheetName val="Steuerung_Konto"/>
      <sheetName val="PC_Gruppe"/>
      <sheetName val="Kopie_2"/>
      <sheetName val="Ergebnis_Summary"/>
      <sheetName val="FTE_Pl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BFM-Italia"/>
      <sheetName val="Input costi construzione"/>
      <sheetName val="Input tariffe"/>
      <sheetName val="Inflation"/>
      <sheetName val="Sheet1"/>
      <sheetName val="Inputs"/>
    </sheetNames>
    <sheetDataSet>
      <sheetData sheetId="0">
        <row r="150">
          <cell r="G150">
            <v>43.425104536940196</v>
          </cell>
        </row>
        <row r="186">
          <cell r="G186">
            <v>3.4561656431983279E-2</v>
          </cell>
        </row>
      </sheetData>
      <sheetData sheetId="1"/>
      <sheetData sheetId="2"/>
      <sheetData sheetId="3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1"/>
  <sheetViews>
    <sheetView showGridLines="0" tabSelected="1" workbookViewId="0"/>
  </sheetViews>
  <sheetFormatPr baseColWidth="10" defaultRowHeight="12"/>
  <cols>
    <col min="1" max="1" width="3.7109375" style="16" customWidth="1"/>
    <col min="2" max="2" width="41" style="16" customWidth="1"/>
    <col min="3" max="3" width="15" style="16" customWidth="1" collapsed="1"/>
    <col min="4" max="5" width="15" style="16" customWidth="1"/>
    <col min="6" max="16384" width="11.42578125" style="16"/>
  </cols>
  <sheetData>
    <row r="1" spans="1:10" s="3" customFormat="1" ht="14.25">
      <c r="A1" s="1" t="s">
        <v>0</v>
      </c>
      <c r="B1" s="1"/>
      <c r="C1" s="2"/>
      <c r="D1" s="2"/>
      <c r="E1" s="2"/>
    </row>
    <row r="2" spans="1:10" s="7" customFormat="1" ht="15" customHeight="1">
      <c r="A2" s="4" t="s">
        <v>1</v>
      </c>
      <c r="B2" s="5"/>
      <c r="C2" s="6"/>
      <c r="D2" s="6"/>
      <c r="E2" s="6"/>
    </row>
    <row r="3" spans="1:10" s="11" customFormat="1" ht="14.25">
      <c r="A3" s="8"/>
      <c r="B3" s="9"/>
      <c r="C3" s="10"/>
      <c r="D3" s="10"/>
      <c r="E3" s="10"/>
    </row>
    <row r="4" spans="1:10" s="14" customFormat="1" ht="45" customHeight="1">
      <c r="A4" s="12"/>
      <c r="B4" s="12"/>
      <c r="C4" s="13" t="s">
        <v>2</v>
      </c>
      <c r="D4" s="13" t="s">
        <v>3</v>
      </c>
      <c r="E4" s="13" t="s">
        <v>4</v>
      </c>
    </row>
    <row r="5" spans="1:10" ht="22.5" customHeight="1">
      <c r="A5" s="685" t="s">
        <v>5</v>
      </c>
      <c r="B5" s="685"/>
      <c r="C5" s="15"/>
      <c r="D5" s="15"/>
      <c r="E5" s="15"/>
    </row>
    <row r="6" spans="1:10" ht="14.25">
      <c r="A6" s="17"/>
      <c r="B6" s="18" t="s">
        <v>6</v>
      </c>
      <c r="C6" s="15"/>
      <c r="D6" s="15"/>
      <c r="E6" s="15"/>
    </row>
    <row r="7" spans="1:10" ht="14.25">
      <c r="A7" s="15"/>
      <c r="B7" s="15" t="s">
        <v>7</v>
      </c>
      <c r="C7" s="19">
        <v>71363.736998659995</v>
      </c>
      <c r="D7" s="19">
        <v>72195.785000000003</v>
      </c>
      <c r="E7" s="19">
        <v>71525.383000000002</v>
      </c>
      <c r="G7" s="20"/>
      <c r="H7" s="20"/>
      <c r="I7" s="20"/>
      <c r="J7" s="20"/>
    </row>
    <row r="8" spans="1:10" ht="14.25">
      <c r="A8" s="15"/>
      <c r="B8" s="15" t="s">
        <v>8</v>
      </c>
      <c r="C8" s="19">
        <v>75567.287372679988</v>
      </c>
      <c r="D8" s="19">
        <v>75760.876999999979</v>
      </c>
      <c r="E8" s="19">
        <v>74686.994999999995</v>
      </c>
      <c r="G8" s="20"/>
      <c r="H8" s="20"/>
      <c r="I8" s="20"/>
      <c r="J8" s="20"/>
    </row>
    <row r="9" spans="1:10" ht="14.25">
      <c r="A9" s="15"/>
      <c r="B9" s="21" t="s">
        <v>9</v>
      </c>
      <c r="C9" s="19">
        <v>-4203.5503740199929</v>
      </c>
      <c r="D9" s="19">
        <v>-3565.0919999999751</v>
      </c>
      <c r="E9" s="19">
        <v>-3161.6119999999937</v>
      </c>
      <c r="G9" s="20"/>
      <c r="H9" s="20"/>
      <c r="I9" s="20"/>
      <c r="J9" s="20"/>
    </row>
    <row r="10" spans="1:10" ht="14.25">
      <c r="A10" s="15"/>
      <c r="B10" s="21"/>
      <c r="C10" s="19"/>
      <c r="D10" s="19"/>
      <c r="E10" s="19"/>
      <c r="G10" s="20"/>
      <c r="H10" s="20"/>
      <c r="I10" s="20"/>
      <c r="J10" s="20"/>
    </row>
    <row r="11" spans="1:10" ht="14.25">
      <c r="A11" s="15"/>
      <c r="B11" s="21" t="s">
        <v>10</v>
      </c>
      <c r="C11" s="19"/>
      <c r="D11" s="19"/>
      <c r="E11" s="19"/>
      <c r="G11" s="20"/>
      <c r="H11" s="20"/>
      <c r="I11" s="20"/>
      <c r="J11" s="20"/>
    </row>
    <row r="12" spans="1:10" ht="14.25">
      <c r="A12" s="15"/>
      <c r="B12" s="15" t="s">
        <v>7</v>
      </c>
      <c r="C12" s="22">
        <v>51981.302000000003</v>
      </c>
      <c r="D12" s="22">
        <v>97553.649000000005</v>
      </c>
      <c r="E12" s="22">
        <v>87544.342000000004</v>
      </c>
      <c r="G12" s="20"/>
      <c r="H12" s="20"/>
      <c r="I12" s="20"/>
      <c r="J12" s="20"/>
    </row>
    <row r="13" spans="1:10" ht="14.25">
      <c r="A13" s="15"/>
      <c r="B13" s="15" t="s">
        <v>8</v>
      </c>
      <c r="C13" s="22">
        <v>47777.752</v>
      </c>
      <c r="D13" s="22">
        <v>93988.557000000001</v>
      </c>
      <c r="E13" s="22">
        <v>84382.73</v>
      </c>
      <c r="G13" s="20"/>
      <c r="H13" s="20"/>
      <c r="I13" s="20"/>
      <c r="J13" s="20"/>
    </row>
    <row r="14" spans="1:10" s="26" customFormat="1" ht="14.25">
      <c r="A14" s="23"/>
      <c r="B14" s="24" t="s">
        <v>11</v>
      </c>
      <c r="C14" s="25">
        <v>4203.5500000000029</v>
      </c>
      <c r="D14" s="25">
        <v>3565.0920000000042</v>
      </c>
      <c r="E14" s="25">
        <v>3161.6120000000083</v>
      </c>
      <c r="G14" s="20"/>
      <c r="H14" s="20"/>
      <c r="I14" s="20"/>
      <c r="J14" s="20"/>
    </row>
    <row r="15" spans="1:10" ht="22.5" customHeight="1">
      <c r="A15" s="27" t="s">
        <v>12</v>
      </c>
      <c r="B15" s="28"/>
      <c r="C15" s="29"/>
      <c r="D15" s="29"/>
      <c r="E15" s="29"/>
      <c r="G15" s="20"/>
      <c r="H15" s="20"/>
      <c r="I15" s="20"/>
      <c r="J15" s="20"/>
    </row>
    <row r="16" spans="1:10" ht="14.25">
      <c r="A16" s="15"/>
      <c r="B16" s="15" t="s">
        <v>13</v>
      </c>
      <c r="C16" s="22">
        <v>70458.543999999994</v>
      </c>
      <c r="D16" s="22">
        <v>69904.812000000005</v>
      </c>
      <c r="E16" s="22">
        <v>71510.457999999999</v>
      </c>
      <c r="G16" s="20"/>
      <c r="H16" s="20"/>
      <c r="I16" s="20"/>
      <c r="J16" s="20"/>
    </row>
    <row r="17" spans="1:10" ht="14.25">
      <c r="A17" s="15"/>
      <c r="B17" s="15" t="s">
        <v>14</v>
      </c>
      <c r="C17" s="22">
        <v>75106.612999999998</v>
      </c>
      <c r="D17" s="22">
        <v>78057.081999999995</v>
      </c>
      <c r="E17" s="22">
        <v>78642.432000000001</v>
      </c>
      <c r="G17" s="20"/>
      <c r="H17" s="20"/>
      <c r="I17" s="20"/>
      <c r="J17" s="20"/>
    </row>
    <row r="18" spans="1:10" ht="14.25">
      <c r="A18" s="23"/>
      <c r="B18" s="24" t="s">
        <v>15</v>
      </c>
      <c r="C18" s="25">
        <v>-4648.0690000000031</v>
      </c>
      <c r="D18" s="25">
        <v>-8152.2699999999895</v>
      </c>
      <c r="E18" s="25">
        <v>-7131.974000000002</v>
      </c>
      <c r="G18" s="20"/>
      <c r="H18" s="20"/>
      <c r="I18" s="20"/>
      <c r="J18" s="20"/>
    </row>
    <row r="19" spans="1:10" s="31" customFormat="1" ht="22.5" customHeight="1">
      <c r="A19" s="30" t="s">
        <v>16</v>
      </c>
      <c r="B19" s="30"/>
      <c r="C19" s="30"/>
      <c r="D19" s="30"/>
      <c r="E19" s="30"/>
    </row>
    <row r="20" spans="1:10" ht="22.5" customHeight="1">
      <c r="A20" s="32" t="s">
        <v>9</v>
      </c>
      <c r="B20" s="33"/>
      <c r="C20" s="34">
        <v>-1.34</v>
      </c>
      <c r="D20" s="34">
        <v>-1.1200000000000001</v>
      </c>
      <c r="E20" s="34">
        <v>-0.96</v>
      </c>
      <c r="G20" s="35"/>
      <c r="H20" s="35"/>
      <c r="I20" s="35"/>
    </row>
    <row r="21" spans="1:10" ht="22.5" customHeight="1">
      <c r="A21" s="18" t="s">
        <v>15</v>
      </c>
      <c r="B21" s="17"/>
      <c r="C21" s="36">
        <v>-1.48</v>
      </c>
      <c r="D21" s="36">
        <v>-2.52</v>
      </c>
      <c r="E21" s="36">
        <v>-2.12</v>
      </c>
      <c r="G21" s="35"/>
      <c r="H21" s="35"/>
      <c r="I21" s="35"/>
    </row>
    <row r="22" spans="1:10" ht="22.5" customHeight="1">
      <c r="A22" s="24" t="s">
        <v>17</v>
      </c>
      <c r="B22" s="23"/>
      <c r="C22" s="37">
        <v>-1.57</v>
      </c>
      <c r="D22" s="37">
        <v>-2.76</v>
      </c>
      <c r="E22" s="37">
        <v>-1.49</v>
      </c>
      <c r="G22" s="35"/>
      <c r="H22" s="35"/>
      <c r="I22" s="35"/>
    </row>
    <row r="23" spans="1:10" s="26" customFormat="1" ht="22.5" customHeight="1">
      <c r="A23" s="32" t="s">
        <v>18</v>
      </c>
      <c r="B23" s="33"/>
      <c r="C23" s="34">
        <v>-1.52</v>
      </c>
      <c r="D23" s="34">
        <v>-2.68</v>
      </c>
      <c r="E23" s="34">
        <v>-1.39</v>
      </c>
    </row>
    <row r="24" spans="1:10" s="26" customFormat="1" ht="22.5" customHeight="1">
      <c r="A24" s="38" t="s">
        <v>19</v>
      </c>
      <c r="B24" s="39"/>
      <c r="C24" s="34">
        <v>-1.1000000000000001</v>
      </c>
      <c r="D24" s="34">
        <v>-1.1000000000000001</v>
      </c>
      <c r="E24" s="34">
        <v>-0.9</v>
      </c>
    </row>
    <row r="25" spans="1:10" s="26" customFormat="1" ht="22.5" customHeight="1">
      <c r="A25" s="38" t="s">
        <v>20</v>
      </c>
      <c r="B25" s="39"/>
      <c r="C25" s="34">
        <v>-1.1000000000000001</v>
      </c>
      <c r="D25" s="34">
        <v>-1</v>
      </c>
      <c r="E25" s="34">
        <v>-0.9</v>
      </c>
    </row>
    <row r="26" spans="1:10" s="26" customFormat="1" ht="22.5" customHeight="1">
      <c r="A26" s="38" t="s">
        <v>21</v>
      </c>
      <c r="B26" s="39"/>
      <c r="C26" s="34">
        <v>74.5</v>
      </c>
      <c r="D26" s="34">
        <v>79.2</v>
      </c>
      <c r="E26" s="34">
        <v>77.59</v>
      </c>
    </row>
    <row r="27" spans="1:10" s="11" customFormat="1" ht="14.25">
      <c r="A27" s="40"/>
      <c r="B27" s="40"/>
      <c r="C27" s="41"/>
      <c r="D27" s="41"/>
      <c r="E27" s="41"/>
    </row>
    <row r="28" spans="1:10" s="45" customFormat="1" ht="15">
      <c r="A28" s="42"/>
      <c r="B28" s="43"/>
      <c r="C28" s="44"/>
      <c r="D28" s="44"/>
      <c r="E28" s="44"/>
    </row>
    <row r="29" spans="1:10" ht="13.5">
      <c r="A29" s="46" t="s">
        <v>22</v>
      </c>
    </row>
    <row r="30" spans="1:10" s="50" customFormat="1" ht="14.25" customHeight="1">
      <c r="A30" s="47"/>
      <c r="B30" s="48"/>
      <c r="C30" s="49"/>
      <c r="D30" s="49"/>
      <c r="E30" s="49"/>
    </row>
    <row r="31" spans="1:10" s="50" customFormat="1" ht="14.25" customHeight="1">
      <c r="B31" s="48"/>
      <c r="C31" s="49"/>
      <c r="D31" s="49"/>
      <c r="E31" s="49"/>
    </row>
  </sheetData>
  <mergeCells count="1">
    <mergeCell ref="A5:B5"/>
  </mergeCells>
  <pageMargins left="0.7" right="0.7" top="0.78740157499999996" bottom="0.78740157499999996" header="0.3" footer="0.3"/>
  <pageSetup paperSize="9" scale="99" fitToHeight="0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workbookViewId="0"/>
  </sheetViews>
  <sheetFormatPr baseColWidth="10" defaultRowHeight="15"/>
  <cols>
    <col min="1" max="1" width="5" style="198" customWidth="1"/>
    <col min="2" max="2" width="43" style="198" customWidth="1"/>
    <col min="3" max="3" width="12.7109375" style="198" customWidth="1"/>
    <col min="4" max="5" width="14.42578125" style="198" customWidth="1"/>
    <col min="6" max="14" width="11.42578125" style="198"/>
    <col min="15" max="16384" width="11.42578125" style="199"/>
  </cols>
  <sheetData>
    <row r="1" spans="1:14" s="197" customFormat="1" ht="15.6" customHeight="1">
      <c r="A1" s="157" t="s">
        <v>251</v>
      </c>
      <c r="B1" s="160"/>
      <c r="C1" s="160"/>
      <c r="D1" s="160"/>
      <c r="E1" s="160"/>
      <c r="F1" s="196"/>
      <c r="G1" s="196"/>
      <c r="H1" s="196"/>
      <c r="I1" s="196"/>
      <c r="J1" s="196"/>
      <c r="K1" s="196"/>
      <c r="L1" s="196"/>
      <c r="M1" s="196"/>
      <c r="N1" s="196"/>
    </row>
    <row r="2" spans="1:14" ht="15.75">
      <c r="A2" s="160" t="s">
        <v>1</v>
      </c>
      <c r="B2" s="160"/>
      <c r="C2" s="160"/>
      <c r="D2" s="160"/>
      <c r="E2" s="160"/>
    </row>
    <row r="3" spans="1:14" ht="15.75">
      <c r="A3" s="162"/>
      <c r="B3" s="162"/>
      <c r="C3" s="162"/>
      <c r="D3" s="162"/>
      <c r="E3" s="162"/>
    </row>
    <row r="4" spans="1:14" ht="22.5" customHeight="1">
      <c r="A4" s="171"/>
      <c r="B4" s="171"/>
      <c r="C4" s="200" t="s">
        <v>181</v>
      </c>
      <c r="D4" s="200" t="s">
        <v>182</v>
      </c>
      <c r="E4" s="201"/>
    </row>
    <row r="5" spans="1:14" ht="14.45" customHeight="1">
      <c r="A5" s="160"/>
      <c r="B5" s="160"/>
      <c r="C5" s="705" t="s">
        <v>252</v>
      </c>
      <c r="D5" s="705"/>
      <c r="E5" s="202"/>
    </row>
    <row r="6" spans="1:14" s="207" customFormat="1" ht="22.5" customHeight="1">
      <c r="A6" s="203"/>
      <c r="B6" s="203"/>
      <c r="C6" s="204" t="s">
        <v>7</v>
      </c>
      <c r="D6" s="204" t="s">
        <v>13</v>
      </c>
      <c r="E6" s="204" t="s">
        <v>56</v>
      </c>
      <c r="F6" s="206"/>
      <c r="G6" s="206"/>
      <c r="H6" s="206"/>
      <c r="I6" s="206"/>
      <c r="J6" s="206"/>
      <c r="K6" s="206"/>
      <c r="L6" s="206"/>
      <c r="M6" s="206"/>
      <c r="N6" s="206"/>
    </row>
    <row r="7" spans="1:14" ht="14.45" customHeight="1">
      <c r="A7" s="160"/>
      <c r="B7" s="160"/>
      <c r="C7" s="208"/>
      <c r="D7" s="208"/>
      <c r="E7" s="157"/>
    </row>
    <row r="8" spans="1:14" ht="16.5" customHeight="1">
      <c r="A8" s="209" t="s">
        <v>185</v>
      </c>
      <c r="B8" s="210" t="s">
        <v>186</v>
      </c>
      <c r="C8" s="168">
        <v>2.5000000000000001E-2</v>
      </c>
      <c r="D8" s="168">
        <v>4.2999999999999997E-2</v>
      </c>
      <c r="E8" s="168">
        <f>D8-C8</f>
        <v>1.7999999999999995E-2</v>
      </c>
    </row>
    <row r="9" spans="1:14" ht="16.5" customHeight="1">
      <c r="A9" s="209" t="s">
        <v>187</v>
      </c>
      <c r="B9" s="210" t="s">
        <v>188</v>
      </c>
      <c r="C9" s="168">
        <v>2.3010000000000002</v>
      </c>
      <c r="D9" s="168">
        <v>2.5169999999999999</v>
      </c>
      <c r="E9" s="168">
        <f t="shared" ref="E9:E40" si="0">D9-C9</f>
        <v>0.21599999999999975</v>
      </c>
    </row>
    <row r="10" spans="1:14" ht="16.5" customHeight="1">
      <c r="A10" s="209" t="s">
        <v>189</v>
      </c>
      <c r="B10" s="210" t="s">
        <v>190</v>
      </c>
      <c r="C10" s="168">
        <v>0.39600000000000002</v>
      </c>
      <c r="D10" s="168">
        <v>0.39900000000000002</v>
      </c>
      <c r="E10" s="168">
        <f t="shared" si="0"/>
        <v>3.0000000000000027E-3</v>
      </c>
    </row>
    <row r="11" spans="1:14" ht="16.5" customHeight="1">
      <c r="A11" s="209" t="s">
        <v>191</v>
      </c>
      <c r="B11" s="210" t="s">
        <v>192</v>
      </c>
      <c r="C11" s="168">
        <v>9.4E-2</v>
      </c>
      <c r="D11" s="168">
        <v>8.4000000000000005E-2</v>
      </c>
      <c r="E11" s="168">
        <f t="shared" si="0"/>
        <v>-9.999999999999995E-3</v>
      </c>
    </row>
    <row r="12" spans="1:14" ht="16.5" customHeight="1">
      <c r="A12" s="209" t="s">
        <v>193</v>
      </c>
      <c r="B12" s="210" t="s">
        <v>194</v>
      </c>
      <c r="C12" s="168">
        <v>0.14699999999999999</v>
      </c>
      <c r="D12" s="168">
        <v>0.184</v>
      </c>
      <c r="E12" s="168">
        <f t="shared" si="0"/>
        <v>3.7000000000000005E-2</v>
      </c>
    </row>
    <row r="13" spans="1:14" ht="16.5" customHeight="1">
      <c r="A13" s="209" t="s">
        <v>195</v>
      </c>
      <c r="B13" s="210" t="s">
        <v>196</v>
      </c>
      <c r="C13" s="168">
        <v>8.5999999999999993E-2</v>
      </c>
      <c r="D13" s="168">
        <v>0.23799999999999999</v>
      </c>
      <c r="E13" s="168">
        <f t="shared" si="0"/>
        <v>0.152</v>
      </c>
    </row>
    <row r="14" spans="1:14" ht="16.5" customHeight="1">
      <c r="A14" s="209" t="s">
        <v>197</v>
      </c>
      <c r="B14" s="210" t="s">
        <v>198</v>
      </c>
      <c r="C14" s="168">
        <v>4.0620000000000003</v>
      </c>
      <c r="D14" s="168">
        <v>3.8959999999999999</v>
      </c>
      <c r="E14" s="168">
        <f t="shared" si="0"/>
        <v>-0.16600000000000037</v>
      </c>
    </row>
    <row r="15" spans="1:14" ht="16.5" customHeight="1">
      <c r="A15" s="209" t="s">
        <v>199</v>
      </c>
      <c r="B15" s="210" t="s">
        <v>200</v>
      </c>
      <c r="C15" s="168">
        <v>121.881</v>
      </c>
      <c r="D15" s="168">
        <v>143.59399999999999</v>
      </c>
      <c r="E15" s="168">
        <f t="shared" si="0"/>
        <v>21.712999999999994</v>
      </c>
    </row>
    <row r="16" spans="1:14" ht="16.5" customHeight="1">
      <c r="A16" s="209" t="s">
        <v>201</v>
      </c>
      <c r="B16" s="210" t="s">
        <v>202</v>
      </c>
      <c r="C16" s="168">
        <v>5.7619999999999996</v>
      </c>
      <c r="D16" s="168">
        <v>16.402999999999999</v>
      </c>
      <c r="E16" s="168">
        <f t="shared" si="0"/>
        <v>10.640999999999998</v>
      </c>
    </row>
    <row r="17" spans="1:5" ht="16.5" customHeight="1">
      <c r="A17" s="209" t="s">
        <v>203</v>
      </c>
      <c r="B17" s="210" t="s">
        <v>204</v>
      </c>
      <c r="C17" s="168">
        <v>980</v>
      </c>
      <c r="D17" s="168">
        <v>1036.7329999999999</v>
      </c>
      <c r="E17" s="168">
        <f t="shared" si="0"/>
        <v>56.732999999999947</v>
      </c>
    </row>
    <row r="18" spans="1:5" ht="16.5" customHeight="1">
      <c r="A18" s="209" t="s">
        <v>205</v>
      </c>
      <c r="B18" s="210" t="s">
        <v>206</v>
      </c>
      <c r="C18" s="168">
        <v>50.037999999999997</v>
      </c>
      <c r="D18" s="168">
        <v>53.481000000000002</v>
      </c>
      <c r="E18" s="168">
        <f t="shared" si="0"/>
        <v>3.4430000000000049</v>
      </c>
    </row>
    <row r="19" spans="1:5" ht="16.5" customHeight="1">
      <c r="A19" s="209" t="s">
        <v>207</v>
      </c>
      <c r="B19" s="210" t="s">
        <v>208</v>
      </c>
      <c r="C19" s="168">
        <v>152.17400000000001</v>
      </c>
      <c r="D19" s="168">
        <v>152.55000000000001</v>
      </c>
      <c r="E19" s="168">
        <f t="shared" si="0"/>
        <v>0.37600000000000477</v>
      </c>
    </row>
    <row r="20" spans="1:5" ht="16.5" customHeight="1">
      <c r="A20" s="209" t="s">
        <v>209</v>
      </c>
      <c r="B20" s="210" t="s">
        <v>210</v>
      </c>
      <c r="C20" s="168">
        <v>47881.794000000002</v>
      </c>
      <c r="D20" s="168">
        <v>47881.794000000002</v>
      </c>
      <c r="E20" s="168">
        <f t="shared" si="0"/>
        <v>0</v>
      </c>
    </row>
    <row r="21" spans="1:5" ht="16.5" customHeight="1">
      <c r="A21" s="209" t="s">
        <v>211</v>
      </c>
      <c r="B21" s="210" t="s">
        <v>212</v>
      </c>
      <c r="C21" s="168">
        <v>6034.59</v>
      </c>
      <c r="D21" s="168">
        <v>6037.4440000000004</v>
      </c>
      <c r="E21" s="168">
        <f t="shared" si="0"/>
        <v>2.8540000000002692</v>
      </c>
    </row>
    <row r="22" spans="1:5" ht="16.5" customHeight="1">
      <c r="A22" s="209" t="s">
        <v>213</v>
      </c>
      <c r="B22" s="210" t="s">
        <v>214</v>
      </c>
      <c r="C22" s="168">
        <v>241.369</v>
      </c>
      <c r="D22" s="168">
        <v>242.50899999999999</v>
      </c>
      <c r="E22" s="168">
        <f t="shared" si="0"/>
        <v>1.1399999999999864</v>
      </c>
    </row>
    <row r="23" spans="1:5" ht="16.5" customHeight="1">
      <c r="A23" s="209" t="s">
        <v>215</v>
      </c>
      <c r="B23" s="210" t="s">
        <v>216</v>
      </c>
      <c r="C23" s="168">
        <v>36.9</v>
      </c>
      <c r="D23" s="168">
        <v>36.9</v>
      </c>
      <c r="E23" s="168">
        <f t="shared" si="0"/>
        <v>0</v>
      </c>
    </row>
    <row r="24" spans="1:5" ht="16.5" customHeight="1">
      <c r="A24" s="209" t="s">
        <v>217</v>
      </c>
      <c r="B24" s="210" t="s">
        <v>218</v>
      </c>
      <c r="C24" s="168">
        <v>2284.52</v>
      </c>
      <c r="D24" s="168">
        <v>2282.556</v>
      </c>
      <c r="E24" s="168">
        <f t="shared" si="0"/>
        <v>-1.9639999999999418</v>
      </c>
    </row>
    <row r="25" spans="1:5" ht="16.5" customHeight="1">
      <c r="A25" s="209" t="s">
        <v>219</v>
      </c>
      <c r="B25" s="210" t="s">
        <v>220</v>
      </c>
      <c r="C25" s="168">
        <v>48.113</v>
      </c>
      <c r="D25" s="168">
        <v>48.701999999999998</v>
      </c>
      <c r="E25" s="168">
        <f t="shared" si="0"/>
        <v>0.58899999999999864</v>
      </c>
    </row>
    <row r="26" spans="1:5" ht="16.5" customHeight="1">
      <c r="A26" s="209" t="s">
        <v>221</v>
      </c>
      <c r="B26" s="210" t="s">
        <v>222</v>
      </c>
      <c r="C26" s="168">
        <v>7151.4610000000002</v>
      </c>
      <c r="D26" s="168">
        <v>7081.4570000000003</v>
      </c>
      <c r="E26" s="168">
        <f t="shared" si="0"/>
        <v>-70.003999999999905</v>
      </c>
    </row>
    <row r="27" spans="1:5" ht="16.5" customHeight="1">
      <c r="A27" s="209" t="s">
        <v>223</v>
      </c>
      <c r="B27" s="210" t="s">
        <v>224</v>
      </c>
      <c r="C27" s="168">
        <v>82.611000000000004</v>
      </c>
      <c r="D27" s="168">
        <v>147.11699999999999</v>
      </c>
      <c r="E27" s="168">
        <f t="shared" si="0"/>
        <v>64.505999999999986</v>
      </c>
    </row>
    <row r="28" spans="1:5" ht="16.5" customHeight="1">
      <c r="A28" s="209" t="s">
        <v>225</v>
      </c>
      <c r="B28" s="210" t="s">
        <v>226</v>
      </c>
      <c r="C28" s="168">
        <v>0.54500000000000004</v>
      </c>
      <c r="D28" s="168">
        <v>1.3280000000000001</v>
      </c>
      <c r="E28" s="168">
        <f t="shared" si="0"/>
        <v>0.78300000000000003</v>
      </c>
    </row>
    <row r="29" spans="1:5" ht="16.5" customHeight="1">
      <c r="A29" s="209" t="s">
        <v>227</v>
      </c>
      <c r="B29" s="210" t="s">
        <v>228</v>
      </c>
      <c r="C29" s="168">
        <v>5.17</v>
      </c>
      <c r="D29" s="168">
        <v>5.069</v>
      </c>
      <c r="E29" s="168">
        <f t="shared" si="0"/>
        <v>-0.10099999999999998</v>
      </c>
    </row>
    <row r="30" spans="1:5" ht="16.5" customHeight="1">
      <c r="A30" s="209" t="s">
        <v>229</v>
      </c>
      <c r="B30" s="210" t="s">
        <v>230</v>
      </c>
      <c r="C30" s="168">
        <v>2E-3</v>
      </c>
      <c r="D30" s="168">
        <v>2E-3</v>
      </c>
      <c r="E30" s="168">
        <f t="shared" si="0"/>
        <v>0</v>
      </c>
    </row>
    <row r="31" spans="1:5" ht="16.5" customHeight="1">
      <c r="A31" s="209" t="s">
        <v>231</v>
      </c>
      <c r="B31" s="210" t="s">
        <v>232</v>
      </c>
      <c r="C31" s="168">
        <v>2.008</v>
      </c>
      <c r="D31" s="168">
        <v>5.0000000000000001E-3</v>
      </c>
      <c r="E31" s="168">
        <f t="shared" si="0"/>
        <v>-2.0030000000000001</v>
      </c>
    </row>
    <row r="32" spans="1:5" ht="16.5" customHeight="1">
      <c r="A32" s="209" t="s">
        <v>233</v>
      </c>
      <c r="B32" s="210" t="s">
        <v>234</v>
      </c>
      <c r="C32" s="168">
        <v>293.42599999999999</v>
      </c>
      <c r="D32" s="168">
        <v>265.15199999999999</v>
      </c>
      <c r="E32" s="168">
        <f t="shared" si="0"/>
        <v>-28.274000000000001</v>
      </c>
    </row>
    <row r="33" spans="1:14" ht="16.5" customHeight="1">
      <c r="A33" s="209" t="s">
        <v>235</v>
      </c>
      <c r="B33" s="210" t="s">
        <v>236</v>
      </c>
      <c r="C33" s="168">
        <v>382.096</v>
      </c>
      <c r="D33" s="168">
        <v>382.26299999999998</v>
      </c>
      <c r="E33" s="168">
        <f t="shared" si="0"/>
        <v>0.16699999999997317</v>
      </c>
      <c r="H33" s="222"/>
    </row>
    <row r="34" spans="1:14" ht="16.5" customHeight="1">
      <c r="A34" s="209" t="s">
        <v>237</v>
      </c>
      <c r="B34" s="210" t="s">
        <v>238</v>
      </c>
      <c r="C34" s="168">
        <v>231.80099999999999</v>
      </c>
      <c r="D34" s="168">
        <v>231.72</v>
      </c>
      <c r="E34" s="168">
        <f t="shared" si="0"/>
        <v>-8.0999999999988859E-2</v>
      </c>
    </row>
    <row r="35" spans="1:14" ht="16.5" customHeight="1">
      <c r="A35" s="209" t="s">
        <v>239</v>
      </c>
      <c r="B35" s="210" t="s">
        <v>240</v>
      </c>
      <c r="C35" s="168">
        <v>469.06400000000002</v>
      </c>
      <c r="D35" s="168">
        <v>469.06400000000002</v>
      </c>
      <c r="E35" s="168">
        <f t="shared" si="0"/>
        <v>0</v>
      </c>
    </row>
    <row r="36" spans="1:14" ht="16.5" customHeight="1">
      <c r="A36" s="209" t="s">
        <v>241</v>
      </c>
      <c r="B36" s="210" t="s">
        <v>242</v>
      </c>
      <c r="C36" s="168">
        <v>635.82899999999995</v>
      </c>
      <c r="D36" s="168">
        <v>635.82899999999995</v>
      </c>
      <c r="E36" s="168">
        <f t="shared" si="0"/>
        <v>0</v>
      </c>
    </row>
    <row r="37" spans="1:14" ht="16.5" customHeight="1">
      <c r="A37" s="209" t="s">
        <v>243</v>
      </c>
      <c r="B37" s="210" t="s">
        <v>244</v>
      </c>
      <c r="C37" s="168">
        <v>1214.5340000000001</v>
      </c>
      <c r="D37" s="168">
        <v>973.096</v>
      </c>
      <c r="E37" s="168">
        <f t="shared" si="0"/>
        <v>-241.4380000000001</v>
      </c>
    </row>
    <row r="38" spans="1:14" ht="16.5" customHeight="1">
      <c r="A38" s="209" t="s">
        <v>245</v>
      </c>
      <c r="B38" s="210" t="s">
        <v>246</v>
      </c>
      <c r="C38" s="168">
        <v>2431.1260000000002</v>
      </c>
      <c r="D38" s="168">
        <v>320.82299999999998</v>
      </c>
      <c r="E38" s="168">
        <f t="shared" si="0"/>
        <v>-2110.3030000000003</v>
      </c>
    </row>
    <row r="39" spans="1:14" ht="16.5" customHeight="1">
      <c r="A39" s="209" t="s">
        <v>247</v>
      </c>
      <c r="B39" s="210" t="s">
        <v>248</v>
      </c>
      <c r="C39" s="168">
        <v>1451.86</v>
      </c>
      <c r="D39" s="168">
        <v>1451.86</v>
      </c>
      <c r="E39" s="168">
        <f t="shared" si="0"/>
        <v>0</v>
      </c>
    </row>
    <row r="40" spans="1:14" ht="16.5" customHeight="1">
      <c r="A40" s="209" t="s">
        <v>249</v>
      </c>
      <c r="B40" s="210" t="s">
        <v>250</v>
      </c>
      <c r="C40" s="168">
        <v>0</v>
      </c>
      <c r="D40" s="168">
        <v>0</v>
      </c>
      <c r="E40" s="168">
        <f t="shared" si="0"/>
        <v>0</v>
      </c>
    </row>
    <row r="41" spans="1:14" s="224" customFormat="1" ht="22.5" customHeight="1">
      <c r="A41" s="214"/>
      <c r="B41" s="215" t="s">
        <v>24</v>
      </c>
      <c r="C41" s="216">
        <f>SUM(C8:C40)</f>
        <v>72195.785000000003</v>
      </c>
      <c r="D41" s="216">
        <f>SUM(D8:D40)</f>
        <v>69904.81200000002</v>
      </c>
      <c r="E41" s="216">
        <f>SUM(E8:E40)</f>
        <v>-2290.973</v>
      </c>
      <c r="F41" s="223"/>
      <c r="G41" s="223"/>
      <c r="H41" s="223"/>
      <c r="I41" s="223"/>
      <c r="J41" s="223"/>
      <c r="K41" s="223"/>
      <c r="L41" s="223"/>
      <c r="M41" s="223"/>
      <c r="N41" s="223"/>
    </row>
    <row r="42" spans="1:14" ht="11.25" customHeight="1"/>
    <row r="43" spans="1:14" ht="15.75">
      <c r="A43" s="120" t="s">
        <v>114</v>
      </c>
    </row>
  </sheetData>
  <mergeCells count="1">
    <mergeCell ref="C5:D5"/>
  </mergeCells>
  <pageMargins left="0.7" right="0.7" top="0.78740157499999996" bottom="0.78740157499999996" header="0.3" footer="0.3"/>
  <pageSetup paperSize="9" scale="9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7"/>
  <sheetViews>
    <sheetView showGridLines="0" workbookViewId="0"/>
  </sheetViews>
  <sheetFormatPr baseColWidth="10" defaultRowHeight="11.25" outlineLevelRow="1" outlineLevelCol="1"/>
  <cols>
    <col min="1" max="2" width="3.42578125" style="122" customWidth="1"/>
    <col min="3" max="3" width="43.42578125" style="122" customWidth="1"/>
    <col min="4" max="6" width="13" style="122" customWidth="1"/>
    <col min="7" max="7" width="11.42578125" style="122"/>
    <col min="8" max="8" width="0" style="122" hidden="1" customWidth="1" outlineLevel="1"/>
    <col min="9" max="9" width="11.42578125" style="122" collapsed="1"/>
    <col min="10" max="256" width="11.42578125" style="122"/>
    <col min="257" max="258" width="3.42578125" style="122" customWidth="1"/>
    <col min="259" max="259" width="39.28515625" style="122" customWidth="1"/>
    <col min="260" max="260" width="9.7109375" style="122" customWidth="1"/>
    <col min="261" max="261" width="13.5703125" style="122" customWidth="1"/>
    <col min="262" max="262" width="12.42578125" style="122" bestFit="1" customWidth="1"/>
    <col min="263" max="512" width="11.42578125" style="122"/>
    <col min="513" max="514" width="3.42578125" style="122" customWidth="1"/>
    <col min="515" max="515" width="39.28515625" style="122" customWidth="1"/>
    <col min="516" max="516" width="9.7109375" style="122" customWidth="1"/>
    <col min="517" max="517" width="13.5703125" style="122" customWidth="1"/>
    <col min="518" max="518" width="12.42578125" style="122" bestFit="1" customWidth="1"/>
    <col min="519" max="768" width="11.42578125" style="122"/>
    <col min="769" max="770" width="3.42578125" style="122" customWidth="1"/>
    <col min="771" max="771" width="39.28515625" style="122" customWidth="1"/>
    <col min="772" max="772" width="9.7109375" style="122" customWidth="1"/>
    <col min="773" max="773" width="13.5703125" style="122" customWidth="1"/>
    <col min="774" max="774" width="12.42578125" style="122" bestFit="1" customWidth="1"/>
    <col min="775" max="1024" width="11.42578125" style="122"/>
    <col min="1025" max="1026" width="3.42578125" style="122" customWidth="1"/>
    <col min="1027" max="1027" width="39.28515625" style="122" customWidth="1"/>
    <col min="1028" max="1028" width="9.7109375" style="122" customWidth="1"/>
    <col min="1029" max="1029" width="13.5703125" style="122" customWidth="1"/>
    <col min="1030" max="1030" width="12.42578125" style="122" bestFit="1" customWidth="1"/>
    <col min="1031" max="1280" width="11.42578125" style="122"/>
    <col min="1281" max="1282" width="3.42578125" style="122" customWidth="1"/>
    <col min="1283" max="1283" width="39.28515625" style="122" customWidth="1"/>
    <col min="1284" max="1284" width="9.7109375" style="122" customWidth="1"/>
    <col min="1285" max="1285" width="13.5703125" style="122" customWidth="1"/>
    <col min="1286" max="1286" width="12.42578125" style="122" bestFit="1" customWidth="1"/>
    <col min="1287" max="1536" width="11.42578125" style="122"/>
    <col min="1537" max="1538" width="3.42578125" style="122" customWidth="1"/>
    <col min="1539" max="1539" width="39.28515625" style="122" customWidth="1"/>
    <col min="1540" max="1540" width="9.7109375" style="122" customWidth="1"/>
    <col min="1541" max="1541" width="13.5703125" style="122" customWidth="1"/>
    <col min="1542" max="1542" width="12.42578125" style="122" bestFit="1" customWidth="1"/>
    <col min="1543" max="1792" width="11.42578125" style="122"/>
    <col min="1793" max="1794" width="3.42578125" style="122" customWidth="1"/>
    <col min="1795" max="1795" width="39.28515625" style="122" customWidth="1"/>
    <col min="1796" max="1796" width="9.7109375" style="122" customWidth="1"/>
    <col min="1797" max="1797" width="13.5703125" style="122" customWidth="1"/>
    <col min="1798" max="1798" width="12.42578125" style="122" bestFit="1" customWidth="1"/>
    <col min="1799" max="2048" width="11.42578125" style="122"/>
    <col min="2049" max="2050" width="3.42578125" style="122" customWidth="1"/>
    <col min="2051" max="2051" width="39.28515625" style="122" customWidth="1"/>
    <col min="2052" max="2052" width="9.7109375" style="122" customWidth="1"/>
    <col min="2053" max="2053" width="13.5703125" style="122" customWidth="1"/>
    <col min="2054" max="2054" width="12.42578125" style="122" bestFit="1" customWidth="1"/>
    <col min="2055" max="2304" width="11.42578125" style="122"/>
    <col min="2305" max="2306" width="3.42578125" style="122" customWidth="1"/>
    <col min="2307" max="2307" width="39.28515625" style="122" customWidth="1"/>
    <col min="2308" max="2308" width="9.7109375" style="122" customWidth="1"/>
    <col min="2309" max="2309" width="13.5703125" style="122" customWidth="1"/>
    <col min="2310" max="2310" width="12.42578125" style="122" bestFit="1" customWidth="1"/>
    <col min="2311" max="2560" width="11.42578125" style="122"/>
    <col min="2561" max="2562" width="3.42578125" style="122" customWidth="1"/>
    <col min="2563" max="2563" width="39.28515625" style="122" customWidth="1"/>
    <col min="2564" max="2564" width="9.7109375" style="122" customWidth="1"/>
    <col min="2565" max="2565" width="13.5703125" style="122" customWidth="1"/>
    <col min="2566" max="2566" width="12.42578125" style="122" bestFit="1" customWidth="1"/>
    <col min="2567" max="2816" width="11.42578125" style="122"/>
    <col min="2817" max="2818" width="3.42578125" style="122" customWidth="1"/>
    <col min="2819" max="2819" width="39.28515625" style="122" customWidth="1"/>
    <col min="2820" max="2820" width="9.7109375" style="122" customWidth="1"/>
    <col min="2821" max="2821" width="13.5703125" style="122" customWidth="1"/>
    <col min="2822" max="2822" width="12.42578125" style="122" bestFit="1" customWidth="1"/>
    <col min="2823" max="3072" width="11.42578125" style="122"/>
    <col min="3073" max="3074" width="3.42578125" style="122" customWidth="1"/>
    <col min="3075" max="3075" width="39.28515625" style="122" customWidth="1"/>
    <col min="3076" max="3076" width="9.7109375" style="122" customWidth="1"/>
    <col min="3077" max="3077" width="13.5703125" style="122" customWidth="1"/>
    <col min="3078" max="3078" width="12.42578125" style="122" bestFit="1" customWidth="1"/>
    <col min="3079" max="3328" width="11.42578125" style="122"/>
    <col min="3329" max="3330" width="3.42578125" style="122" customWidth="1"/>
    <col min="3331" max="3331" width="39.28515625" style="122" customWidth="1"/>
    <col min="3332" max="3332" width="9.7109375" style="122" customWidth="1"/>
    <col min="3333" max="3333" width="13.5703125" style="122" customWidth="1"/>
    <col min="3334" max="3334" width="12.42578125" style="122" bestFit="1" customWidth="1"/>
    <col min="3335" max="3584" width="11.42578125" style="122"/>
    <col min="3585" max="3586" width="3.42578125" style="122" customWidth="1"/>
    <col min="3587" max="3587" width="39.28515625" style="122" customWidth="1"/>
    <col min="3588" max="3588" width="9.7109375" style="122" customWidth="1"/>
    <col min="3589" max="3589" width="13.5703125" style="122" customWidth="1"/>
    <col min="3590" max="3590" width="12.42578125" style="122" bestFit="1" customWidth="1"/>
    <col min="3591" max="3840" width="11.42578125" style="122"/>
    <col min="3841" max="3842" width="3.42578125" style="122" customWidth="1"/>
    <col min="3843" max="3843" width="39.28515625" style="122" customWidth="1"/>
    <col min="3844" max="3844" width="9.7109375" style="122" customWidth="1"/>
    <col min="3845" max="3845" width="13.5703125" style="122" customWidth="1"/>
    <col min="3846" max="3846" width="12.42578125" style="122" bestFit="1" customWidth="1"/>
    <col min="3847" max="4096" width="11.42578125" style="122"/>
    <col min="4097" max="4098" width="3.42578125" style="122" customWidth="1"/>
    <col min="4099" max="4099" width="39.28515625" style="122" customWidth="1"/>
    <col min="4100" max="4100" width="9.7109375" style="122" customWidth="1"/>
    <col min="4101" max="4101" width="13.5703125" style="122" customWidth="1"/>
    <col min="4102" max="4102" width="12.42578125" style="122" bestFit="1" customWidth="1"/>
    <col min="4103" max="4352" width="11.42578125" style="122"/>
    <col min="4353" max="4354" width="3.42578125" style="122" customWidth="1"/>
    <col min="4355" max="4355" width="39.28515625" style="122" customWidth="1"/>
    <col min="4356" max="4356" width="9.7109375" style="122" customWidth="1"/>
    <col min="4357" max="4357" width="13.5703125" style="122" customWidth="1"/>
    <col min="4358" max="4358" width="12.42578125" style="122" bestFit="1" customWidth="1"/>
    <col min="4359" max="4608" width="11.42578125" style="122"/>
    <col min="4609" max="4610" width="3.42578125" style="122" customWidth="1"/>
    <col min="4611" max="4611" width="39.28515625" style="122" customWidth="1"/>
    <col min="4612" max="4612" width="9.7109375" style="122" customWidth="1"/>
    <col min="4613" max="4613" width="13.5703125" style="122" customWidth="1"/>
    <col min="4614" max="4614" width="12.42578125" style="122" bestFit="1" customWidth="1"/>
    <col min="4615" max="4864" width="11.42578125" style="122"/>
    <col min="4865" max="4866" width="3.42578125" style="122" customWidth="1"/>
    <col min="4867" max="4867" width="39.28515625" style="122" customWidth="1"/>
    <col min="4868" max="4868" width="9.7109375" style="122" customWidth="1"/>
    <col min="4869" max="4869" width="13.5703125" style="122" customWidth="1"/>
    <col min="4870" max="4870" width="12.42578125" style="122" bestFit="1" customWidth="1"/>
    <col min="4871" max="5120" width="11.42578125" style="122"/>
    <col min="5121" max="5122" width="3.42578125" style="122" customWidth="1"/>
    <col min="5123" max="5123" width="39.28515625" style="122" customWidth="1"/>
    <col min="5124" max="5124" width="9.7109375" style="122" customWidth="1"/>
    <col min="5125" max="5125" width="13.5703125" style="122" customWidth="1"/>
    <col min="5126" max="5126" width="12.42578125" style="122" bestFit="1" customWidth="1"/>
    <col min="5127" max="5376" width="11.42578125" style="122"/>
    <col min="5377" max="5378" width="3.42578125" style="122" customWidth="1"/>
    <col min="5379" max="5379" width="39.28515625" style="122" customWidth="1"/>
    <col min="5380" max="5380" width="9.7109375" style="122" customWidth="1"/>
    <col min="5381" max="5381" width="13.5703125" style="122" customWidth="1"/>
    <col min="5382" max="5382" width="12.42578125" style="122" bestFit="1" customWidth="1"/>
    <col min="5383" max="5632" width="11.42578125" style="122"/>
    <col min="5633" max="5634" width="3.42578125" style="122" customWidth="1"/>
    <col min="5635" max="5635" width="39.28515625" style="122" customWidth="1"/>
    <col min="5636" max="5636" width="9.7109375" style="122" customWidth="1"/>
    <col min="5637" max="5637" width="13.5703125" style="122" customWidth="1"/>
    <col min="5638" max="5638" width="12.42578125" style="122" bestFit="1" customWidth="1"/>
    <col min="5639" max="5888" width="11.42578125" style="122"/>
    <col min="5889" max="5890" width="3.42578125" style="122" customWidth="1"/>
    <col min="5891" max="5891" width="39.28515625" style="122" customWidth="1"/>
    <col min="5892" max="5892" width="9.7109375" style="122" customWidth="1"/>
    <col min="5893" max="5893" width="13.5703125" style="122" customWidth="1"/>
    <col min="5894" max="5894" width="12.42578125" style="122" bestFit="1" customWidth="1"/>
    <col min="5895" max="6144" width="11.42578125" style="122"/>
    <col min="6145" max="6146" width="3.42578125" style="122" customWidth="1"/>
    <col min="6147" max="6147" width="39.28515625" style="122" customWidth="1"/>
    <col min="6148" max="6148" width="9.7109375" style="122" customWidth="1"/>
    <col min="6149" max="6149" width="13.5703125" style="122" customWidth="1"/>
    <col min="6150" max="6150" width="12.42578125" style="122" bestFit="1" customWidth="1"/>
    <col min="6151" max="6400" width="11.42578125" style="122"/>
    <col min="6401" max="6402" width="3.42578125" style="122" customWidth="1"/>
    <col min="6403" max="6403" width="39.28515625" style="122" customWidth="1"/>
    <col min="6404" max="6404" width="9.7109375" style="122" customWidth="1"/>
    <col min="6405" max="6405" width="13.5703125" style="122" customWidth="1"/>
    <col min="6406" max="6406" width="12.42578125" style="122" bestFit="1" customWidth="1"/>
    <col min="6407" max="6656" width="11.42578125" style="122"/>
    <col min="6657" max="6658" width="3.42578125" style="122" customWidth="1"/>
    <col min="6659" max="6659" width="39.28515625" style="122" customWidth="1"/>
    <col min="6660" max="6660" width="9.7109375" style="122" customWidth="1"/>
    <col min="6661" max="6661" width="13.5703125" style="122" customWidth="1"/>
    <col min="6662" max="6662" width="12.42578125" style="122" bestFit="1" customWidth="1"/>
    <col min="6663" max="6912" width="11.42578125" style="122"/>
    <col min="6913" max="6914" width="3.42578125" style="122" customWidth="1"/>
    <col min="6915" max="6915" width="39.28515625" style="122" customWidth="1"/>
    <col min="6916" max="6916" width="9.7109375" style="122" customWidth="1"/>
    <col min="6917" max="6917" width="13.5703125" style="122" customWidth="1"/>
    <col min="6918" max="6918" width="12.42578125" style="122" bestFit="1" customWidth="1"/>
    <col min="6919" max="7168" width="11.42578125" style="122"/>
    <col min="7169" max="7170" width="3.42578125" style="122" customWidth="1"/>
    <col min="7171" max="7171" width="39.28515625" style="122" customWidth="1"/>
    <col min="7172" max="7172" width="9.7109375" style="122" customWidth="1"/>
    <col min="7173" max="7173" width="13.5703125" style="122" customWidth="1"/>
    <col min="7174" max="7174" width="12.42578125" style="122" bestFit="1" customWidth="1"/>
    <col min="7175" max="7424" width="11.42578125" style="122"/>
    <col min="7425" max="7426" width="3.42578125" style="122" customWidth="1"/>
    <col min="7427" max="7427" width="39.28515625" style="122" customWidth="1"/>
    <col min="7428" max="7428" width="9.7109375" style="122" customWidth="1"/>
    <col min="7429" max="7429" width="13.5703125" style="122" customWidth="1"/>
    <col min="7430" max="7430" width="12.42578125" style="122" bestFit="1" customWidth="1"/>
    <col min="7431" max="7680" width="11.42578125" style="122"/>
    <col min="7681" max="7682" width="3.42578125" style="122" customWidth="1"/>
    <col min="7683" max="7683" width="39.28515625" style="122" customWidth="1"/>
    <col min="7684" max="7684" width="9.7109375" style="122" customWidth="1"/>
    <col min="7685" max="7685" width="13.5703125" style="122" customWidth="1"/>
    <col min="7686" max="7686" width="12.42578125" style="122" bestFit="1" customWidth="1"/>
    <col min="7687" max="7936" width="11.42578125" style="122"/>
    <col min="7937" max="7938" width="3.42578125" style="122" customWidth="1"/>
    <col min="7939" max="7939" width="39.28515625" style="122" customWidth="1"/>
    <col min="7940" max="7940" width="9.7109375" style="122" customWidth="1"/>
    <col min="7941" max="7941" width="13.5703125" style="122" customWidth="1"/>
    <col min="7942" max="7942" width="12.42578125" style="122" bestFit="1" customWidth="1"/>
    <col min="7943" max="8192" width="11.42578125" style="122"/>
    <col min="8193" max="8194" width="3.42578125" style="122" customWidth="1"/>
    <col min="8195" max="8195" width="39.28515625" style="122" customWidth="1"/>
    <col min="8196" max="8196" width="9.7109375" style="122" customWidth="1"/>
    <col min="8197" max="8197" width="13.5703125" style="122" customWidth="1"/>
    <col min="8198" max="8198" width="12.42578125" style="122" bestFit="1" customWidth="1"/>
    <col min="8199" max="8448" width="11.42578125" style="122"/>
    <col min="8449" max="8450" width="3.42578125" style="122" customWidth="1"/>
    <col min="8451" max="8451" width="39.28515625" style="122" customWidth="1"/>
    <col min="8452" max="8452" width="9.7109375" style="122" customWidth="1"/>
    <col min="8453" max="8453" width="13.5703125" style="122" customWidth="1"/>
    <col min="8454" max="8454" width="12.42578125" style="122" bestFit="1" customWidth="1"/>
    <col min="8455" max="8704" width="11.42578125" style="122"/>
    <col min="8705" max="8706" width="3.42578125" style="122" customWidth="1"/>
    <col min="8707" max="8707" width="39.28515625" style="122" customWidth="1"/>
    <col min="8708" max="8708" width="9.7109375" style="122" customWidth="1"/>
    <col min="8709" max="8709" width="13.5703125" style="122" customWidth="1"/>
    <col min="8710" max="8710" width="12.42578125" style="122" bestFit="1" customWidth="1"/>
    <col min="8711" max="8960" width="11.42578125" style="122"/>
    <col min="8961" max="8962" width="3.42578125" style="122" customWidth="1"/>
    <col min="8963" max="8963" width="39.28515625" style="122" customWidth="1"/>
    <col min="8964" max="8964" width="9.7109375" style="122" customWidth="1"/>
    <col min="8965" max="8965" width="13.5703125" style="122" customWidth="1"/>
    <col min="8966" max="8966" width="12.42578125" style="122" bestFit="1" customWidth="1"/>
    <col min="8967" max="9216" width="11.42578125" style="122"/>
    <col min="9217" max="9218" width="3.42578125" style="122" customWidth="1"/>
    <col min="9219" max="9219" width="39.28515625" style="122" customWidth="1"/>
    <col min="9220" max="9220" width="9.7109375" style="122" customWidth="1"/>
    <col min="9221" max="9221" width="13.5703125" style="122" customWidth="1"/>
    <col min="9222" max="9222" width="12.42578125" style="122" bestFit="1" customWidth="1"/>
    <col min="9223" max="9472" width="11.42578125" style="122"/>
    <col min="9473" max="9474" width="3.42578125" style="122" customWidth="1"/>
    <col min="9475" max="9475" width="39.28515625" style="122" customWidth="1"/>
    <col min="9476" max="9476" width="9.7109375" style="122" customWidth="1"/>
    <col min="9477" max="9477" width="13.5703125" style="122" customWidth="1"/>
    <col min="9478" max="9478" width="12.42578125" style="122" bestFit="1" customWidth="1"/>
    <col min="9479" max="9728" width="11.42578125" style="122"/>
    <col min="9729" max="9730" width="3.42578125" style="122" customWidth="1"/>
    <col min="9731" max="9731" width="39.28515625" style="122" customWidth="1"/>
    <col min="9732" max="9732" width="9.7109375" style="122" customWidth="1"/>
    <col min="9733" max="9733" width="13.5703125" style="122" customWidth="1"/>
    <col min="9734" max="9734" width="12.42578125" style="122" bestFit="1" customWidth="1"/>
    <col min="9735" max="9984" width="11.42578125" style="122"/>
    <col min="9985" max="9986" width="3.42578125" style="122" customWidth="1"/>
    <col min="9987" max="9987" width="39.28515625" style="122" customWidth="1"/>
    <col min="9988" max="9988" width="9.7109375" style="122" customWidth="1"/>
    <col min="9989" max="9989" width="13.5703125" style="122" customWidth="1"/>
    <col min="9990" max="9990" width="12.42578125" style="122" bestFit="1" customWidth="1"/>
    <col min="9991" max="10240" width="11.42578125" style="122"/>
    <col min="10241" max="10242" width="3.42578125" style="122" customWidth="1"/>
    <col min="10243" max="10243" width="39.28515625" style="122" customWidth="1"/>
    <col min="10244" max="10244" width="9.7109375" style="122" customWidth="1"/>
    <col min="10245" max="10245" width="13.5703125" style="122" customWidth="1"/>
    <col min="10246" max="10246" width="12.42578125" style="122" bestFit="1" customWidth="1"/>
    <col min="10247" max="10496" width="11.42578125" style="122"/>
    <col min="10497" max="10498" width="3.42578125" style="122" customWidth="1"/>
    <col min="10499" max="10499" width="39.28515625" style="122" customWidth="1"/>
    <col min="10500" max="10500" width="9.7109375" style="122" customWidth="1"/>
    <col min="10501" max="10501" width="13.5703125" style="122" customWidth="1"/>
    <col min="10502" max="10502" width="12.42578125" style="122" bestFit="1" customWidth="1"/>
    <col min="10503" max="10752" width="11.42578125" style="122"/>
    <col min="10753" max="10754" width="3.42578125" style="122" customWidth="1"/>
    <col min="10755" max="10755" width="39.28515625" style="122" customWidth="1"/>
    <col min="10756" max="10756" width="9.7109375" style="122" customWidth="1"/>
    <col min="10757" max="10757" width="13.5703125" style="122" customWidth="1"/>
    <col min="10758" max="10758" width="12.42578125" style="122" bestFit="1" customWidth="1"/>
    <col min="10759" max="11008" width="11.42578125" style="122"/>
    <col min="11009" max="11010" width="3.42578125" style="122" customWidth="1"/>
    <col min="11011" max="11011" width="39.28515625" style="122" customWidth="1"/>
    <col min="11012" max="11012" width="9.7109375" style="122" customWidth="1"/>
    <col min="11013" max="11013" width="13.5703125" style="122" customWidth="1"/>
    <col min="11014" max="11014" width="12.42578125" style="122" bestFit="1" customWidth="1"/>
    <col min="11015" max="11264" width="11.42578125" style="122"/>
    <col min="11265" max="11266" width="3.42578125" style="122" customWidth="1"/>
    <col min="11267" max="11267" width="39.28515625" style="122" customWidth="1"/>
    <col min="11268" max="11268" width="9.7109375" style="122" customWidth="1"/>
    <col min="11269" max="11269" width="13.5703125" style="122" customWidth="1"/>
    <col min="11270" max="11270" width="12.42578125" style="122" bestFit="1" customWidth="1"/>
    <col min="11271" max="11520" width="11.42578125" style="122"/>
    <col min="11521" max="11522" width="3.42578125" style="122" customWidth="1"/>
    <col min="11523" max="11523" width="39.28515625" style="122" customWidth="1"/>
    <col min="11524" max="11524" width="9.7109375" style="122" customWidth="1"/>
    <col min="11525" max="11525" width="13.5703125" style="122" customWidth="1"/>
    <col min="11526" max="11526" width="12.42578125" style="122" bestFit="1" customWidth="1"/>
    <col min="11527" max="11776" width="11.42578125" style="122"/>
    <col min="11777" max="11778" width="3.42578125" style="122" customWidth="1"/>
    <col min="11779" max="11779" width="39.28515625" style="122" customWidth="1"/>
    <col min="11780" max="11780" width="9.7109375" style="122" customWidth="1"/>
    <col min="11781" max="11781" width="13.5703125" style="122" customWidth="1"/>
    <col min="11782" max="11782" width="12.42578125" style="122" bestFit="1" customWidth="1"/>
    <col min="11783" max="12032" width="11.42578125" style="122"/>
    <col min="12033" max="12034" width="3.42578125" style="122" customWidth="1"/>
    <col min="12035" max="12035" width="39.28515625" style="122" customWidth="1"/>
    <col min="12036" max="12036" width="9.7109375" style="122" customWidth="1"/>
    <col min="12037" max="12037" width="13.5703125" style="122" customWidth="1"/>
    <col min="12038" max="12038" width="12.42578125" style="122" bestFit="1" customWidth="1"/>
    <col min="12039" max="12288" width="11.42578125" style="122"/>
    <col min="12289" max="12290" width="3.42578125" style="122" customWidth="1"/>
    <col min="12291" max="12291" width="39.28515625" style="122" customWidth="1"/>
    <col min="12292" max="12292" width="9.7109375" style="122" customWidth="1"/>
    <col min="12293" max="12293" width="13.5703125" style="122" customWidth="1"/>
    <col min="12294" max="12294" width="12.42578125" style="122" bestFit="1" customWidth="1"/>
    <col min="12295" max="12544" width="11.42578125" style="122"/>
    <col min="12545" max="12546" width="3.42578125" style="122" customWidth="1"/>
    <col min="12547" max="12547" width="39.28515625" style="122" customWidth="1"/>
    <col min="12548" max="12548" width="9.7109375" style="122" customWidth="1"/>
    <col min="12549" max="12549" width="13.5703125" style="122" customWidth="1"/>
    <col min="12550" max="12550" width="12.42578125" style="122" bestFit="1" customWidth="1"/>
    <col min="12551" max="12800" width="11.42578125" style="122"/>
    <col min="12801" max="12802" width="3.42578125" style="122" customWidth="1"/>
    <col min="12803" max="12803" width="39.28515625" style="122" customWidth="1"/>
    <col min="12804" max="12804" width="9.7109375" style="122" customWidth="1"/>
    <col min="12805" max="12805" width="13.5703125" style="122" customWidth="1"/>
    <col min="12806" max="12806" width="12.42578125" style="122" bestFit="1" customWidth="1"/>
    <col min="12807" max="13056" width="11.42578125" style="122"/>
    <col min="13057" max="13058" width="3.42578125" style="122" customWidth="1"/>
    <col min="13059" max="13059" width="39.28515625" style="122" customWidth="1"/>
    <col min="13060" max="13060" width="9.7109375" style="122" customWidth="1"/>
    <col min="13061" max="13061" width="13.5703125" style="122" customWidth="1"/>
    <col min="13062" max="13062" width="12.42578125" style="122" bestFit="1" customWidth="1"/>
    <col min="13063" max="13312" width="11.42578125" style="122"/>
    <col min="13313" max="13314" width="3.42578125" style="122" customWidth="1"/>
    <col min="13315" max="13315" width="39.28515625" style="122" customWidth="1"/>
    <col min="13316" max="13316" width="9.7109375" style="122" customWidth="1"/>
    <col min="13317" max="13317" width="13.5703125" style="122" customWidth="1"/>
    <col min="13318" max="13318" width="12.42578125" style="122" bestFit="1" customWidth="1"/>
    <col min="13319" max="13568" width="11.42578125" style="122"/>
    <col min="13569" max="13570" width="3.42578125" style="122" customWidth="1"/>
    <col min="13571" max="13571" width="39.28515625" style="122" customWidth="1"/>
    <col min="13572" max="13572" width="9.7109375" style="122" customWidth="1"/>
    <col min="13573" max="13573" width="13.5703125" style="122" customWidth="1"/>
    <col min="13574" max="13574" width="12.42578125" style="122" bestFit="1" customWidth="1"/>
    <col min="13575" max="13824" width="11.42578125" style="122"/>
    <col min="13825" max="13826" width="3.42578125" style="122" customWidth="1"/>
    <col min="13827" max="13827" width="39.28515625" style="122" customWidth="1"/>
    <col min="13828" max="13828" width="9.7109375" style="122" customWidth="1"/>
    <col min="13829" max="13829" width="13.5703125" style="122" customWidth="1"/>
    <col min="13830" max="13830" width="12.42578125" style="122" bestFit="1" customWidth="1"/>
    <col min="13831" max="14080" width="11.42578125" style="122"/>
    <col min="14081" max="14082" width="3.42578125" style="122" customWidth="1"/>
    <col min="14083" max="14083" width="39.28515625" style="122" customWidth="1"/>
    <col min="14084" max="14084" width="9.7109375" style="122" customWidth="1"/>
    <col min="14085" max="14085" width="13.5703125" style="122" customWidth="1"/>
    <col min="14086" max="14086" width="12.42578125" style="122" bestFit="1" customWidth="1"/>
    <col min="14087" max="14336" width="11.42578125" style="122"/>
    <col min="14337" max="14338" width="3.42578125" style="122" customWidth="1"/>
    <col min="14339" max="14339" width="39.28515625" style="122" customWidth="1"/>
    <col min="14340" max="14340" width="9.7109375" style="122" customWidth="1"/>
    <col min="14341" max="14341" width="13.5703125" style="122" customWidth="1"/>
    <col min="14342" max="14342" width="12.42578125" style="122" bestFit="1" customWidth="1"/>
    <col min="14343" max="14592" width="11.42578125" style="122"/>
    <col min="14593" max="14594" width="3.42578125" style="122" customWidth="1"/>
    <col min="14595" max="14595" width="39.28515625" style="122" customWidth="1"/>
    <col min="14596" max="14596" width="9.7109375" style="122" customWidth="1"/>
    <col min="14597" max="14597" width="13.5703125" style="122" customWidth="1"/>
    <col min="14598" max="14598" width="12.42578125" style="122" bestFit="1" customWidth="1"/>
    <col min="14599" max="14848" width="11.42578125" style="122"/>
    <col min="14849" max="14850" width="3.42578125" style="122" customWidth="1"/>
    <col min="14851" max="14851" width="39.28515625" style="122" customWidth="1"/>
    <col min="14852" max="14852" width="9.7109375" style="122" customWidth="1"/>
    <col min="14853" max="14853" width="13.5703125" style="122" customWidth="1"/>
    <col min="14854" max="14854" width="12.42578125" style="122" bestFit="1" customWidth="1"/>
    <col min="14855" max="15104" width="11.42578125" style="122"/>
    <col min="15105" max="15106" width="3.42578125" style="122" customWidth="1"/>
    <col min="15107" max="15107" width="39.28515625" style="122" customWidth="1"/>
    <col min="15108" max="15108" width="9.7109375" style="122" customWidth="1"/>
    <col min="15109" max="15109" width="13.5703125" style="122" customWidth="1"/>
    <col min="15110" max="15110" width="12.42578125" style="122" bestFit="1" customWidth="1"/>
    <col min="15111" max="15360" width="11.42578125" style="122"/>
    <col min="15361" max="15362" width="3.42578125" style="122" customWidth="1"/>
    <col min="15363" max="15363" width="39.28515625" style="122" customWidth="1"/>
    <col min="15364" max="15364" width="9.7109375" style="122" customWidth="1"/>
    <col min="15365" max="15365" width="13.5703125" style="122" customWidth="1"/>
    <col min="15366" max="15366" width="12.42578125" style="122" bestFit="1" customWidth="1"/>
    <col min="15367" max="15616" width="11.42578125" style="122"/>
    <col min="15617" max="15618" width="3.42578125" style="122" customWidth="1"/>
    <col min="15619" max="15619" width="39.28515625" style="122" customWidth="1"/>
    <col min="15620" max="15620" width="9.7109375" style="122" customWidth="1"/>
    <col min="15621" max="15621" width="13.5703125" style="122" customWidth="1"/>
    <col min="15622" max="15622" width="12.42578125" style="122" bestFit="1" customWidth="1"/>
    <col min="15623" max="15872" width="11.42578125" style="122"/>
    <col min="15873" max="15874" width="3.42578125" style="122" customWidth="1"/>
    <col min="15875" max="15875" width="39.28515625" style="122" customWidth="1"/>
    <col min="15876" max="15876" width="9.7109375" style="122" customWidth="1"/>
    <col min="15877" max="15877" width="13.5703125" style="122" customWidth="1"/>
    <col min="15878" max="15878" width="12.42578125" style="122" bestFit="1" customWidth="1"/>
    <col min="15879" max="16128" width="11.42578125" style="122"/>
    <col min="16129" max="16130" width="3.42578125" style="122" customWidth="1"/>
    <col min="16131" max="16131" width="39.28515625" style="122" customWidth="1"/>
    <col min="16132" max="16132" width="9.7109375" style="122" customWidth="1"/>
    <col min="16133" max="16133" width="13.5703125" style="122" customWidth="1"/>
    <col min="16134" max="16134" width="12.42578125" style="122" bestFit="1" customWidth="1"/>
    <col min="16135" max="16384" width="11.42578125" style="122"/>
  </cols>
  <sheetData>
    <row r="1" spans="1:9" s="126" customFormat="1" ht="14.25">
      <c r="A1" s="123" t="s">
        <v>253</v>
      </c>
      <c r="B1" s="123"/>
      <c r="C1" s="123"/>
      <c r="D1" s="123"/>
      <c r="E1" s="123"/>
      <c r="F1" s="123"/>
      <c r="G1" s="125"/>
      <c r="H1" s="125"/>
      <c r="I1" s="125"/>
    </row>
    <row r="2" spans="1:9" s="129" customFormat="1" ht="14.25" customHeight="1">
      <c r="A2" s="127" t="s">
        <v>55</v>
      </c>
      <c r="B2" s="127"/>
      <c r="C2" s="127"/>
      <c r="D2" s="127"/>
      <c r="E2" s="127"/>
      <c r="F2" s="127"/>
      <c r="G2" s="120"/>
      <c r="H2" s="120"/>
      <c r="I2" s="120"/>
    </row>
    <row r="3" spans="1:9" ht="14.25">
      <c r="A3" s="130"/>
      <c r="B3" s="130"/>
      <c r="C3" s="130"/>
      <c r="D3" s="130"/>
      <c r="E3" s="130"/>
      <c r="F3" s="130"/>
      <c r="G3" s="132"/>
      <c r="H3" s="132"/>
      <c r="I3" s="132"/>
    </row>
    <row r="4" spans="1:9" ht="37.5" customHeight="1">
      <c r="A4" s="133"/>
      <c r="B4" s="134"/>
      <c r="C4" s="155"/>
      <c r="D4" s="135" t="s">
        <v>3</v>
      </c>
      <c r="E4" s="135" t="s">
        <v>4</v>
      </c>
      <c r="F4" s="136" t="s">
        <v>56</v>
      </c>
      <c r="G4" s="132"/>
      <c r="H4" s="132"/>
      <c r="I4" s="132"/>
    </row>
    <row r="5" spans="1:9" s="138" customFormat="1" ht="15.75" customHeight="1">
      <c r="A5" s="127"/>
      <c r="B5" s="137"/>
      <c r="C5" s="127"/>
      <c r="D5" s="127"/>
      <c r="E5" s="127"/>
      <c r="F5" s="127"/>
      <c r="G5" s="120"/>
      <c r="H5" s="120"/>
      <c r="I5" s="120"/>
    </row>
    <row r="6" spans="1:9" s="115" customFormat="1" ht="12.75" customHeight="1">
      <c r="A6" s="686" t="s">
        <v>57</v>
      </c>
      <c r="B6" s="686"/>
      <c r="C6" s="686"/>
      <c r="D6" s="113">
        <f>'Tab 4a'!E6</f>
        <v>240.51999999999998</v>
      </c>
      <c r="E6" s="113">
        <f>8.188+143.333+14.831+19.354+10.475+32.434</f>
        <v>228.61499999999995</v>
      </c>
      <c r="F6" s="114">
        <f>E6-D6</f>
        <v>-11.90500000000003</v>
      </c>
    </row>
    <row r="7" spans="1:9" s="115" customFormat="1" ht="14.25">
      <c r="A7" s="686" t="s">
        <v>58</v>
      </c>
      <c r="B7" s="686"/>
      <c r="C7" s="686"/>
      <c r="D7" s="113">
        <f>'Tab 4a'!E7</f>
        <v>396.04599999999999</v>
      </c>
      <c r="E7" s="113">
        <v>387.63600000000002</v>
      </c>
      <c r="F7" s="114">
        <f t="shared" ref="F7:F70" si="0">E7-D7</f>
        <v>-8.4099999999999682</v>
      </c>
    </row>
    <row r="8" spans="1:9" s="115" customFormat="1" ht="14.25">
      <c r="A8" s="686" t="s">
        <v>59</v>
      </c>
      <c r="B8" s="686"/>
      <c r="C8" s="686"/>
      <c r="D8" s="113">
        <f>'Tab 4a'!E8</f>
        <v>2529.5839999999998</v>
      </c>
      <c r="E8" s="113">
        <v>2529.931</v>
      </c>
      <c r="F8" s="114">
        <f t="shared" si="0"/>
        <v>0.34700000000020736</v>
      </c>
    </row>
    <row r="9" spans="1:9" s="115" customFormat="1" ht="14.25">
      <c r="A9" s="686" t="s">
        <v>60</v>
      </c>
      <c r="B9" s="686"/>
      <c r="C9" s="686"/>
      <c r="D9" s="113">
        <f>'Tab 4a'!E9</f>
        <v>418.77699999999999</v>
      </c>
      <c r="E9" s="113">
        <v>409.14100000000002</v>
      </c>
      <c r="F9" s="114">
        <f t="shared" si="0"/>
        <v>-9.6359999999999673</v>
      </c>
    </row>
    <row r="10" spans="1:9" s="115" customFormat="1" ht="14.25">
      <c r="A10" s="686" t="s">
        <v>61</v>
      </c>
      <c r="B10" s="686"/>
      <c r="C10" s="686"/>
      <c r="D10" s="113">
        <f>'Tab 4a'!E10</f>
        <v>1298.519</v>
      </c>
      <c r="E10" s="113">
        <v>1309.1320000000001</v>
      </c>
      <c r="F10" s="114">
        <f t="shared" si="0"/>
        <v>10.613000000000056</v>
      </c>
    </row>
    <row r="11" spans="1:9" s="115" customFormat="1" ht="14.25">
      <c r="A11" s="686" t="s">
        <v>62</v>
      </c>
      <c r="B11" s="686"/>
      <c r="C11" s="686"/>
      <c r="D11" s="113">
        <f>'Tab 4a'!E11</f>
        <v>2157.027</v>
      </c>
      <c r="E11" s="113">
        <v>1981.68</v>
      </c>
      <c r="F11" s="114">
        <f t="shared" si="0"/>
        <v>-175.34699999999998</v>
      </c>
    </row>
    <row r="12" spans="1:9" s="115" customFormat="1" ht="14.25">
      <c r="A12" s="686" t="s">
        <v>63</v>
      </c>
      <c r="B12" s="686"/>
      <c r="C12" s="686"/>
      <c r="D12" s="113">
        <f>'Tab 4a'!E12</f>
        <v>1101.0840000000001</v>
      </c>
      <c r="E12" s="113">
        <v>1156.6030000000001</v>
      </c>
      <c r="F12" s="114">
        <f t="shared" si="0"/>
        <v>55.519000000000005</v>
      </c>
    </row>
    <row r="13" spans="1:9" s="115" customFormat="1" ht="14.25">
      <c r="A13" s="116"/>
      <c r="B13" s="686" t="s">
        <v>64</v>
      </c>
      <c r="C13" s="686"/>
      <c r="D13" s="113"/>
      <c r="E13" s="113"/>
      <c r="F13" s="114"/>
    </row>
    <row r="14" spans="1:9" s="115" customFormat="1" ht="14.25">
      <c r="A14" s="116"/>
      <c r="B14" s="686" t="s">
        <v>65</v>
      </c>
      <c r="C14" s="686"/>
      <c r="D14" s="113">
        <f>'Tab 4a'!E14</f>
        <v>674.476</v>
      </c>
      <c r="E14" s="113">
        <v>711.92399999999998</v>
      </c>
      <c r="F14" s="114">
        <f t="shared" si="0"/>
        <v>37.447999999999979</v>
      </c>
    </row>
    <row r="15" spans="1:9" s="115" customFormat="1" ht="14.25">
      <c r="A15" s="686" t="s">
        <v>66</v>
      </c>
      <c r="B15" s="686"/>
      <c r="C15" s="686"/>
      <c r="D15" s="113">
        <f>'Tab 4a'!E15</f>
        <v>0</v>
      </c>
      <c r="E15" s="113">
        <v>0</v>
      </c>
      <c r="F15" s="114">
        <f t="shared" si="0"/>
        <v>0</v>
      </c>
    </row>
    <row r="16" spans="1:9" s="115" customFormat="1" ht="14.25">
      <c r="A16" s="686" t="s">
        <v>67</v>
      </c>
      <c r="B16" s="686"/>
      <c r="C16" s="686"/>
      <c r="D16" s="113">
        <f>'Tab 4a'!E16</f>
        <v>7028.259</v>
      </c>
      <c r="E16" s="113">
        <v>7147.2039999999997</v>
      </c>
      <c r="F16" s="114">
        <f t="shared" si="0"/>
        <v>118.94499999999971</v>
      </c>
    </row>
    <row r="17" spans="1:6" s="115" customFormat="1" ht="14.25">
      <c r="A17" s="116"/>
      <c r="B17" s="686" t="s">
        <v>64</v>
      </c>
      <c r="C17" s="686"/>
      <c r="D17" s="113"/>
      <c r="E17" s="113"/>
      <c r="F17" s="114"/>
    </row>
    <row r="18" spans="1:6" s="115" customFormat="1" ht="14.25">
      <c r="A18" s="116"/>
      <c r="B18" s="686" t="s">
        <v>68</v>
      </c>
      <c r="C18" s="686"/>
      <c r="D18" s="113">
        <f>'Tab 4a'!E18</f>
        <v>6996.4089999999997</v>
      </c>
      <c r="E18" s="113">
        <v>7114.9070000000002</v>
      </c>
      <c r="F18" s="114">
        <f t="shared" si="0"/>
        <v>118.4980000000005</v>
      </c>
    </row>
    <row r="19" spans="1:6" s="115" customFormat="1" ht="14.25">
      <c r="A19" s="686" t="s">
        <v>69</v>
      </c>
      <c r="B19" s="686"/>
      <c r="C19" s="686"/>
      <c r="D19" s="113">
        <f>'Tab 4a'!E19</f>
        <v>2923.3220000000001</v>
      </c>
      <c r="E19" s="113">
        <v>3000.23</v>
      </c>
      <c r="F19" s="114">
        <f t="shared" si="0"/>
        <v>76.907999999999902</v>
      </c>
    </row>
    <row r="20" spans="1:6" s="115" customFormat="1" ht="14.25">
      <c r="A20" s="116"/>
      <c r="B20" s="686" t="s">
        <v>70</v>
      </c>
      <c r="C20" s="686"/>
      <c r="D20" s="113"/>
      <c r="E20" s="113"/>
      <c r="F20" s="114"/>
    </row>
    <row r="21" spans="1:6" s="115" customFormat="1" ht="14.25">
      <c r="A21" s="116"/>
      <c r="B21" s="686" t="s">
        <v>71</v>
      </c>
      <c r="C21" s="686"/>
      <c r="D21" s="113">
        <f>'Tab 4a'!E21</f>
        <v>2582.2020000000002</v>
      </c>
      <c r="E21" s="113">
        <v>2685.598</v>
      </c>
      <c r="F21" s="114">
        <f t="shared" si="0"/>
        <v>103.39599999999973</v>
      </c>
    </row>
    <row r="22" spans="1:6" s="115" customFormat="1" ht="14.25">
      <c r="A22" s="686" t="s">
        <v>72</v>
      </c>
      <c r="B22" s="686"/>
      <c r="C22" s="686"/>
      <c r="D22" s="113">
        <f>'Tab 4a'!E22</f>
        <v>10194</v>
      </c>
      <c r="E22" s="113">
        <v>10680</v>
      </c>
      <c r="F22" s="114">
        <f t="shared" si="0"/>
        <v>486</v>
      </c>
    </row>
    <row r="23" spans="1:6" s="115" customFormat="1" ht="14.25">
      <c r="A23" s="116"/>
      <c r="B23" s="686" t="s">
        <v>70</v>
      </c>
      <c r="C23" s="686"/>
      <c r="D23" s="113"/>
      <c r="E23" s="113"/>
      <c r="F23" s="114"/>
    </row>
    <row r="24" spans="1:6" s="115" customFormat="1" ht="14.25">
      <c r="A24" s="116"/>
      <c r="B24" s="686" t="s">
        <v>73</v>
      </c>
      <c r="C24" s="686"/>
      <c r="D24" s="113">
        <f>'Tab 4a'!E24</f>
        <v>9129.8950000000004</v>
      </c>
      <c r="E24" s="113">
        <v>9612.107</v>
      </c>
      <c r="F24" s="114">
        <f t="shared" si="0"/>
        <v>482.21199999999953</v>
      </c>
    </row>
    <row r="25" spans="1:6" s="115" customFormat="1" ht="14.25">
      <c r="A25" s="116"/>
      <c r="B25" s="686" t="s">
        <v>74</v>
      </c>
      <c r="C25" s="686"/>
      <c r="D25" s="113">
        <f>'Tab 4a'!E25</f>
        <v>1016.894</v>
      </c>
      <c r="E25" s="113">
        <v>1018.672</v>
      </c>
      <c r="F25" s="114">
        <f t="shared" si="0"/>
        <v>1.77800000000002</v>
      </c>
    </row>
    <row r="26" spans="1:6" s="115" customFormat="1" ht="14.25">
      <c r="A26" s="686" t="s">
        <v>75</v>
      </c>
      <c r="B26" s="686"/>
      <c r="C26" s="686"/>
      <c r="D26" s="113">
        <f>'Tab 4a'!E26</f>
        <v>8973.607</v>
      </c>
      <c r="E26" s="113">
        <v>9288.3770000000004</v>
      </c>
      <c r="F26" s="114">
        <f t="shared" si="0"/>
        <v>314.77000000000044</v>
      </c>
    </row>
    <row r="27" spans="1:6" s="115" customFormat="1" ht="14.25">
      <c r="A27" s="116"/>
      <c r="B27" s="686" t="s">
        <v>70</v>
      </c>
      <c r="C27" s="686"/>
      <c r="D27" s="113"/>
      <c r="E27" s="113"/>
      <c r="F27" s="114"/>
    </row>
    <row r="28" spans="1:6" s="115" customFormat="1" ht="14.25">
      <c r="A28" s="116"/>
      <c r="B28" s="686" t="s">
        <v>76</v>
      </c>
      <c r="C28" s="686"/>
      <c r="D28" s="113">
        <f>'Tab 4a'!E28</f>
        <v>4046.7420000000002</v>
      </c>
      <c r="E28" s="113">
        <v>4218.7920000000004</v>
      </c>
      <c r="F28" s="114">
        <f t="shared" si="0"/>
        <v>172.05000000000018</v>
      </c>
    </row>
    <row r="29" spans="1:6" s="115" customFormat="1" ht="14.25">
      <c r="A29" s="116"/>
      <c r="B29" s="686" t="s">
        <v>77</v>
      </c>
      <c r="C29" s="686"/>
      <c r="D29" s="113">
        <f>'Tab 4a'!E29</f>
        <v>1254.2</v>
      </c>
      <c r="E29" s="113">
        <v>1279.117</v>
      </c>
      <c r="F29" s="114">
        <f t="shared" si="0"/>
        <v>24.916999999999916</v>
      </c>
    </row>
    <row r="30" spans="1:6" s="115" customFormat="1" ht="14.25">
      <c r="A30" s="116"/>
      <c r="B30" s="686" t="s">
        <v>78</v>
      </c>
      <c r="C30" s="686"/>
      <c r="D30" s="113">
        <f>'Tab 4a'!E30</f>
        <v>2120.4349999999999</v>
      </c>
      <c r="E30" s="113">
        <v>2130.944</v>
      </c>
      <c r="F30" s="114">
        <f t="shared" si="0"/>
        <v>10.509000000000015</v>
      </c>
    </row>
    <row r="31" spans="1:6" s="115" customFormat="1" ht="14.25">
      <c r="A31" s="116"/>
      <c r="B31" s="686" t="s">
        <v>79</v>
      </c>
      <c r="C31" s="686"/>
      <c r="D31" s="113">
        <f>'Tab 4a'!E31</f>
        <v>1552.23</v>
      </c>
      <c r="E31" s="113">
        <v>1659.5239999999999</v>
      </c>
      <c r="F31" s="114">
        <f t="shared" si="0"/>
        <v>107.29399999999987</v>
      </c>
    </row>
    <row r="32" spans="1:6" s="115" customFormat="1" ht="14.25">
      <c r="A32" s="686" t="s">
        <v>80</v>
      </c>
      <c r="B32" s="686"/>
      <c r="C32" s="686"/>
      <c r="D32" s="113">
        <f>'Tab 4a'!E32</f>
        <v>953.31299999999999</v>
      </c>
      <c r="E32" s="113">
        <v>957.04399999999998</v>
      </c>
      <c r="F32" s="114">
        <f t="shared" si="0"/>
        <v>3.7309999999999945</v>
      </c>
    </row>
    <row r="33" spans="1:6" s="115" customFormat="1" ht="14.25">
      <c r="A33" s="116"/>
      <c r="B33" s="116" t="s">
        <v>70</v>
      </c>
      <c r="C33" s="116"/>
      <c r="D33" s="113"/>
      <c r="E33" s="113"/>
      <c r="F33" s="114"/>
    </row>
    <row r="34" spans="1:6" s="115" customFormat="1" ht="14.25">
      <c r="A34" s="116"/>
      <c r="B34" s="686" t="s">
        <v>81</v>
      </c>
      <c r="C34" s="686"/>
      <c r="D34" s="113">
        <f>'Tab 4a'!E34</f>
        <v>774.92200000000003</v>
      </c>
      <c r="E34" s="113">
        <v>777.60299999999995</v>
      </c>
      <c r="F34" s="114">
        <f t="shared" si="0"/>
        <v>2.6809999999999263</v>
      </c>
    </row>
    <row r="35" spans="1:6" s="115" customFormat="1" ht="14.25">
      <c r="A35" s="686" t="s">
        <v>82</v>
      </c>
      <c r="B35" s="686"/>
      <c r="C35" s="686"/>
      <c r="D35" s="113">
        <f>'Tab 4a'!E35</f>
        <v>6805.3869999999997</v>
      </c>
      <c r="E35" s="113">
        <v>7023.4740000000002</v>
      </c>
      <c r="F35" s="114">
        <f t="shared" si="0"/>
        <v>218.08700000000044</v>
      </c>
    </row>
    <row r="36" spans="1:6" s="115" customFormat="1" ht="14.25">
      <c r="A36" s="116"/>
      <c r="B36" s="686" t="s">
        <v>70</v>
      </c>
      <c r="C36" s="686"/>
      <c r="D36" s="113"/>
      <c r="E36" s="113"/>
      <c r="F36" s="114"/>
    </row>
    <row r="37" spans="1:6" s="115" customFormat="1" ht="14.25">
      <c r="A37" s="116"/>
      <c r="B37" s="686" t="s">
        <v>83</v>
      </c>
      <c r="C37" s="686"/>
      <c r="D37" s="113">
        <f>'Tab 4a'!E37</f>
        <v>6708.56</v>
      </c>
      <c r="E37" s="113">
        <v>6928.4139999999998</v>
      </c>
      <c r="F37" s="114">
        <f t="shared" si="0"/>
        <v>219.85399999999936</v>
      </c>
    </row>
    <row r="38" spans="1:6" s="115" customFormat="1" ht="14.25">
      <c r="A38" s="116"/>
      <c r="B38" s="116"/>
      <c r="C38" s="116" t="s">
        <v>84</v>
      </c>
      <c r="D38" s="113">
        <f>'Tab 4a'!E38</f>
        <v>3106.4</v>
      </c>
      <c r="E38" s="113">
        <v>3295.4</v>
      </c>
      <c r="F38" s="114">
        <f t="shared" si="0"/>
        <v>189</v>
      </c>
    </row>
    <row r="39" spans="1:6" s="115" customFormat="1" ht="14.25">
      <c r="A39" s="116"/>
      <c r="B39" s="116"/>
      <c r="C39" s="116" t="s">
        <v>85</v>
      </c>
      <c r="D39" s="113">
        <f>'Tab 4a'!E39</f>
        <v>1112.002</v>
      </c>
      <c r="E39" s="113">
        <v>1122.252</v>
      </c>
      <c r="F39" s="114">
        <f t="shared" si="0"/>
        <v>10.25</v>
      </c>
    </row>
    <row r="40" spans="1:6" s="115" customFormat="1" ht="14.25">
      <c r="A40" s="686" t="s">
        <v>86</v>
      </c>
      <c r="B40" s="686"/>
      <c r="C40" s="686"/>
      <c r="D40" s="113">
        <f>'Tab 4a'!E40</f>
        <v>8078.7030000000004</v>
      </c>
      <c r="E40" s="113">
        <v>7992.6729999999998</v>
      </c>
      <c r="F40" s="114">
        <f t="shared" si="0"/>
        <v>-86.030000000000655</v>
      </c>
    </row>
    <row r="41" spans="1:6" s="115" customFormat="1" ht="14.25">
      <c r="A41" s="116"/>
      <c r="B41" s="686" t="s">
        <v>70</v>
      </c>
      <c r="C41" s="686"/>
      <c r="D41" s="113"/>
      <c r="E41" s="113"/>
      <c r="F41" s="114"/>
    </row>
    <row r="42" spans="1:6" s="115" customFormat="1" ht="14.25">
      <c r="A42" s="116"/>
      <c r="B42" s="117" t="s">
        <v>87</v>
      </c>
      <c r="C42" s="116"/>
      <c r="D42" s="113">
        <f>'Tab 4a'!E42</f>
        <v>423.71300000000002</v>
      </c>
      <c r="E42" s="113">
        <v>448.68299999999999</v>
      </c>
      <c r="F42" s="114">
        <f t="shared" si="0"/>
        <v>24.96999999999997</v>
      </c>
    </row>
    <row r="43" spans="1:6" s="115" customFormat="1" ht="14.25">
      <c r="A43" s="116"/>
      <c r="B43" s="686" t="s">
        <v>88</v>
      </c>
      <c r="C43" s="686"/>
      <c r="D43" s="113">
        <f>'Tab 4a'!E43</f>
        <v>6917.5460000000003</v>
      </c>
      <c r="E43" s="113">
        <v>6887.9369999999999</v>
      </c>
      <c r="F43" s="114">
        <f t="shared" si="0"/>
        <v>-29.609000000000378</v>
      </c>
    </row>
    <row r="44" spans="1:6" s="115" customFormat="1" ht="14.25">
      <c r="A44" s="686" t="s">
        <v>89</v>
      </c>
      <c r="B44" s="686"/>
      <c r="C44" s="686"/>
      <c r="D44" s="113">
        <f>'Tab 4a'!E44</f>
        <v>4078.1210000000001</v>
      </c>
      <c r="E44" s="113">
        <v>4119.491</v>
      </c>
      <c r="F44" s="114">
        <f t="shared" si="0"/>
        <v>41.369999999999891</v>
      </c>
    </row>
    <row r="45" spans="1:6" s="115" customFormat="1" ht="14.25">
      <c r="A45" s="116"/>
      <c r="B45" s="686" t="s">
        <v>64</v>
      </c>
      <c r="C45" s="686"/>
      <c r="D45" s="113"/>
      <c r="E45" s="113"/>
      <c r="F45" s="114"/>
    </row>
    <row r="46" spans="1:6" s="115" customFormat="1" ht="14.25">
      <c r="A46" s="116"/>
      <c r="B46" s="686" t="s">
        <v>90</v>
      </c>
      <c r="C46" s="686"/>
      <c r="D46" s="113">
        <f>'Tab 4a'!E46</f>
        <v>3066.8690000000001</v>
      </c>
      <c r="E46" s="113">
        <v>3079.4290000000001</v>
      </c>
      <c r="F46" s="114">
        <f t="shared" si="0"/>
        <v>12.559999999999945</v>
      </c>
    </row>
    <row r="47" spans="1:6" s="115" customFormat="1" ht="14.25">
      <c r="A47" s="116"/>
      <c r="B47" s="686" t="s">
        <v>91</v>
      </c>
      <c r="C47" s="686"/>
      <c r="D47" s="113">
        <f>'Tab 4a'!E47</f>
        <v>255.42</v>
      </c>
      <c r="E47" s="113">
        <v>264.94</v>
      </c>
      <c r="F47" s="114">
        <f t="shared" si="0"/>
        <v>9.5200000000000102</v>
      </c>
    </row>
    <row r="48" spans="1:6" s="115" customFormat="1" ht="14.25">
      <c r="A48" s="686" t="s">
        <v>92</v>
      </c>
      <c r="B48" s="686"/>
      <c r="C48" s="686"/>
      <c r="D48" s="113">
        <f>'Tab 4a'!E48</f>
        <v>368.58600000000001</v>
      </c>
      <c r="E48" s="113">
        <v>441.74599999999998</v>
      </c>
      <c r="F48" s="114">
        <f t="shared" si="0"/>
        <v>73.159999999999968</v>
      </c>
    </row>
    <row r="49" spans="1:6" s="115" customFormat="1" ht="14.25">
      <c r="A49" s="686" t="s">
        <v>93</v>
      </c>
      <c r="B49" s="686"/>
      <c r="C49" s="686"/>
      <c r="D49" s="113">
        <f>'Tab 4a'!E49</f>
        <v>101.6</v>
      </c>
      <c r="E49" s="113">
        <v>101.6</v>
      </c>
      <c r="F49" s="114">
        <f t="shared" si="0"/>
        <v>0</v>
      </c>
    </row>
    <row r="50" spans="1:6" s="115" customFormat="1" ht="14.25">
      <c r="A50" s="686" t="s">
        <v>94</v>
      </c>
      <c r="B50" s="686"/>
      <c r="C50" s="686"/>
      <c r="D50" s="113">
        <f>'Tab 4a'!E50</f>
        <v>424.2</v>
      </c>
      <c r="E50" s="113">
        <v>429.2</v>
      </c>
      <c r="F50" s="114">
        <f t="shared" si="0"/>
        <v>5</v>
      </c>
    </row>
    <row r="51" spans="1:6" s="115" customFormat="1" ht="14.25">
      <c r="A51" s="686" t="s">
        <v>95</v>
      </c>
      <c r="B51" s="686"/>
      <c r="C51" s="686"/>
      <c r="D51" s="113">
        <f>'Tab 4a'!E51</f>
        <v>360.72699999999998</v>
      </c>
      <c r="E51" s="113">
        <v>364.642</v>
      </c>
      <c r="F51" s="114">
        <f t="shared" si="0"/>
        <v>3.9150000000000205</v>
      </c>
    </row>
    <row r="52" spans="1:6" s="115" customFormat="1" ht="14.25">
      <c r="A52" s="686" t="s">
        <v>96</v>
      </c>
      <c r="B52" s="686"/>
      <c r="C52" s="686"/>
      <c r="D52" s="113">
        <f>'Tab 4a'!E52</f>
        <v>3173.8249999999998</v>
      </c>
      <c r="E52" s="113">
        <v>3349.3589999999999</v>
      </c>
      <c r="F52" s="114">
        <f t="shared" si="0"/>
        <v>175.53400000000011</v>
      </c>
    </row>
    <row r="53" spans="1:6" s="115" customFormat="1" ht="14.25">
      <c r="A53" s="116"/>
      <c r="B53" s="686" t="s">
        <v>70</v>
      </c>
      <c r="C53" s="686"/>
      <c r="D53" s="113"/>
      <c r="E53" s="113"/>
      <c r="F53" s="114"/>
    </row>
    <row r="54" spans="1:6" s="115" customFormat="1" ht="14.25">
      <c r="A54" s="116"/>
      <c r="B54" s="686" t="s">
        <v>97</v>
      </c>
      <c r="C54" s="686"/>
      <c r="D54" s="113">
        <f>'Tab 4a'!E54</f>
        <v>2725.8890000000001</v>
      </c>
      <c r="E54" s="113">
        <v>2890.614</v>
      </c>
      <c r="F54" s="114">
        <f t="shared" si="0"/>
        <v>164.72499999999991</v>
      </c>
    </row>
    <row r="55" spans="1:6" s="115" customFormat="1" ht="14.25">
      <c r="A55" s="686" t="s">
        <v>98</v>
      </c>
      <c r="B55" s="686"/>
      <c r="C55" s="686"/>
      <c r="D55" s="113">
        <f>'Tab 4a'!E55</f>
        <v>2226.2719999999999</v>
      </c>
      <c r="E55" s="113">
        <v>2144.7869999999998</v>
      </c>
      <c r="F55" s="114">
        <f t="shared" si="0"/>
        <v>-81.485000000000127</v>
      </c>
    </row>
    <row r="56" spans="1:6" s="115" customFormat="1" ht="14.25">
      <c r="A56" s="116"/>
      <c r="B56" s="686" t="s">
        <v>70</v>
      </c>
      <c r="C56" s="686"/>
      <c r="D56" s="113"/>
      <c r="E56" s="113"/>
      <c r="F56" s="114"/>
    </row>
    <row r="57" spans="1:6" s="115" customFormat="1" ht="14.25">
      <c r="A57" s="116"/>
      <c r="B57" s="686" t="s">
        <v>99</v>
      </c>
      <c r="C57" s="686"/>
      <c r="D57" s="113">
        <f>'Tab 4a'!E57</f>
        <v>1836.3130000000001</v>
      </c>
      <c r="E57" s="113">
        <v>1764.0519999999999</v>
      </c>
      <c r="F57" s="114">
        <f t="shared" si="0"/>
        <v>-72.261000000000195</v>
      </c>
    </row>
    <row r="58" spans="1:6" s="115" customFormat="1" ht="14.25">
      <c r="A58" s="116"/>
      <c r="B58" s="117"/>
      <c r="C58" s="117" t="s">
        <v>100</v>
      </c>
      <c r="D58" s="113">
        <f>'Tab 4a'!E58</f>
        <v>850.5</v>
      </c>
      <c r="E58" s="113">
        <v>850.50099999999998</v>
      </c>
      <c r="F58" s="114">
        <f t="shared" si="0"/>
        <v>9.9999999997635314E-4</v>
      </c>
    </row>
    <row r="59" spans="1:6" s="115" customFormat="1" ht="14.25">
      <c r="A59" s="116"/>
      <c r="B59" s="117"/>
      <c r="C59" s="117" t="s">
        <v>101</v>
      </c>
      <c r="D59" s="113">
        <f>'Tab 4a'!E59</f>
        <v>795.53700000000003</v>
      </c>
      <c r="E59" s="113">
        <v>733.55399999999997</v>
      </c>
      <c r="F59" s="114">
        <f t="shared" si="0"/>
        <v>-61.983000000000061</v>
      </c>
    </row>
    <row r="60" spans="1:6" s="115" customFormat="1" ht="14.25">
      <c r="A60" s="687" t="s">
        <v>102</v>
      </c>
      <c r="B60" s="687"/>
      <c r="C60" s="687"/>
      <c r="D60" s="113">
        <f>'Tab 4a'!E60</f>
        <v>639.01900000000001</v>
      </c>
      <c r="E60" s="113">
        <v>643.01199999999994</v>
      </c>
      <c r="F60" s="114">
        <f t="shared" si="0"/>
        <v>3.9929999999999382</v>
      </c>
    </row>
    <row r="61" spans="1:6" s="115" customFormat="1" ht="14.25">
      <c r="A61" s="686" t="s">
        <v>103</v>
      </c>
      <c r="B61" s="686"/>
      <c r="C61" s="686"/>
      <c r="D61" s="113">
        <f>'Tab 4a'!E61</f>
        <v>1014.003</v>
      </c>
      <c r="E61" s="113">
        <v>988.67100000000005</v>
      </c>
      <c r="F61" s="114">
        <f t="shared" si="0"/>
        <v>-25.331999999999994</v>
      </c>
    </row>
    <row r="62" spans="1:6" s="115" customFormat="1" ht="14.25">
      <c r="A62" s="116"/>
      <c r="B62" s="686" t="s">
        <v>64</v>
      </c>
      <c r="C62" s="686"/>
      <c r="D62" s="113"/>
      <c r="E62" s="113"/>
      <c r="F62" s="114"/>
    </row>
    <row r="63" spans="1:6" s="115" customFormat="1" ht="14.25">
      <c r="A63" s="116"/>
      <c r="B63" s="686" t="s">
        <v>104</v>
      </c>
      <c r="C63" s="686"/>
      <c r="D63" s="113">
        <f>'Tab 4a'!E63</f>
        <v>484.95600000000002</v>
      </c>
      <c r="E63" s="113">
        <v>429.209</v>
      </c>
      <c r="F63" s="114">
        <f t="shared" si="0"/>
        <v>-55.747000000000014</v>
      </c>
    </row>
    <row r="64" spans="1:6" s="115" customFormat="1" ht="14.25">
      <c r="A64" s="686" t="s">
        <v>105</v>
      </c>
      <c r="B64" s="686"/>
      <c r="C64" s="686"/>
      <c r="D64" s="113">
        <f>'Tab 4a'!E64</f>
        <v>1540.2719999999999</v>
      </c>
      <c r="E64" s="113">
        <v>1023.297</v>
      </c>
      <c r="F64" s="114">
        <f t="shared" si="0"/>
        <v>-516.97499999999991</v>
      </c>
    </row>
    <row r="65" spans="1:9" s="115" customFormat="1" ht="14.25">
      <c r="A65" s="116"/>
      <c r="B65" s="686" t="s">
        <v>70</v>
      </c>
      <c r="C65" s="686"/>
      <c r="D65" s="113"/>
      <c r="E65" s="113"/>
      <c r="F65" s="114"/>
    </row>
    <row r="66" spans="1:9" s="115" customFormat="1" ht="14.25">
      <c r="A66" s="116"/>
      <c r="B66" s="686" t="s">
        <v>106</v>
      </c>
      <c r="C66" s="686"/>
      <c r="D66" s="113">
        <f>'Tab 4a'!E66</f>
        <v>633.80200000000002</v>
      </c>
      <c r="E66" s="113">
        <v>640.86199999999997</v>
      </c>
      <c r="F66" s="114">
        <f t="shared" si="0"/>
        <v>7.0599999999999454</v>
      </c>
    </row>
    <row r="67" spans="1:9" s="115" customFormat="1" ht="14.25">
      <c r="A67" s="116"/>
      <c r="B67" s="116" t="s">
        <v>107</v>
      </c>
      <c r="C67" s="116"/>
      <c r="D67" s="113">
        <f>'Tab 4a'!E67</f>
        <v>906.47</v>
      </c>
      <c r="E67" s="113">
        <v>382.435</v>
      </c>
      <c r="F67" s="114">
        <f t="shared" si="0"/>
        <v>-524.03500000000008</v>
      </c>
      <c r="H67" s="119">
        <v>906.47</v>
      </c>
    </row>
    <row r="68" spans="1:9" s="115" customFormat="1" ht="14.25">
      <c r="A68" s="686" t="s">
        <v>108</v>
      </c>
      <c r="B68" s="686"/>
      <c r="C68" s="686"/>
      <c r="D68" s="113">
        <f>'Tab 4a'!E68</f>
        <v>1831.59</v>
      </c>
      <c r="E68" s="113">
        <v>431</v>
      </c>
      <c r="F68" s="114">
        <f t="shared" si="0"/>
        <v>-1400.59</v>
      </c>
    </row>
    <row r="69" spans="1:9" s="115" customFormat="1" ht="14.25">
      <c r="A69" s="686" t="s">
        <v>109</v>
      </c>
      <c r="B69" s="686"/>
      <c r="C69" s="686"/>
      <c r="D69" s="113">
        <f>'Tab 4a'!E69</f>
        <v>1</v>
      </c>
      <c r="E69" s="113">
        <v>1</v>
      </c>
      <c r="F69" s="114">
        <f t="shared" si="0"/>
        <v>0</v>
      </c>
    </row>
    <row r="70" spans="1:9" s="115" customFormat="1" ht="14.25">
      <c r="A70" s="687" t="s">
        <v>111</v>
      </c>
      <c r="B70" s="687"/>
      <c r="C70" s="687"/>
      <c r="D70" s="113">
        <f>'Tab 4a'!E72</f>
        <v>6903.5140000000001</v>
      </c>
      <c r="E70" s="113">
        <v>6557.45</v>
      </c>
      <c r="F70" s="113">
        <f t="shared" si="0"/>
        <v>-346.06400000000031</v>
      </c>
    </row>
    <row r="71" spans="1:9" s="115" customFormat="1" ht="14.25">
      <c r="A71" s="697" t="s">
        <v>112</v>
      </c>
      <c r="B71" s="697"/>
      <c r="C71" s="697"/>
      <c r="D71" s="150">
        <f>D6+D7+D8+D9+D10+D11+D12+D15+D16+D19+D22+D26+D32+D35+D40+D44+D48+D49+D50+D51+D52+D55+D60+D61+D64+D68+D69+D70</f>
        <v>75760.876999999979</v>
      </c>
      <c r="E71" s="150">
        <f>E6+E7+E8+E9+E10+E11+E12+E15+E16+E19+E22+E26+E32+E35+E40+E44+E48+E49+E50+E51+E52+E55+E60+E61+E64+E68+E69+E70</f>
        <v>74686.994999999995</v>
      </c>
      <c r="F71" s="150">
        <f>F6+F7+F8+F9+F10+F11+F12+F15+F16+F19+F22+F26+F32+F35+F40+F44+F48+F49+F50+F51+F52+F55+F60+F61+F64+F68+F69+F70</f>
        <v>-1073.8820000000003</v>
      </c>
      <c r="I71" s="119"/>
    </row>
    <row r="72" spans="1:9" s="115" customFormat="1" ht="13.5"/>
    <row r="73" spans="1:9" s="115" customFormat="1" ht="13.5">
      <c r="A73" s="120" t="s">
        <v>113</v>
      </c>
    </row>
    <row r="74" spans="1:9" s="115" customFormat="1" ht="13.5">
      <c r="A74" s="120" t="s">
        <v>114</v>
      </c>
    </row>
    <row r="75" spans="1:9" s="115" customFormat="1" ht="13.5">
      <c r="A75" s="120"/>
    </row>
    <row r="76" spans="1:9" s="126" customFormat="1" ht="13.5" hidden="1" outlineLevel="1">
      <c r="A76" s="115"/>
      <c r="B76" s="115"/>
      <c r="C76" s="115"/>
      <c r="D76" s="125"/>
      <c r="E76" s="125"/>
      <c r="F76" s="125"/>
      <c r="G76" s="125"/>
      <c r="H76" s="125"/>
      <c r="I76" s="125"/>
    </row>
    <row r="77" spans="1:9" s="129" customFormat="1" ht="14.25" hidden="1" customHeight="1" outlineLevel="1">
      <c r="A77" s="125"/>
      <c r="B77" s="125"/>
      <c r="C77" s="125"/>
      <c r="D77" s="120"/>
      <c r="E77" s="120"/>
      <c r="F77" s="120"/>
      <c r="G77" s="120"/>
      <c r="H77" s="120"/>
      <c r="I77" s="120"/>
    </row>
    <row r="78" spans="1:9" ht="13.5" hidden="1" outlineLevel="1">
      <c r="A78" s="120"/>
      <c r="B78" s="120"/>
      <c r="C78" s="120"/>
      <c r="D78" s="156"/>
      <c r="E78" s="156"/>
      <c r="F78" s="156"/>
      <c r="G78" s="132"/>
      <c r="H78" s="132"/>
      <c r="I78" s="132"/>
    </row>
    <row r="79" spans="1:9" ht="37.5" hidden="1" customHeight="1" outlineLevel="1">
      <c r="A79" s="133"/>
      <c r="B79" s="155"/>
      <c r="C79" s="155"/>
      <c r="D79" s="136" t="str">
        <f>D4</f>
        <v>2014
BVA-E</v>
      </c>
      <c r="E79" s="136" t="str">
        <f>E4</f>
        <v>2015
BVA-E</v>
      </c>
      <c r="F79" s="136" t="str">
        <f>F4</f>
        <v>Differenz</v>
      </c>
      <c r="G79" s="132"/>
      <c r="H79" s="132"/>
      <c r="I79" s="132"/>
    </row>
    <row r="80" spans="1:9" ht="12" hidden="1" outlineLevel="1">
      <c r="D80" s="121"/>
      <c r="E80" s="121"/>
      <c r="F80" s="121"/>
    </row>
    <row r="81" spans="1:6" ht="14.25" hidden="1" outlineLevel="1">
      <c r="A81" s="686" t="str">
        <f>A48</f>
        <v>UG 32 Kunst und Kultur</v>
      </c>
      <c r="B81" s="686"/>
      <c r="C81" s="686"/>
      <c r="D81" s="113">
        <f t="shared" ref="D81:F85" si="1">D48</f>
        <v>368.58600000000001</v>
      </c>
      <c r="E81" s="113">
        <f t="shared" si="1"/>
        <v>441.74599999999998</v>
      </c>
      <c r="F81" s="114">
        <f t="shared" si="1"/>
        <v>73.159999999999968</v>
      </c>
    </row>
    <row r="82" spans="1:6" ht="14.25" hidden="1" outlineLevel="1">
      <c r="A82" s="686" t="str">
        <f>A49</f>
        <v>UG 33 Wirtschaft (Forschung)</v>
      </c>
      <c r="B82" s="686"/>
      <c r="C82" s="686"/>
      <c r="D82" s="113">
        <f t="shared" si="1"/>
        <v>101.6</v>
      </c>
      <c r="E82" s="113">
        <f t="shared" si="1"/>
        <v>101.6</v>
      </c>
      <c r="F82" s="114">
        <f t="shared" si="1"/>
        <v>0</v>
      </c>
    </row>
    <row r="83" spans="1:6" s="115" customFormat="1" ht="14.25" hidden="1" outlineLevel="1">
      <c r="A83" s="686" t="str">
        <f>A50</f>
        <v>UG 34 Verkehr Innovation u. Technologie (Forschung)</v>
      </c>
      <c r="B83" s="686"/>
      <c r="C83" s="686"/>
      <c r="D83" s="113">
        <f t="shared" si="1"/>
        <v>424.2</v>
      </c>
      <c r="E83" s="113">
        <f t="shared" si="1"/>
        <v>429.2</v>
      </c>
      <c r="F83" s="114">
        <f t="shared" si="1"/>
        <v>5</v>
      </c>
    </row>
    <row r="84" spans="1:6" s="115" customFormat="1" ht="14.25" hidden="1" outlineLevel="1">
      <c r="A84" s="686" t="str">
        <f>A51</f>
        <v>UG 40 Wirtschaft</v>
      </c>
      <c r="B84" s="686"/>
      <c r="C84" s="686"/>
      <c r="D84" s="113">
        <f t="shared" si="1"/>
        <v>360.72699999999998</v>
      </c>
      <c r="E84" s="113">
        <f t="shared" si="1"/>
        <v>364.642</v>
      </c>
      <c r="F84" s="114">
        <f t="shared" si="1"/>
        <v>3.9150000000000205</v>
      </c>
    </row>
    <row r="85" spans="1:6" s="115" customFormat="1" ht="14.25" hidden="1" outlineLevel="1">
      <c r="A85" s="686" t="str">
        <f>A52</f>
        <v>UG 41 Verkehr, Innovation und Technologie</v>
      </c>
      <c r="B85" s="686"/>
      <c r="C85" s="686"/>
      <c r="D85" s="113">
        <f t="shared" si="1"/>
        <v>3173.8249999999998</v>
      </c>
      <c r="E85" s="113">
        <f t="shared" si="1"/>
        <v>3349.3589999999999</v>
      </c>
      <c r="F85" s="114">
        <f t="shared" si="1"/>
        <v>175.53400000000011</v>
      </c>
    </row>
    <row r="86" spans="1:6" s="115" customFormat="1" ht="14.25" hidden="1" outlineLevel="1">
      <c r="A86" s="116"/>
      <c r="B86" s="686" t="str">
        <f>B53</f>
        <v xml:space="preserve">hievon </v>
      </c>
      <c r="C86" s="686"/>
      <c r="D86" s="113"/>
      <c r="E86" s="113"/>
      <c r="F86" s="114"/>
    </row>
    <row r="87" spans="1:6" s="115" customFormat="1" ht="14.25" hidden="1" outlineLevel="1">
      <c r="A87" s="116"/>
      <c r="B87" s="686" t="str">
        <f>B54</f>
        <v>DB Schiene</v>
      </c>
      <c r="C87" s="686"/>
      <c r="D87" s="113">
        <f t="shared" ref="D87:F88" si="2">D54</f>
        <v>2725.8890000000001</v>
      </c>
      <c r="E87" s="113">
        <f t="shared" si="2"/>
        <v>2890.614</v>
      </c>
      <c r="F87" s="114">
        <f t="shared" si="2"/>
        <v>164.72499999999991</v>
      </c>
    </row>
    <row r="88" spans="1:6" s="115" customFormat="1" ht="14.25" hidden="1" outlineLevel="1">
      <c r="A88" s="686" t="str">
        <f>A55</f>
        <v>UG 42 Land-, Forst- u. Wasserwirtschaft</v>
      </c>
      <c r="B88" s="686"/>
      <c r="C88" s="686"/>
      <c r="D88" s="113">
        <f t="shared" si="2"/>
        <v>2226.2719999999999</v>
      </c>
      <c r="E88" s="113">
        <f t="shared" si="2"/>
        <v>2144.7869999999998</v>
      </c>
      <c r="F88" s="114">
        <f t="shared" si="2"/>
        <v>-81.485000000000127</v>
      </c>
    </row>
    <row r="89" spans="1:6" s="115" customFormat="1" ht="14.25" hidden="1" outlineLevel="1">
      <c r="A89" s="116"/>
      <c r="B89" s="686" t="str">
        <f>B56</f>
        <v xml:space="preserve">hievon </v>
      </c>
      <c r="C89" s="686"/>
      <c r="D89" s="113"/>
      <c r="E89" s="113"/>
      <c r="F89" s="114"/>
    </row>
    <row r="90" spans="1:6" s="115" customFormat="1" ht="14.25" hidden="1" outlineLevel="1">
      <c r="A90" s="116"/>
      <c r="B90" s="686" t="str">
        <f>B57</f>
        <v>GB Landwirtschaft  und ländlicher Raum</v>
      </c>
      <c r="C90" s="686"/>
      <c r="D90" s="113">
        <f t="shared" ref="D90:F94" si="3">D57</f>
        <v>1836.3130000000001</v>
      </c>
      <c r="E90" s="113">
        <f t="shared" si="3"/>
        <v>1764.0519999999999</v>
      </c>
      <c r="F90" s="114">
        <f t="shared" si="3"/>
        <v>-72.261000000000195</v>
      </c>
    </row>
    <row r="91" spans="1:6" s="115" customFormat="1" ht="14.25" hidden="1" outlineLevel="1">
      <c r="A91" s="116"/>
      <c r="B91" s="117"/>
      <c r="C91" s="117" t="str">
        <f>C58</f>
        <v>hievon DB Ländliche Entwicklung</v>
      </c>
      <c r="D91" s="113">
        <f t="shared" si="3"/>
        <v>850.5</v>
      </c>
      <c r="E91" s="113">
        <f t="shared" si="3"/>
        <v>850.50099999999998</v>
      </c>
      <c r="F91" s="114">
        <f t="shared" si="3"/>
        <v>9.9999999997635314E-4</v>
      </c>
    </row>
    <row r="92" spans="1:6" s="115" customFormat="1" ht="14.25" hidden="1" outlineLevel="1">
      <c r="A92" s="116"/>
      <c r="B92" s="117"/>
      <c r="C92" s="117" t="str">
        <f>C59</f>
        <v xml:space="preserve">             DB Marktordnung und Fischerei</v>
      </c>
      <c r="D92" s="113">
        <f t="shared" si="3"/>
        <v>795.53700000000003</v>
      </c>
      <c r="E92" s="113">
        <f t="shared" si="3"/>
        <v>733.55399999999997</v>
      </c>
      <c r="F92" s="114">
        <f t="shared" si="3"/>
        <v>-61.983000000000061</v>
      </c>
    </row>
    <row r="93" spans="1:6" s="115" customFormat="1" ht="14.25" hidden="1" outlineLevel="1">
      <c r="A93" s="687" t="str">
        <f>A60</f>
        <v>UG 43 Umwelt</v>
      </c>
      <c r="B93" s="687"/>
      <c r="C93" s="687"/>
      <c r="D93" s="113">
        <f t="shared" si="3"/>
        <v>639.01900000000001</v>
      </c>
      <c r="E93" s="113">
        <f t="shared" si="3"/>
        <v>643.01199999999994</v>
      </c>
      <c r="F93" s="114">
        <f t="shared" si="3"/>
        <v>3.9929999999999382</v>
      </c>
    </row>
    <row r="94" spans="1:6" s="115" customFormat="1" ht="14.25" hidden="1" outlineLevel="1">
      <c r="A94" s="686" t="str">
        <f>A61</f>
        <v>UG 44 Finanzausgleich</v>
      </c>
      <c r="B94" s="686"/>
      <c r="C94" s="686"/>
      <c r="D94" s="113">
        <f t="shared" si="3"/>
        <v>1014.003</v>
      </c>
      <c r="E94" s="113">
        <f t="shared" si="3"/>
        <v>988.67100000000005</v>
      </c>
      <c r="F94" s="114">
        <f t="shared" si="3"/>
        <v>-25.331999999999994</v>
      </c>
    </row>
    <row r="95" spans="1:6" s="115" customFormat="1" ht="14.25" hidden="1" outlineLevel="1">
      <c r="A95" s="116"/>
      <c r="B95" s="686" t="str">
        <f>B62</f>
        <v>hievon</v>
      </c>
      <c r="C95" s="686"/>
      <c r="D95" s="113"/>
      <c r="E95" s="113"/>
      <c r="F95" s="114"/>
    </row>
    <row r="96" spans="1:6" s="115" customFormat="1" ht="14.25" hidden="1" outlineLevel="1">
      <c r="A96" s="116"/>
      <c r="B96" s="686" t="str">
        <f>B63</f>
        <v>GB Katastrophen-Fonds</v>
      </c>
      <c r="C96" s="686"/>
      <c r="D96" s="113">
        <f t="shared" ref="D96:F97" si="4">D63</f>
        <v>484.95600000000002</v>
      </c>
      <c r="E96" s="113">
        <f t="shared" si="4"/>
        <v>429.209</v>
      </c>
      <c r="F96" s="114">
        <f t="shared" si="4"/>
        <v>-55.747000000000014</v>
      </c>
    </row>
    <row r="97" spans="1:8" s="115" customFormat="1" ht="14.25" hidden="1" outlineLevel="1">
      <c r="A97" s="686" t="str">
        <f>A64</f>
        <v>UG 45 Bundesvermögen</v>
      </c>
      <c r="B97" s="686"/>
      <c r="C97" s="686"/>
      <c r="D97" s="113">
        <f t="shared" si="4"/>
        <v>1540.2719999999999</v>
      </c>
      <c r="E97" s="113">
        <f t="shared" si="4"/>
        <v>1023.297</v>
      </c>
      <c r="F97" s="114">
        <f t="shared" si="4"/>
        <v>-516.97499999999991</v>
      </c>
    </row>
    <row r="98" spans="1:8" s="115" customFormat="1" ht="14.25" hidden="1" outlineLevel="1">
      <c r="A98" s="116"/>
      <c r="B98" s="686" t="str">
        <f>B65</f>
        <v xml:space="preserve">hievon </v>
      </c>
      <c r="C98" s="686"/>
      <c r="D98" s="113"/>
      <c r="E98" s="113"/>
      <c r="F98" s="114"/>
    </row>
    <row r="99" spans="1:8" s="115" customFormat="1" ht="14.25" hidden="1" outlineLevel="1">
      <c r="A99" s="116"/>
      <c r="B99" s="686" t="str">
        <f>B66</f>
        <v>GB Haftungen (AusfFG, AFFG ua.)</v>
      </c>
      <c r="C99" s="686"/>
      <c r="D99" s="113">
        <f t="shared" ref="D99:F104" si="5">D66</f>
        <v>633.80200000000002</v>
      </c>
      <c r="E99" s="113">
        <f t="shared" si="5"/>
        <v>640.86199999999997</v>
      </c>
      <c r="F99" s="114">
        <f t="shared" si="5"/>
        <v>7.0599999999999454</v>
      </c>
    </row>
    <row r="100" spans="1:8" s="115" customFormat="1" ht="14.25" hidden="1" outlineLevel="1">
      <c r="A100" s="116"/>
      <c r="B100" s="116" t="str">
        <f>B67</f>
        <v>GB Bundesvermögensverwaltung</v>
      </c>
      <c r="C100" s="116"/>
      <c r="D100" s="113">
        <f t="shared" si="5"/>
        <v>906.47</v>
      </c>
      <c r="E100" s="113">
        <f t="shared" si="5"/>
        <v>382.435</v>
      </c>
      <c r="F100" s="114">
        <f t="shared" si="5"/>
        <v>-524.03500000000008</v>
      </c>
      <c r="H100" s="119"/>
    </row>
    <row r="101" spans="1:8" s="115" customFormat="1" ht="14.25" hidden="1" outlineLevel="1">
      <c r="A101" s="686" t="str">
        <f>A68</f>
        <v>UG 46 Finanzmarktstabilität</v>
      </c>
      <c r="B101" s="686"/>
      <c r="C101" s="686"/>
      <c r="D101" s="113">
        <f t="shared" si="5"/>
        <v>1831.59</v>
      </c>
      <c r="E101" s="113">
        <f t="shared" si="5"/>
        <v>431</v>
      </c>
      <c r="F101" s="114">
        <f t="shared" si="5"/>
        <v>-1400.59</v>
      </c>
    </row>
    <row r="102" spans="1:8" s="115" customFormat="1" ht="14.25" hidden="1" outlineLevel="1">
      <c r="A102" s="686" t="str">
        <f>A69</f>
        <v>UG 51 Kassenverwaltung</v>
      </c>
      <c r="B102" s="686"/>
      <c r="C102" s="686"/>
      <c r="D102" s="113">
        <f t="shared" si="5"/>
        <v>1</v>
      </c>
      <c r="E102" s="113">
        <f t="shared" si="5"/>
        <v>1</v>
      </c>
      <c r="F102" s="114">
        <f t="shared" si="5"/>
        <v>0</v>
      </c>
    </row>
    <row r="103" spans="1:8" s="115" customFormat="1" ht="14.25" hidden="1" outlineLevel="1">
      <c r="A103" s="687" t="str">
        <f>A70</f>
        <v>UG  58 Finanzierungen, Währungstauschverträge</v>
      </c>
      <c r="B103" s="687"/>
      <c r="C103" s="687"/>
      <c r="D103" s="113">
        <f t="shared" si="5"/>
        <v>6903.5140000000001</v>
      </c>
      <c r="E103" s="113">
        <f t="shared" si="5"/>
        <v>6557.45</v>
      </c>
      <c r="F103" s="114">
        <f t="shared" si="5"/>
        <v>-346.06400000000031</v>
      </c>
    </row>
    <row r="104" spans="1:8" s="115" customFormat="1" ht="14.25" hidden="1" outlineLevel="1">
      <c r="A104" s="697" t="str">
        <f>A71</f>
        <v>Gesamtauszahlungen</v>
      </c>
      <c r="B104" s="697"/>
      <c r="C104" s="697"/>
      <c r="D104" s="150">
        <f t="shared" si="5"/>
        <v>75760.876999999979</v>
      </c>
      <c r="E104" s="150">
        <f t="shared" si="5"/>
        <v>74686.994999999995</v>
      </c>
      <c r="F104" s="150">
        <f t="shared" si="5"/>
        <v>-1073.8820000000003</v>
      </c>
    </row>
    <row r="105" spans="1:8" s="115" customFormat="1" ht="13.5" hidden="1" outlineLevel="1"/>
    <row r="106" spans="1:8" s="115" customFormat="1" ht="13.5" hidden="1" outlineLevel="1">
      <c r="A106" s="115" t="str">
        <f>A73</f>
        <v>FH=Finanzierungshaushalt, UG=Untergliederung, GB=Globalbudget, DB=Detailbudget</v>
      </c>
      <c r="B106" s="120"/>
      <c r="C106" s="120"/>
    </row>
    <row r="107" spans="1:8" ht="13.5" collapsed="1">
      <c r="A107" s="115"/>
      <c r="B107" s="115"/>
      <c r="C107" s="115"/>
    </row>
  </sheetData>
  <mergeCells count="80">
    <mergeCell ref="B17:C17"/>
    <mergeCell ref="A6:C6"/>
    <mergeCell ref="A7:C7"/>
    <mergeCell ref="A8:C8"/>
    <mergeCell ref="A9:C9"/>
    <mergeCell ref="A10:C10"/>
    <mergeCell ref="A11:C11"/>
    <mergeCell ref="A12:C12"/>
    <mergeCell ref="B13:C13"/>
    <mergeCell ref="B14:C14"/>
    <mergeCell ref="A15:C15"/>
    <mergeCell ref="A16:C16"/>
    <mergeCell ref="B29:C29"/>
    <mergeCell ref="B18:C18"/>
    <mergeCell ref="A19:C19"/>
    <mergeCell ref="B20:C20"/>
    <mergeCell ref="B21:C21"/>
    <mergeCell ref="A22:C22"/>
    <mergeCell ref="B23:C23"/>
    <mergeCell ref="B24:C24"/>
    <mergeCell ref="B25:C25"/>
    <mergeCell ref="A26:C26"/>
    <mergeCell ref="B27:C27"/>
    <mergeCell ref="B28:C28"/>
    <mergeCell ref="B45:C45"/>
    <mergeCell ref="B30:C30"/>
    <mergeCell ref="B31:C31"/>
    <mergeCell ref="A32:C32"/>
    <mergeCell ref="B34:C34"/>
    <mergeCell ref="A35:C35"/>
    <mergeCell ref="B36:C36"/>
    <mergeCell ref="B37:C37"/>
    <mergeCell ref="A40:C40"/>
    <mergeCell ref="B41:C41"/>
    <mergeCell ref="B43:C43"/>
    <mergeCell ref="A44:C44"/>
    <mergeCell ref="B57:C57"/>
    <mergeCell ref="B46:C46"/>
    <mergeCell ref="B47:C47"/>
    <mergeCell ref="A48:C48"/>
    <mergeCell ref="A49:C49"/>
    <mergeCell ref="A50:C50"/>
    <mergeCell ref="A51:C51"/>
    <mergeCell ref="A52:C52"/>
    <mergeCell ref="B53:C53"/>
    <mergeCell ref="B54:C54"/>
    <mergeCell ref="A55:C55"/>
    <mergeCell ref="B56:C56"/>
    <mergeCell ref="A81:C81"/>
    <mergeCell ref="A60:C60"/>
    <mergeCell ref="A61:C61"/>
    <mergeCell ref="B62:C62"/>
    <mergeCell ref="B63:C63"/>
    <mergeCell ref="A64:C64"/>
    <mergeCell ref="B65:C65"/>
    <mergeCell ref="B66:C66"/>
    <mergeCell ref="A68:C68"/>
    <mergeCell ref="A69:C69"/>
    <mergeCell ref="A70:C70"/>
    <mergeCell ref="A71:C71"/>
    <mergeCell ref="B95:C95"/>
    <mergeCell ref="A82:C82"/>
    <mergeCell ref="A83:C83"/>
    <mergeCell ref="A84:C84"/>
    <mergeCell ref="A85:C85"/>
    <mergeCell ref="B86:C86"/>
    <mergeCell ref="B87:C87"/>
    <mergeCell ref="A88:C88"/>
    <mergeCell ref="B89:C89"/>
    <mergeCell ref="B90:C90"/>
    <mergeCell ref="A93:C93"/>
    <mergeCell ref="A94:C94"/>
    <mergeCell ref="A103:C103"/>
    <mergeCell ref="A104:C104"/>
    <mergeCell ref="B96:C96"/>
    <mergeCell ref="A97:C97"/>
    <mergeCell ref="B98:C98"/>
    <mergeCell ref="B99:C99"/>
    <mergeCell ref="A101:C101"/>
    <mergeCell ref="A102:C102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showGridLines="0" workbookViewId="0"/>
  </sheetViews>
  <sheetFormatPr baseColWidth="10" defaultRowHeight="12.75"/>
  <cols>
    <col min="1" max="1" width="3.42578125" style="153" customWidth="1"/>
    <col min="2" max="2" width="48.28515625" style="153" customWidth="1"/>
    <col min="3" max="5" width="12.5703125" style="154" customWidth="1"/>
    <col min="6" max="255" width="11.42578125" style="153"/>
    <col min="256" max="256" width="3.140625" style="153" customWidth="1"/>
    <col min="257" max="257" width="48.140625" style="153" customWidth="1"/>
    <col min="258" max="258" width="9.7109375" style="153" bestFit="1" customWidth="1"/>
    <col min="259" max="259" width="8.42578125" style="153" customWidth="1"/>
    <col min="260" max="260" width="10.140625" style="153" bestFit="1" customWidth="1"/>
    <col min="261" max="511" width="11.42578125" style="153"/>
    <col min="512" max="512" width="3.140625" style="153" customWidth="1"/>
    <col min="513" max="513" width="48.140625" style="153" customWidth="1"/>
    <col min="514" max="514" width="9.7109375" style="153" bestFit="1" customWidth="1"/>
    <col min="515" max="515" width="8.42578125" style="153" customWidth="1"/>
    <col min="516" max="516" width="10.140625" style="153" bestFit="1" customWidth="1"/>
    <col min="517" max="767" width="11.42578125" style="153"/>
    <col min="768" max="768" width="3.140625" style="153" customWidth="1"/>
    <col min="769" max="769" width="48.140625" style="153" customWidth="1"/>
    <col min="770" max="770" width="9.7109375" style="153" bestFit="1" customWidth="1"/>
    <col min="771" max="771" width="8.42578125" style="153" customWidth="1"/>
    <col min="772" max="772" width="10.140625" style="153" bestFit="1" customWidth="1"/>
    <col min="773" max="1023" width="11.42578125" style="153"/>
    <col min="1024" max="1024" width="3.140625" style="153" customWidth="1"/>
    <col min="1025" max="1025" width="48.140625" style="153" customWidth="1"/>
    <col min="1026" max="1026" width="9.7109375" style="153" bestFit="1" customWidth="1"/>
    <col min="1027" max="1027" width="8.42578125" style="153" customWidth="1"/>
    <col min="1028" max="1028" width="10.140625" style="153" bestFit="1" customWidth="1"/>
    <col min="1029" max="1279" width="11.42578125" style="153"/>
    <col min="1280" max="1280" width="3.140625" style="153" customWidth="1"/>
    <col min="1281" max="1281" width="48.140625" style="153" customWidth="1"/>
    <col min="1282" max="1282" width="9.7109375" style="153" bestFit="1" customWidth="1"/>
    <col min="1283" max="1283" width="8.42578125" style="153" customWidth="1"/>
    <col min="1284" max="1284" width="10.140625" style="153" bestFit="1" customWidth="1"/>
    <col min="1285" max="1535" width="11.42578125" style="153"/>
    <col min="1536" max="1536" width="3.140625" style="153" customWidth="1"/>
    <col min="1537" max="1537" width="48.140625" style="153" customWidth="1"/>
    <col min="1538" max="1538" width="9.7109375" style="153" bestFit="1" customWidth="1"/>
    <col min="1539" max="1539" width="8.42578125" style="153" customWidth="1"/>
    <col min="1540" max="1540" width="10.140625" style="153" bestFit="1" customWidth="1"/>
    <col min="1541" max="1791" width="11.42578125" style="153"/>
    <col min="1792" max="1792" width="3.140625" style="153" customWidth="1"/>
    <col min="1793" max="1793" width="48.140625" style="153" customWidth="1"/>
    <col min="1794" max="1794" width="9.7109375" style="153" bestFit="1" customWidth="1"/>
    <col min="1795" max="1795" width="8.42578125" style="153" customWidth="1"/>
    <col min="1796" max="1796" width="10.140625" style="153" bestFit="1" customWidth="1"/>
    <col min="1797" max="2047" width="11.42578125" style="153"/>
    <col min="2048" max="2048" width="3.140625" style="153" customWidth="1"/>
    <col min="2049" max="2049" width="48.140625" style="153" customWidth="1"/>
    <col min="2050" max="2050" width="9.7109375" style="153" bestFit="1" customWidth="1"/>
    <col min="2051" max="2051" width="8.42578125" style="153" customWidth="1"/>
    <col min="2052" max="2052" width="10.140625" style="153" bestFit="1" customWidth="1"/>
    <col min="2053" max="2303" width="11.42578125" style="153"/>
    <col min="2304" max="2304" width="3.140625" style="153" customWidth="1"/>
    <col min="2305" max="2305" width="48.140625" style="153" customWidth="1"/>
    <col min="2306" max="2306" width="9.7109375" style="153" bestFit="1" customWidth="1"/>
    <col min="2307" max="2307" width="8.42578125" style="153" customWidth="1"/>
    <col min="2308" max="2308" width="10.140625" style="153" bestFit="1" customWidth="1"/>
    <col min="2309" max="2559" width="11.42578125" style="153"/>
    <col min="2560" max="2560" width="3.140625" style="153" customWidth="1"/>
    <col min="2561" max="2561" width="48.140625" style="153" customWidth="1"/>
    <col min="2562" max="2562" width="9.7109375" style="153" bestFit="1" customWidth="1"/>
    <col min="2563" max="2563" width="8.42578125" style="153" customWidth="1"/>
    <col min="2564" max="2564" width="10.140625" style="153" bestFit="1" customWidth="1"/>
    <col min="2565" max="2815" width="11.42578125" style="153"/>
    <col min="2816" max="2816" width="3.140625" style="153" customWidth="1"/>
    <col min="2817" max="2817" width="48.140625" style="153" customWidth="1"/>
    <col min="2818" max="2818" width="9.7109375" style="153" bestFit="1" customWidth="1"/>
    <col min="2819" max="2819" width="8.42578125" style="153" customWidth="1"/>
    <col min="2820" max="2820" width="10.140625" style="153" bestFit="1" customWidth="1"/>
    <col min="2821" max="3071" width="11.42578125" style="153"/>
    <col min="3072" max="3072" width="3.140625" style="153" customWidth="1"/>
    <col min="3073" max="3073" width="48.140625" style="153" customWidth="1"/>
    <col min="3074" max="3074" width="9.7109375" style="153" bestFit="1" customWidth="1"/>
    <col min="3075" max="3075" width="8.42578125" style="153" customWidth="1"/>
    <col min="3076" max="3076" width="10.140625" style="153" bestFit="1" customWidth="1"/>
    <col min="3077" max="3327" width="11.42578125" style="153"/>
    <col min="3328" max="3328" width="3.140625" style="153" customWidth="1"/>
    <col min="3329" max="3329" width="48.140625" style="153" customWidth="1"/>
    <col min="3330" max="3330" width="9.7109375" style="153" bestFit="1" customWidth="1"/>
    <col min="3331" max="3331" width="8.42578125" style="153" customWidth="1"/>
    <col min="3332" max="3332" width="10.140625" style="153" bestFit="1" customWidth="1"/>
    <col min="3333" max="3583" width="11.42578125" style="153"/>
    <col min="3584" max="3584" width="3.140625" style="153" customWidth="1"/>
    <col min="3585" max="3585" width="48.140625" style="153" customWidth="1"/>
    <col min="3586" max="3586" width="9.7109375" style="153" bestFit="1" customWidth="1"/>
    <col min="3587" max="3587" width="8.42578125" style="153" customWidth="1"/>
    <col min="3588" max="3588" width="10.140625" style="153" bestFit="1" customWidth="1"/>
    <col min="3589" max="3839" width="11.42578125" style="153"/>
    <col min="3840" max="3840" width="3.140625" style="153" customWidth="1"/>
    <col min="3841" max="3841" width="48.140625" style="153" customWidth="1"/>
    <col min="3842" max="3842" width="9.7109375" style="153" bestFit="1" customWidth="1"/>
    <col min="3843" max="3843" width="8.42578125" style="153" customWidth="1"/>
    <col min="3844" max="3844" width="10.140625" style="153" bestFit="1" customWidth="1"/>
    <col min="3845" max="4095" width="11.42578125" style="153"/>
    <col min="4096" max="4096" width="3.140625" style="153" customWidth="1"/>
    <col min="4097" max="4097" width="48.140625" style="153" customWidth="1"/>
    <col min="4098" max="4098" width="9.7109375" style="153" bestFit="1" customWidth="1"/>
    <col min="4099" max="4099" width="8.42578125" style="153" customWidth="1"/>
    <col min="4100" max="4100" width="10.140625" style="153" bestFit="1" customWidth="1"/>
    <col min="4101" max="4351" width="11.42578125" style="153"/>
    <col min="4352" max="4352" width="3.140625" style="153" customWidth="1"/>
    <col min="4353" max="4353" width="48.140625" style="153" customWidth="1"/>
    <col min="4354" max="4354" width="9.7109375" style="153" bestFit="1" customWidth="1"/>
    <col min="4355" max="4355" width="8.42578125" style="153" customWidth="1"/>
    <col min="4356" max="4356" width="10.140625" style="153" bestFit="1" customWidth="1"/>
    <col min="4357" max="4607" width="11.42578125" style="153"/>
    <col min="4608" max="4608" width="3.140625" style="153" customWidth="1"/>
    <col min="4609" max="4609" width="48.140625" style="153" customWidth="1"/>
    <col min="4610" max="4610" width="9.7109375" style="153" bestFit="1" customWidth="1"/>
    <col min="4611" max="4611" width="8.42578125" style="153" customWidth="1"/>
    <col min="4612" max="4612" width="10.140625" style="153" bestFit="1" customWidth="1"/>
    <col min="4613" max="4863" width="11.42578125" style="153"/>
    <col min="4864" max="4864" width="3.140625" style="153" customWidth="1"/>
    <col min="4865" max="4865" width="48.140625" style="153" customWidth="1"/>
    <col min="4866" max="4866" width="9.7109375" style="153" bestFit="1" customWidth="1"/>
    <col min="4867" max="4867" width="8.42578125" style="153" customWidth="1"/>
    <col min="4868" max="4868" width="10.140625" style="153" bestFit="1" customWidth="1"/>
    <col min="4869" max="5119" width="11.42578125" style="153"/>
    <col min="5120" max="5120" width="3.140625" style="153" customWidth="1"/>
    <col min="5121" max="5121" width="48.140625" style="153" customWidth="1"/>
    <col min="5122" max="5122" width="9.7109375" style="153" bestFit="1" customWidth="1"/>
    <col min="5123" max="5123" width="8.42578125" style="153" customWidth="1"/>
    <col min="5124" max="5124" width="10.140625" style="153" bestFit="1" customWidth="1"/>
    <col min="5125" max="5375" width="11.42578125" style="153"/>
    <col min="5376" max="5376" width="3.140625" style="153" customWidth="1"/>
    <col min="5377" max="5377" width="48.140625" style="153" customWidth="1"/>
    <col min="5378" max="5378" width="9.7109375" style="153" bestFit="1" customWidth="1"/>
    <col min="5379" max="5379" width="8.42578125" style="153" customWidth="1"/>
    <col min="5380" max="5380" width="10.140625" style="153" bestFit="1" customWidth="1"/>
    <col min="5381" max="5631" width="11.42578125" style="153"/>
    <col min="5632" max="5632" width="3.140625" style="153" customWidth="1"/>
    <col min="5633" max="5633" width="48.140625" style="153" customWidth="1"/>
    <col min="5634" max="5634" width="9.7109375" style="153" bestFit="1" customWidth="1"/>
    <col min="5635" max="5635" width="8.42578125" style="153" customWidth="1"/>
    <col min="5636" max="5636" width="10.140625" style="153" bestFit="1" customWidth="1"/>
    <col min="5637" max="5887" width="11.42578125" style="153"/>
    <col min="5888" max="5888" width="3.140625" style="153" customWidth="1"/>
    <col min="5889" max="5889" width="48.140625" style="153" customWidth="1"/>
    <col min="5890" max="5890" width="9.7109375" style="153" bestFit="1" customWidth="1"/>
    <col min="5891" max="5891" width="8.42578125" style="153" customWidth="1"/>
    <col min="5892" max="5892" width="10.140625" style="153" bestFit="1" customWidth="1"/>
    <col min="5893" max="6143" width="11.42578125" style="153"/>
    <col min="6144" max="6144" width="3.140625" style="153" customWidth="1"/>
    <col min="6145" max="6145" width="48.140625" style="153" customWidth="1"/>
    <col min="6146" max="6146" width="9.7109375" style="153" bestFit="1" customWidth="1"/>
    <col min="6147" max="6147" width="8.42578125" style="153" customWidth="1"/>
    <col min="6148" max="6148" width="10.140625" style="153" bestFit="1" customWidth="1"/>
    <col min="6149" max="6399" width="11.42578125" style="153"/>
    <col min="6400" max="6400" width="3.140625" style="153" customWidth="1"/>
    <col min="6401" max="6401" width="48.140625" style="153" customWidth="1"/>
    <col min="6402" max="6402" width="9.7109375" style="153" bestFit="1" customWidth="1"/>
    <col min="6403" max="6403" width="8.42578125" style="153" customWidth="1"/>
    <col min="6404" max="6404" width="10.140625" style="153" bestFit="1" customWidth="1"/>
    <col min="6405" max="6655" width="11.42578125" style="153"/>
    <col min="6656" max="6656" width="3.140625" style="153" customWidth="1"/>
    <col min="6657" max="6657" width="48.140625" style="153" customWidth="1"/>
    <col min="6658" max="6658" width="9.7109375" style="153" bestFit="1" customWidth="1"/>
    <col min="6659" max="6659" width="8.42578125" style="153" customWidth="1"/>
    <col min="6660" max="6660" width="10.140625" style="153" bestFit="1" customWidth="1"/>
    <col min="6661" max="6911" width="11.42578125" style="153"/>
    <col min="6912" max="6912" width="3.140625" style="153" customWidth="1"/>
    <col min="6913" max="6913" width="48.140625" style="153" customWidth="1"/>
    <col min="6914" max="6914" width="9.7109375" style="153" bestFit="1" customWidth="1"/>
    <col min="6915" max="6915" width="8.42578125" style="153" customWidth="1"/>
    <col min="6916" max="6916" width="10.140625" style="153" bestFit="1" customWidth="1"/>
    <col min="6917" max="7167" width="11.42578125" style="153"/>
    <col min="7168" max="7168" width="3.140625" style="153" customWidth="1"/>
    <col min="7169" max="7169" width="48.140625" style="153" customWidth="1"/>
    <col min="7170" max="7170" width="9.7109375" style="153" bestFit="1" customWidth="1"/>
    <col min="7171" max="7171" width="8.42578125" style="153" customWidth="1"/>
    <col min="7172" max="7172" width="10.140625" style="153" bestFit="1" customWidth="1"/>
    <col min="7173" max="7423" width="11.42578125" style="153"/>
    <col min="7424" max="7424" width="3.140625" style="153" customWidth="1"/>
    <col min="7425" max="7425" width="48.140625" style="153" customWidth="1"/>
    <col min="7426" max="7426" width="9.7109375" style="153" bestFit="1" customWidth="1"/>
    <col min="7427" max="7427" width="8.42578125" style="153" customWidth="1"/>
    <col min="7428" max="7428" width="10.140625" style="153" bestFit="1" customWidth="1"/>
    <col min="7429" max="7679" width="11.42578125" style="153"/>
    <col min="7680" max="7680" width="3.140625" style="153" customWidth="1"/>
    <col min="7681" max="7681" width="48.140625" style="153" customWidth="1"/>
    <col min="7682" max="7682" width="9.7109375" style="153" bestFit="1" customWidth="1"/>
    <col min="7683" max="7683" width="8.42578125" style="153" customWidth="1"/>
    <col min="7684" max="7684" width="10.140625" style="153" bestFit="1" customWidth="1"/>
    <col min="7685" max="7935" width="11.42578125" style="153"/>
    <col min="7936" max="7936" width="3.140625" style="153" customWidth="1"/>
    <col min="7937" max="7937" width="48.140625" style="153" customWidth="1"/>
    <col min="7938" max="7938" width="9.7109375" style="153" bestFit="1" customWidth="1"/>
    <col min="7939" max="7939" width="8.42578125" style="153" customWidth="1"/>
    <col min="7940" max="7940" width="10.140625" style="153" bestFit="1" customWidth="1"/>
    <col min="7941" max="8191" width="11.42578125" style="153"/>
    <col min="8192" max="8192" width="3.140625" style="153" customWidth="1"/>
    <col min="8193" max="8193" width="48.140625" style="153" customWidth="1"/>
    <col min="8194" max="8194" width="9.7109375" style="153" bestFit="1" customWidth="1"/>
    <col min="8195" max="8195" width="8.42578125" style="153" customWidth="1"/>
    <col min="8196" max="8196" width="10.140625" style="153" bestFit="1" customWidth="1"/>
    <col min="8197" max="8447" width="11.42578125" style="153"/>
    <col min="8448" max="8448" width="3.140625" style="153" customWidth="1"/>
    <col min="8449" max="8449" width="48.140625" style="153" customWidth="1"/>
    <col min="8450" max="8450" width="9.7109375" style="153" bestFit="1" customWidth="1"/>
    <col min="8451" max="8451" width="8.42578125" style="153" customWidth="1"/>
    <col min="8452" max="8452" width="10.140625" style="153" bestFit="1" customWidth="1"/>
    <col min="8453" max="8703" width="11.42578125" style="153"/>
    <col min="8704" max="8704" width="3.140625" style="153" customWidth="1"/>
    <col min="8705" max="8705" width="48.140625" style="153" customWidth="1"/>
    <col min="8706" max="8706" width="9.7109375" style="153" bestFit="1" customWidth="1"/>
    <col min="8707" max="8707" width="8.42578125" style="153" customWidth="1"/>
    <col min="8708" max="8708" width="10.140625" style="153" bestFit="1" customWidth="1"/>
    <col min="8709" max="8959" width="11.42578125" style="153"/>
    <col min="8960" max="8960" width="3.140625" style="153" customWidth="1"/>
    <col min="8961" max="8961" width="48.140625" style="153" customWidth="1"/>
    <col min="8962" max="8962" width="9.7109375" style="153" bestFit="1" customWidth="1"/>
    <col min="8963" max="8963" width="8.42578125" style="153" customWidth="1"/>
    <col min="8964" max="8964" width="10.140625" style="153" bestFit="1" customWidth="1"/>
    <col min="8965" max="9215" width="11.42578125" style="153"/>
    <col min="9216" max="9216" width="3.140625" style="153" customWidth="1"/>
    <col min="9217" max="9217" width="48.140625" style="153" customWidth="1"/>
    <col min="9218" max="9218" width="9.7109375" style="153" bestFit="1" customWidth="1"/>
    <col min="9219" max="9219" width="8.42578125" style="153" customWidth="1"/>
    <col min="9220" max="9220" width="10.140625" style="153" bestFit="1" customWidth="1"/>
    <col min="9221" max="9471" width="11.42578125" style="153"/>
    <col min="9472" max="9472" width="3.140625" style="153" customWidth="1"/>
    <col min="9473" max="9473" width="48.140625" style="153" customWidth="1"/>
    <col min="9474" max="9474" width="9.7109375" style="153" bestFit="1" customWidth="1"/>
    <col min="9475" max="9475" width="8.42578125" style="153" customWidth="1"/>
    <col min="9476" max="9476" width="10.140625" style="153" bestFit="1" customWidth="1"/>
    <col min="9477" max="9727" width="11.42578125" style="153"/>
    <col min="9728" max="9728" width="3.140625" style="153" customWidth="1"/>
    <col min="9729" max="9729" width="48.140625" style="153" customWidth="1"/>
    <col min="9730" max="9730" width="9.7109375" style="153" bestFit="1" customWidth="1"/>
    <col min="9731" max="9731" width="8.42578125" style="153" customWidth="1"/>
    <col min="9732" max="9732" width="10.140625" style="153" bestFit="1" customWidth="1"/>
    <col min="9733" max="9983" width="11.42578125" style="153"/>
    <col min="9984" max="9984" width="3.140625" style="153" customWidth="1"/>
    <col min="9985" max="9985" width="48.140625" style="153" customWidth="1"/>
    <col min="9986" max="9986" width="9.7109375" style="153" bestFit="1" customWidth="1"/>
    <col min="9987" max="9987" width="8.42578125" style="153" customWidth="1"/>
    <col min="9988" max="9988" width="10.140625" style="153" bestFit="1" customWidth="1"/>
    <col min="9989" max="10239" width="11.42578125" style="153"/>
    <col min="10240" max="10240" width="3.140625" style="153" customWidth="1"/>
    <col min="10241" max="10241" width="48.140625" style="153" customWidth="1"/>
    <col min="10242" max="10242" width="9.7109375" style="153" bestFit="1" customWidth="1"/>
    <col min="10243" max="10243" width="8.42578125" style="153" customWidth="1"/>
    <col min="10244" max="10244" width="10.140625" style="153" bestFit="1" customWidth="1"/>
    <col min="10245" max="10495" width="11.42578125" style="153"/>
    <col min="10496" max="10496" width="3.140625" style="153" customWidth="1"/>
    <col min="10497" max="10497" width="48.140625" style="153" customWidth="1"/>
    <col min="10498" max="10498" width="9.7109375" style="153" bestFit="1" customWidth="1"/>
    <col min="10499" max="10499" width="8.42578125" style="153" customWidth="1"/>
    <col min="10500" max="10500" width="10.140625" style="153" bestFit="1" customWidth="1"/>
    <col min="10501" max="10751" width="11.42578125" style="153"/>
    <col min="10752" max="10752" width="3.140625" style="153" customWidth="1"/>
    <col min="10753" max="10753" width="48.140625" style="153" customWidth="1"/>
    <col min="10754" max="10754" width="9.7109375" style="153" bestFit="1" customWidth="1"/>
    <col min="10755" max="10755" width="8.42578125" style="153" customWidth="1"/>
    <col min="10756" max="10756" width="10.140625" style="153" bestFit="1" customWidth="1"/>
    <col min="10757" max="11007" width="11.42578125" style="153"/>
    <col min="11008" max="11008" width="3.140625" style="153" customWidth="1"/>
    <col min="11009" max="11009" width="48.140625" style="153" customWidth="1"/>
    <col min="11010" max="11010" width="9.7109375" style="153" bestFit="1" customWidth="1"/>
    <col min="11011" max="11011" width="8.42578125" style="153" customWidth="1"/>
    <col min="11012" max="11012" width="10.140625" style="153" bestFit="1" customWidth="1"/>
    <col min="11013" max="11263" width="11.42578125" style="153"/>
    <col min="11264" max="11264" width="3.140625" style="153" customWidth="1"/>
    <col min="11265" max="11265" width="48.140625" style="153" customWidth="1"/>
    <col min="11266" max="11266" width="9.7109375" style="153" bestFit="1" customWidth="1"/>
    <col min="11267" max="11267" width="8.42578125" style="153" customWidth="1"/>
    <col min="11268" max="11268" width="10.140625" style="153" bestFit="1" customWidth="1"/>
    <col min="11269" max="11519" width="11.42578125" style="153"/>
    <col min="11520" max="11520" width="3.140625" style="153" customWidth="1"/>
    <col min="11521" max="11521" width="48.140625" style="153" customWidth="1"/>
    <col min="11522" max="11522" width="9.7109375" style="153" bestFit="1" customWidth="1"/>
    <col min="11523" max="11523" width="8.42578125" style="153" customWidth="1"/>
    <col min="11524" max="11524" width="10.140625" style="153" bestFit="1" customWidth="1"/>
    <col min="11525" max="11775" width="11.42578125" style="153"/>
    <col min="11776" max="11776" width="3.140625" style="153" customWidth="1"/>
    <col min="11777" max="11777" width="48.140625" style="153" customWidth="1"/>
    <col min="11778" max="11778" width="9.7109375" style="153" bestFit="1" customWidth="1"/>
    <col min="11779" max="11779" width="8.42578125" style="153" customWidth="1"/>
    <col min="11780" max="11780" width="10.140625" style="153" bestFit="1" customWidth="1"/>
    <col min="11781" max="12031" width="11.42578125" style="153"/>
    <col min="12032" max="12032" width="3.140625" style="153" customWidth="1"/>
    <col min="12033" max="12033" width="48.140625" style="153" customWidth="1"/>
    <col min="12034" max="12034" width="9.7109375" style="153" bestFit="1" customWidth="1"/>
    <col min="12035" max="12035" width="8.42578125" style="153" customWidth="1"/>
    <col min="12036" max="12036" width="10.140625" style="153" bestFit="1" customWidth="1"/>
    <col min="12037" max="12287" width="11.42578125" style="153"/>
    <col min="12288" max="12288" width="3.140625" style="153" customWidth="1"/>
    <col min="12289" max="12289" width="48.140625" style="153" customWidth="1"/>
    <col min="12290" max="12290" width="9.7109375" style="153" bestFit="1" customWidth="1"/>
    <col min="12291" max="12291" width="8.42578125" style="153" customWidth="1"/>
    <col min="12292" max="12292" width="10.140625" style="153" bestFit="1" customWidth="1"/>
    <col min="12293" max="12543" width="11.42578125" style="153"/>
    <col min="12544" max="12544" width="3.140625" style="153" customWidth="1"/>
    <col min="12545" max="12545" width="48.140625" style="153" customWidth="1"/>
    <col min="12546" max="12546" width="9.7109375" style="153" bestFit="1" customWidth="1"/>
    <col min="12547" max="12547" width="8.42578125" style="153" customWidth="1"/>
    <col min="12548" max="12548" width="10.140625" style="153" bestFit="1" customWidth="1"/>
    <col min="12549" max="12799" width="11.42578125" style="153"/>
    <col min="12800" max="12800" width="3.140625" style="153" customWidth="1"/>
    <col min="12801" max="12801" width="48.140625" style="153" customWidth="1"/>
    <col min="12802" max="12802" width="9.7109375" style="153" bestFit="1" customWidth="1"/>
    <col min="12803" max="12803" width="8.42578125" style="153" customWidth="1"/>
    <col min="12804" max="12804" width="10.140625" style="153" bestFit="1" customWidth="1"/>
    <col min="12805" max="13055" width="11.42578125" style="153"/>
    <col min="13056" max="13056" width="3.140625" style="153" customWidth="1"/>
    <col min="13057" max="13057" width="48.140625" style="153" customWidth="1"/>
    <col min="13058" max="13058" width="9.7109375" style="153" bestFit="1" customWidth="1"/>
    <col min="13059" max="13059" width="8.42578125" style="153" customWidth="1"/>
    <col min="13060" max="13060" width="10.140625" style="153" bestFit="1" customWidth="1"/>
    <col min="13061" max="13311" width="11.42578125" style="153"/>
    <col min="13312" max="13312" width="3.140625" style="153" customWidth="1"/>
    <col min="13313" max="13313" width="48.140625" style="153" customWidth="1"/>
    <col min="13314" max="13314" width="9.7109375" style="153" bestFit="1" customWidth="1"/>
    <col min="13315" max="13315" width="8.42578125" style="153" customWidth="1"/>
    <col min="13316" max="13316" width="10.140625" style="153" bestFit="1" customWidth="1"/>
    <col min="13317" max="13567" width="11.42578125" style="153"/>
    <col min="13568" max="13568" width="3.140625" style="153" customWidth="1"/>
    <col min="13569" max="13569" width="48.140625" style="153" customWidth="1"/>
    <col min="13570" max="13570" width="9.7109375" style="153" bestFit="1" customWidth="1"/>
    <col min="13571" max="13571" width="8.42578125" style="153" customWidth="1"/>
    <col min="13572" max="13572" width="10.140625" style="153" bestFit="1" customWidth="1"/>
    <col min="13573" max="13823" width="11.42578125" style="153"/>
    <col min="13824" max="13824" width="3.140625" style="153" customWidth="1"/>
    <col min="13825" max="13825" width="48.140625" style="153" customWidth="1"/>
    <col min="13826" max="13826" width="9.7109375" style="153" bestFit="1" customWidth="1"/>
    <col min="13827" max="13827" width="8.42578125" style="153" customWidth="1"/>
    <col min="13828" max="13828" width="10.140625" style="153" bestFit="1" customWidth="1"/>
    <col min="13829" max="14079" width="11.42578125" style="153"/>
    <col min="14080" max="14080" width="3.140625" style="153" customWidth="1"/>
    <col min="14081" max="14081" width="48.140625" style="153" customWidth="1"/>
    <col min="14082" max="14082" width="9.7109375" style="153" bestFit="1" customWidth="1"/>
    <col min="14083" max="14083" width="8.42578125" style="153" customWidth="1"/>
    <col min="14084" max="14084" width="10.140625" style="153" bestFit="1" customWidth="1"/>
    <col min="14085" max="14335" width="11.42578125" style="153"/>
    <col min="14336" max="14336" width="3.140625" style="153" customWidth="1"/>
    <col min="14337" max="14337" width="48.140625" style="153" customWidth="1"/>
    <col min="14338" max="14338" width="9.7109375" style="153" bestFit="1" customWidth="1"/>
    <col min="14339" max="14339" width="8.42578125" style="153" customWidth="1"/>
    <col min="14340" max="14340" width="10.140625" style="153" bestFit="1" customWidth="1"/>
    <col min="14341" max="14591" width="11.42578125" style="153"/>
    <col min="14592" max="14592" width="3.140625" style="153" customWidth="1"/>
    <col min="14593" max="14593" width="48.140625" style="153" customWidth="1"/>
    <col min="14594" max="14594" width="9.7109375" style="153" bestFit="1" customWidth="1"/>
    <col min="14595" max="14595" width="8.42578125" style="153" customWidth="1"/>
    <col min="14596" max="14596" width="10.140625" style="153" bestFit="1" customWidth="1"/>
    <col min="14597" max="14847" width="11.42578125" style="153"/>
    <col min="14848" max="14848" width="3.140625" style="153" customWidth="1"/>
    <col min="14849" max="14849" width="48.140625" style="153" customWidth="1"/>
    <col min="14850" max="14850" width="9.7109375" style="153" bestFit="1" customWidth="1"/>
    <col min="14851" max="14851" width="8.42578125" style="153" customWidth="1"/>
    <col min="14852" max="14852" width="10.140625" style="153" bestFit="1" customWidth="1"/>
    <col min="14853" max="15103" width="11.42578125" style="153"/>
    <col min="15104" max="15104" width="3.140625" style="153" customWidth="1"/>
    <col min="15105" max="15105" width="48.140625" style="153" customWidth="1"/>
    <col min="15106" max="15106" width="9.7109375" style="153" bestFit="1" customWidth="1"/>
    <col min="15107" max="15107" width="8.42578125" style="153" customWidth="1"/>
    <col min="15108" max="15108" width="10.140625" style="153" bestFit="1" customWidth="1"/>
    <col min="15109" max="15359" width="11.42578125" style="153"/>
    <col min="15360" max="15360" width="3.140625" style="153" customWidth="1"/>
    <col min="15361" max="15361" width="48.140625" style="153" customWidth="1"/>
    <col min="15362" max="15362" width="9.7109375" style="153" bestFit="1" customWidth="1"/>
    <col min="15363" max="15363" width="8.42578125" style="153" customWidth="1"/>
    <col min="15364" max="15364" width="10.140625" style="153" bestFit="1" customWidth="1"/>
    <col min="15365" max="15615" width="11.42578125" style="153"/>
    <col min="15616" max="15616" width="3.140625" style="153" customWidth="1"/>
    <col min="15617" max="15617" width="48.140625" style="153" customWidth="1"/>
    <col min="15618" max="15618" width="9.7109375" style="153" bestFit="1" customWidth="1"/>
    <col min="15619" max="15619" width="8.42578125" style="153" customWidth="1"/>
    <col min="15620" max="15620" width="10.140625" style="153" bestFit="1" customWidth="1"/>
    <col min="15621" max="15871" width="11.42578125" style="153"/>
    <col min="15872" max="15872" width="3.140625" style="153" customWidth="1"/>
    <col min="15873" max="15873" width="48.140625" style="153" customWidth="1"/>
    <col min="15874" max="15874" width="9.7109375" style="153" bestFit="1" customWidth="1"/>
    <col min="15875" max="15875" width="8.42578125" style="153" customWidth="1"/>
    <col min="15876" max="15876" width="10.140625" style="153" bestFit="1" customWidth="1"/>
    <col min="15877" max="16127" width="11.42578125" style="153"/>
    <col min="16128" max="16128" width="3.140625" style="153" customWidth="1"/>
    <col min="16129" max="16129" width="48.140625" style="153" customWidth="1"/>
    <col min="16130" max="16130" width="9.7109375" style="153" bestFit="1" customWidth="1"/>
    <col min="16131" max="16131" width="8.42578125" style="153" customWidth="1"/>
    <col min="16132" max="16132" width="10.140625" style="153" bestFit="1" customWidth="1"/>
    <col min="16133" max="16384" width="11.42578125" style="153"/>
  </cols>
  <sheetData>
    <row r="1" spans="1:8" s="126" customFormat="1" ht="15">
      <c r="A1" s="123" t="s">
        <v>254</v>
      </c>
      <c r="B1" s="123"/>
      <c r="C1" s="123"/>
      <c r="D1" s="123"/>
      <c r="E1" s="123"/>
      <c r="F1" s="124"/>
      <c r="G1" s="125"/>
      <c r="H1" s="125"/>
    </row>
    <row r="2" spans="1:8" s="129" customFormat="1" ht="14.25" customHeight="1">
      <c r="A2" s="127" t="s">
        <v>55</v>
      </c>
      <c r="B2" s="127"/>
      <c r="C2" s="127"/>
      <c r="D2" s="127"/>
      <c r="E2" s="127"/>
      <c r="F2" s="128"/>
      <c r="G2" s="120"/>
      <c r="H2" s="120"/>
    </row>
    <row r="3" spans="1:8" s="122" customFormat="1" ht="15">
      <c r="A3" s="130"/>
      <c r="B3" s="130"/>
      <c r="C3" s="130"/>
      <c r="D3" s="130"/>
      <c r="E3" s="130"/>
      <c r="F3" s="131"/>
      <c r="G3" s="132"/>
      <c r="H3" s="132"/>
    </row>
    <row r="4" spans="1:8" s="122" customFormat="1" ht="37.5" customHeight="1">
      <c r="A4" s="133"/>
      <c r="B4" s="134"/>
      <c r="C4" s="135" t="s">
        <v>3</v>
      </c>
      <c r="D4" s="135" t="s">
        <v>4</v>
      </c>
      <c r="E4" s="136" t="s">
        <v>56</v>
      </c>
      <c r="F4" s="131"/>
      <c r="G4" s="132"/>
      <c r="H4" s="132"/>
    </row>
    <row r="5" spans="1:8" s="138" customFormat="1" ht="15.75" customHeight="1">
      <c r="A5" s="127"/>
      <c r="B5" s="137"/>
      <c r="C5" s="127"/>
      <c r="D5" s="127"/>
      <c r="E5" s="127"/>
      <c r="F5" s="128"/>
      <c r="G5" s="120"/>
      <c r="H5" s="120"/>
    </row>
    <row r="6" spans="1:8" s="140" customFormat="1" ht="15" customHeight="1">
      <c r="A6" s="693" t="s">
        <v>66</v>
      </c>
      <c r="B6" s="693"/>
      <c r="C6" s="139"/>
      <c r="D6" s="139"/>
      <c r="E6" s="139"/>
    </row>
    <row r="7" spans="1:8" s="140" customFormat="1" ht="15" customHeight="1">
      <c r="A7" s="694" t="s">
        <v>116</v>
      </c>
      <c r="B7" s="694"/>
      <c r="C7" s="141">
        <f>'Tab 4b'!D7</f>
        <v>79380</v>
      </c>
      <c r="D7" s="141">
        <v>81780</v>
      </c>
      <c r="E7" s="141">
        <f>D7-C7</f>
        <v>2400</v>
      </c>
    </row>
    <row r="8" spans="1:8" s="140" customFormat="1" ht="15" customHeight="1">
      <c r="A8" s="694" t="s">
        <v>117</v>
      </c>
      <c r="B8" s="694"/>
      <c r="C8" s="141"/>
      <c r="D8" s="141"/>
      <c r="E8" s="141"/>
    </row>
    <row r="9" spans="1:8" s="140" customFormat="1" ht="15" customHeight="1">
      <c r="A9" s="142"/>
      <c r="B9" s="143" t="s">
        <v>118</v>
      </c>
      <c r="C9" s="141">
        <f>'Tab 4b'!D9</f>
        <v>-28598.206000000002</v>
      </c>
      <c r="D9" s="141">
        <f>-26221.325-3361.859</f>
        <v>-29583.184000000001</v>
      </c>
      <c r="E9" s="141">
        <f>D9-C9</f>
        <v>-984.97799999999916</v>
      </c>
    </row>
    <row r="10" spans="1:8" s="140" customFormat="1" ht="15" customHeight="1">
      <c r="A10" s="142"/>
      <c r="B10" s="143" t="s">
        <v>119</v>
      </c>
      <c r="C10" s="141">
        <f>'Tab 4b'!D10</f>
        <v>-2900</v>
      </c>
      <c r="D10" s="141">
        <v>-3000</v>
      </c>
      <c r="E10" s="141">
        <f>D10-C10</f>
        <v>-100</v>
      </c>
    </row>
    <row r="11" spans="1:8" s="140" customFormat="1" ht="15" customHeight="1">
      <c r="A11" s="695" t="s">
        <v>120</v>
      </c>
      <c r="B11" s="695"/>
      <c r="C11" s="144">
        <f>SUM(C7:C10)</f>
        <v>47881.793999999994</v>
      </c>
      <c r="D11" s="144">
        <f>SUM(D7:D10)</f>
        <v>49196.815999999999</v>
      </c>
      <c r="E11" s="144">
        <f>D11-C11</f>
        <v>1315.0220000000045</v>
      </c>
    </row>
    <row r="12" spans="1:8" s="147" customFormat="1" ht="15" customHeight="1">
      <c r="A12" s="145"/>
      <c r="B12" s="145"/>
      <c r="C12" s="145"/>
      <c r="D12" s="145"/>
      <c r="E12" s="145"/>
      <c r="F12" s="146"/>
    </row>
    <row r="13" spans="1:8" s="140" customFormat="1" ht="15" customHeight="1">
      <c r="A13" s="696" t="s">
        <v>121</v>
      </c>
      <c r="B13" s="696"/>
      <c r="C13" s="141"/>
      <c r="D13" s="141"/>
      <c r="E13" s="141"/>
    </row>
    <row r="14" spans="1:8" s="140" customFormat="1" ht="30" customHeight="1">
      <c r="A14" s="691" t="s">
        <v>122</v>
      </c>
      <c r="B14" s="691"/>
      <c r="C14" s="141">
        <f>'Tab 4b'!D14</f>
        <v>923.99199999999996</v>
      </c>
      <c r="D14" s="141">
        <v>923.99199999999996</v>
      </c>
      <c r="E14" s="141">
        <f t="shared" ref="E14:E32" si="0">D14-C14</f>
        <v>0</v>
      </c>
    </row>
    <row r="15" spans="1:8" s="140" customFormat="1" ht="15" customHeight="1">
      <c r="A15" s="689" t="s">
        <v>123</v>
      </c>
      <c r="B15" s="689"/>
      <c r="C15" s="141">
        <f>'Tab 4b'!D15</f>
        <v>5839.5680000000002</v>
      </c>
      <c r="D15" s="141">
        <v>6052.2190000000001</v>
      </c>
      <c r="E15" s="141">
        <f t="shared" si="0"/>
        <v>212.65099999999984</v>
      </c>
    </row>
    <row r="16" spans="1:8" s="140" customFormat="1" ht="15" customHeight="1">
      <c r="A16" s="148" t="s">
        <v>124</v>
      </c>
      <c r="B16" s="148"/>
      <c r="C16" s="141"/>
      <c r="D16" s="141"/>
      <c r="E16" s="141"/>
    </row>
    <row r="17" spans="1:6" s="140" customFormat="1" ht="15" customHeight="1">
      <c r="A17" s="689" t="s">
        <v>125</v>
      </c>
      <c r="B17" s="689"/>
      <c r="C17" s="141">
        <f>'Tab 4b'!D17</f>
        <v>1314.45</v>
      </c>
      <c r="D17" s="141">
        <v>1342.155</v>
      </c>
      <c r="E17" s="141">
        <f t="shared" ref="E17" si="1">D17-C17</f>
        <v>27.704999999999927</v>
      </c>
    </row>
    <row r="18" spans="1:6" s="140" customFormat="1" ht="15" customHeight="1">
      <c r="A18" s="689" t="s">
        <v>126</v>
      </c>
      <c r="B18" s="689"/>
      <c r="C18" s="141">
        <f>'Tab 4b'!D18</f>
        <v>248.42699999999999</v>
      </c>
      <c r="D18" s="141">
        <v>245.06800000000001</v>
      </c>
      <c r="E18" s="141">
        <f t="shared" si="0"/>
        <v>-3.3589999999999804</v>
      </c>
    </row>
    <row r="19" spans="1:6" s="140" customFormat="1" ht="15" customHeight="1">
      <c r="A19" s="692" t="s">
        <v>127</v>
      </c>
      <c r="B19" s="692"/>
      <c r="C19" s="141">
        <f>'Tab 4b'!D19</f>
        <v>414.88400000000001</v>
      </c>
      <c r="D19" s="141">
        <v>400.06</v>
      </c>
      <c r="E19" s="141">
        <f t="shared" si="0"/>
        <v>-14.824000000000012</v>
      </c>
    </row>
    <row r="20" spans="1:6" s="140" customFormat="1" ht="15" customHeight="1">
      <c r="A20" s="691" t="s">
        <v>128</v>
      </c>
      <c r="B20" s="691"/>
      <c r="C20" s="141">
        <f>'Tab 4b'!D20</f>
        <v>306.75900000000001</v>
      </c>
      <c r="D20" s="141">
        <v>315.15899999999999</v>
      </c>
      <c r="E20" s="141">
        <f t="shared" si="0"/>
        <v>8.3999999999999773</v>
      </c>
    </row>
    <row r="21" spans="1:6" s="140" customFormat="1" ht="15" customHeight="1">
      <c r="A21" s="689" t="s">
        <v>129</v>
      </c>
      <c r="B21" s="689"/>
      <c r="C21" s="141">
        <f>'Tab 4b'!D21</f>
        <v>6708.5590000000002</v>
      </c>
      <c r="D21" s="141">
        <v>6928.4129999999996</v>
      </c>
      <c r="E21" s="141">
        <f t="shared" si="0"/>
        <v>219.85399999999936</v>
      </c>
    </row>
    <row r="22" spans="1:6" s="140" customFormat="1" ht="15" customHeight="1">
      <c r="A22" s="689" t="s">
        <v>130</v>
      </c>
      <c r="B22" s="689"/>
      <c r="C22" s="141">
        <f>'Tab 4b'!D22</f>
        <v>349.07900000000001</v>
      </c>
      <c r="D22" s="141">
        <v>244.18199999999999</v>
      </c>
      <c r="E22" s="141">
        <f t="shared" si="0"/>
        <v>-104.89700000000002</v>
      </c>
    </row>
    <row r="23" spans="1:6" s="140" customFormat="1" ht="15" customHeight="1">
      <c r="A23" s="689" t="s">
        <v>131</v>
      </c>
      <c r="B23" s="689"/>
      <c r="C23" s="141">
        <f>'Tab 4b'!D23</f>
        <v>138.09700000000001</v>
      </c>
      <c r="D23" s="141">
        <f>84.854+57.85</f>
        <v>142.70400000000001</v>
      </c>
      <c r="E23" s="141">
        <f t="shared" si="0"/>
        <v>4.6069999999999993</v>
      </c>
    </row>
    <row r="24" spans="1:6" s="140" customFormat="1" ht="15" customHeight="1">
      <c r="A24" s="689" t="s">
        <v>132</v>
      </c>
      <c r="B24" s="689"/>
      <c r="C24" s="141">
        <f>'Tab 4b'!D24</f>
        <v>484.95600000000002</v>
      </c>
      <c r="D24" s="141">
        <v>429.209</v>
      </c>
      <c r="E24" s="141">
        <f t="shared" si="0"/>
        <v>-55.747000000000014</v>
      </c>
    </row>
    <row r="25" spans="1:6" s="140" customFormat="1" ht="15" customHeight="1">
      <c r="A25" s="691" t="s">
        <v>133</v>
      </c>
      <c r="B25" s="691"/>
      <c r="C25" s="141">
        <f>'Tab 4b'!D25</f>
        <v>526.16099999999994</v>
      </c>
      <c r="D25" s="141">
        <v>503.57900000000001</v>
      </c>
      <c r="E25" s="141">
        <f t="shared" si="0"/>
        <v>-22.581999999999937</v>
      </c>
    </row>
    <row r="26" spans="1:6" s="140" customFormat="1" ht="15" customHeight="1">
      <c r="A26" s="689" t="s">
        <v>134</v>
      </c>
      <c r="B26" s="689"/>
      <c r="C26" s="141">
        <f>'Tab 4b'!D26</f>
        <v>58.206000000000003</v>
      </c>
      <c r="D26" s="141">
        <v>26.614999999999998</v>
      </c>
      <c r="E26" s="141">
        <f t="shared" si="0"/>
        <v>-31.591000000000005</v>
      </c>
    </row>
    <row r="27" spans="1:6" s="140" customFormat="1" ht="15" customHeight="1">
      <c r="A27" s="689" t="s">
        <v>135</v>
      </c>
      <c r="B27" s="689"/>
      <c r="C27" s="141">
        <f>'Tab 4b'!D27</f>
        <v>613.14099999999996</v>
      </c>
      <c r="D27" s="141">
        <v>562.875</v>
      </c>
      <c r="E27" s="141">
        <f t="shared" si="0"/>
        <v>-50.265999999999963</v>
      </c>
    </row>
    <row r="28" spans="1:6" s="140" customFormat="1" ht="15" customHeight="1">
      <c r="A28" s="148" t="s">
        <v>136</v>
      </c>
      <c r="B28" s="148"/>
      <c r="C28" s="141">
        <f>'Tab 4b'!D28</f>
        <v>2431.1260000000002</v>
      </c>
      <c r="D28" s="141">
        <v>112.148</v>
      </c>
      <c r="E28" s="141">
        <f t="shared" si="0"/>
        <v>-2318.9780000000001</v>
      </c>
    </row>
    <row r="29" spans="1:6" s="140" customFormat="1" ht="15" customHeight="1">
      <c r="A29" s="689" t="s">
        <v>137</v>
      </c>
      <c r="B29" s="689"/>
      <c r="C29" s="141">
        <f>'Tab 4b'!D29</f>
        <v>5.75</v>
      </c>
      <c r="D29" s="141">
        <v>9.25</v>
      </c>
      <c r="E29" s="141">
        <f t="shared" si="0"/>
        <v>3.5</v>
      </c>
    </row>
    <row r="30" spans="1:6" s="140" customFormat="1" ht="15" customHeight="1">
      <c r="A30" s="689" t="s">
        <v>139</v>
      </c>
      <c r="B30" s="689"/>
      <c r="C30" s="141">
        <f>'Tab 4b'!D31</f>
        <v>1446.11</v>
      </c>
      <c r="D30" s="141">
        <v>1417.903</v>
      </c>
      <c r="E30" s="141">
        <f t="shared" si="0"/>
        <v>-28.20699999999988</v>
      </c>
    </row>
    <row r="31" spans="1:6" s="140" customFormat="1" ht="15" customHeight="1">
      <c r="A31" s="689" t="s">
        <v>141</v>
      </c>
      <c r="B31" s="689"/>
      <c r="C31" s="141">
        <f>-SUM(C14:C30)+C32</f>
        <v>2504.7260000000133</v>
      </c>
      <c r="D31" s="141">
        <f>-SUM(D14:D30)+D32</f>
        <v>2673.0360000000001</v>
      </c>
      <c r="E31" s="141">
        <f t="shared" si="0"/>
        <v>168.30999999998676</v>
      </c>
    </row>
    <row r="32" spans="1:6" s="140" customFormat="1" ht="15" customHeight="1">
      <c r="A32" s="690" t="s">
        <v>142</v>
      </c>
      <c r="B32" s="690"/>
      <c r="C32" s="144">
        <f>C33-C11</f>
        <v>24313.991000000009</v>
      </c>
      <c r="D32" s="144">
        <f>D33-D11</f>
        <v>22328.567000000003</v>
      </c>
      <c r="E32" s="144">
        <f t="shared" si="0"/>
        <v>-1985.4240000000063</v>
      </c>
      <c r="F32" s="151"/>
    </row>
    <row r="33" spans="1:6" s="115" customFormat="1" ht="27" customHeight="1">
      <c r="A33" s="149" t="s">
        <v>143</v>
      </c>
      <c r="B33" s="149"/>
      <c r="C33" s="150">
        <f>'Tab 4b'!D35</f>
        <v>72195.785000000003</v>
      </c>
      <c r="D33" s="150">
        <v>71525.383000000002</v>
      </c>
      <c r="E33" s="150">
        <f>D33-C33</f>
        <v>-670.40200000000186</v>
      </c>
      <c r="F33" s="140"/>
    </row>
    <row r="34" spans="1:6" s="115" customFormat="1" ht="15">
      <c r="A34" s="140"/>
      <c r="B34" s="140"/>
      <c r="C34" s="140"/>
      <c r="D34" s="140"/>
      <c r="E34" s="140"/>
      <c r="F34" s="140"/>
    </row>
    <row r="35" spans="1:6" s="140" customFormat="1" ht="15">
      <c r="A35" s="120" t="s">
        <v>113</v>
      </c>
      <c r="C35" s="152"/>
      <c r="D35" s="152"/>
      <c r="E35" s="152"/>
    </row>
    <row r="36" spans="1:6" s="140" customFormat="1" ht="15">
      <c r="A36" s="120"/>
      <c r="C36" s="152"/>
      <c r="D36" s="152"/>
      <c r="E36" s="152"/>
    </row>
  </sheetData>
  <mergeCells count="22">
    <mergeCell ref="A21:B21"/>
    <mergeCell ref="A6:B6"/>
    <mergeCell ref="A7:B7"/>
    <mergeCell ref="A8:B8"/>
    <mergeCell ref="A11:B11"/>
    <mergeCell ref="A13:B13"/>
    <mergeCell ref="A14:B14"/>
    <mergeCell ref="A15:B15"/>
    <mergeCell ref="A17:B17"/>
    <mergeCell ref="A18:B18"/>
    <mergeCell ref="A19:B19"/>
    <mergeCell ref="A20:B20"/>
    <mergeCell ref="A29:B29"/>
    <mergeCell ref="A30:B30"/>
    <mergeCell ref="A31:B31"/>
    <mergeCell ref="A32:B32"/>
    <mergeCell ref="A22:B22"/>
    <mergeCell ref="A23:B23"/>
    <mergeCell ref="A24:B24"/>
    <mergeCell ref="A25:B25"/>
    <mergeCell ref="A26:B26"/>
    <mergeCell ref="A27:B27"/>
  </mergeCells>
  <pageMargins left="0.23622047244094491" right="0.23622047244094491" top="0.74803149606299213" bottom="0.74803149606299213" header="0.31496062992125984" footer="0.31496062992125984"/>
  <pageSetup paperSize="9" scale="90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7"/>
  <sheetViews>
    <sheetView showGridLines="0" workbookViewId="0"/>
  </sheetViews>
  <sheetFormatPr baseColWidth="10" defaultRowHeight="11.25" outlineLevelRow="1"/>
  <cols>
    <col min="1" max="2" width="3.42578125" style="122" customWidth="1"/>
    <col min="3" max="3" width="43.42578125" style="122" customWidth="1"/>
    <col min="4" max="6" width="13" style="122" customWidth="1"/>
    <col min="7" max="255" width="11.42578125" style="122"/>
    <col min="256" max="257" width="3.42578125" style="122" customWidth="1"/>
    <col min="258" max="258" width="39.28515625" style="122" customWidth="1"/>
    <col min="259" max="259" width="9.7109375" style="122" customWidth="1"/>
    <col min="260" max="260" width="13.5703125" style="122" customWidth="1"/>
    <col min="261" max="261" width="12.42578125" style="122" bestFit="1" customWidth="1"/>
    <col min="262" max="511" width="11.42578125" style="122"/>
    <col min="512" max="513" width="3.42578125" style="122" customWidth="1"/>
    <col min="514" max="514" width="39.28515625" style="122" customWidth="1"/>
    <col min="515" max="515" width="9.7109375" style="122" customWidth="1"/>
    <col min="516" max="516" width="13.5703125" style="122" customWidth="1"/>
    <col min="517" max="517" width="12.42578125" style="122" bestFit="1" customWidth="1"/>
    <col min="518" max="767" width="11.42578125" style="122"/>
    <col min="768" max="769" width="3.42578125" style="122" customWidth="1"/>
    <col min="770" max="770" width="39.28515625" style="122" customWidth="1"/>
    <col min="771" max="771" width="9.7109375" style="122" customWidth="1"/>
    <col min="772" max="772" width="13.5703125" style="122" customWidth="1"/>
    <col min="773" max="773" width="12.42578125" style="122" bestFit="1" customWidth="1"/>
    <col min="774" max="1023" width="11.42578125" style="122"/>
    <col min="1024" max="1025" width="3.42578125" style="122" customWidth="1"/>
    <col min="1026" max="1026" width="39.28515625" style="122" customWidth="1"/>
    <col min="1027" max="1027" width="9.7109375" style="122" customWidth="1"/>
    <col min="1028" max="1028" width="13.5703125" style="122" customWidth="1"/>
    <col min="1029" max="1029" width="12.42578125" style="122" bestFit="1" customWidth="1"/>
    <col min="1030" max="1279" width="11.42578125" style="122"/>
    <col min="1280" max="1281" width="3.42578125" style="122" customWidth="1"/>
    <col min="1282" max="1282" width="39.28515625" style="122" customWidth="1"/>
    <col min="1283" max="1283" width="9.7109375" style="122" customWidth="1"/>
    <col min="1284" max="1284" width="13.5703125" style="122" customWidth="1"/>
    <col min="1285" max="1285" width="12.42578125" style="122" bestFit="1" customWidth="1"/>
    <col min="1286" max="1535" width="11.42578125" style="122"/>
    <col min="1536" max="1537" width="3.42578125" style="122" customWidth="1"/>
    <col min="1538" max="1538" width="39.28515625" style="122" customWidth="1"/>
    <col min="1539" max="1539" width="9.7109375" style="122" customWidth="1"/>
    <col min="1540" max="1540" width="13.5703125" style="122" customWidth="1"/>
    <col min="1541" max="1541" width="12.42578125" style="122" bestFit="1" customWidth="1"/>
    <col min="1542" max="1791" width="11.42578125" style="122"/>
    <col min="1792" max="1793" width="3.42578125" style="122" customWidth="1"/>
    <col min="1794" max="1794" width="39.28515625" style="122" customWidth="1"/>
    <col min="1795" max="1795" width="9.7109375" style="122" customWidth="1"/>
    <col min="1796" max="1796" width="13.5703125" style="122" customWidth="1"/>
    <col min="1797" max="1797" width="12.42578125" style="122" bestFit="1" customWidth="1"/>
    <col min="1798" max="2047" width="11.42578125" style="122"/>
    <col min="2048" max="2049" width="3.42578125" style="122" customWidth="1"/>
    <col min="2050" max="2050" width="39.28515625" style="122" customWidth="1"/>
    <col min="2051" max="2051" width="9.7109375" style="122" customWidth="1"/>
    <col min="2052" max="2052" width="13.5703125" style="122" customWidth="1"/>
    <col min="2053" max="2053" width="12.42578125" style="122" bestFit="1" customWidth="1"/>
    <col min="2054" max="2303" width="11.42578125" style="122"/>
    <col min="2304" max="2305" width="3.42578125" style="122" customWidth="1"/>
    <col min="2306" max="2306" width="39.28515625" style="122" customWidth="1"/>
    <col min="2307" max="2307" width="9.7109375" style="122" customWidth="1"/>
    <col min="2308" max="2308" width="13.5703125" style="122" customWidth="1"/>
    <col min="2309" max="2309" width="12.42578125" style="122" bestFit="1" customWidth="1"/>
    <col min="2310" max="2559" width="11.42578125" style="122"/>
    <col min="2560" max="2561" width="3.42578125" style="122" customWidth="1"/>
    <col min="2562" max="2562" width="39.28515625" style="122" customWidth="1"/>
    <col min="2563" max="2563" width="9.7109375" style="122" customWidth="1"/>
    <col min="2564" max="2564" width="13.5703125" style="122" customWidth="1"/>
    <col min="2565" max="2565" width="12.42578125" style="122" bestFit="1" customWidth="1"/>
    <col min="2566" max="2815" width="11.42578125" style="122"/>
    <col min="2816" max="2817" width="3.42578125" style="122" customWidth="1"/>
    <col min="2818" max="2818" width="39.28515625" style="122" customWidth="1"/>
    <col min="2819" max="2819" width="9.7109375" style="122" customWidth="1"/>
    <col min="2820" max="2820" width="13.5703125" style="122" customWidth="1"/>
    <col min="2821" max="2821" width="12.42578125" style="122" bestFit="1" customWidth="1"/>
    <col min="2822" max="3071" width="11.42578125" style="122"/>
    <col min="3072" max="3073" width="3.42578125" style="122" customWidth="1"/>
    <col min="3074" max="3074" width="39.28515625" style="122" customWidth="1"/>
    <col min="3075" max="3075" width="9.7109375" style="122" customWidth="1"/>
    <col min="3076" max="3076" width="13.5703125" style="122" customWidth="1"/>
    <col min="3077" max="3077" width="12.42578125" style="122" bestFit="1" customWidth="1"/>
    <col min="3078" max="3327" width="11.42578125" style="122"/>
    <col min="3328" max="3329" width="3.42578125" style="122" customWidth="1"/>
    <col min="3330" max="3330" width="39.28515625" style="122" customWidth="1"/>
    <col min="3331" max="3331" width="9.7109375" style="122" customWidth="1"/>
    <col min="3332" max="3332" width="13.5703125" style="122" customWidth="1"/>
    <col min="3333" max="3333" width="12.42578125" style="122" bestFit="1" customWidth="1"/>
    <col min="3334" max="3583" width="11.42578125" style="122"/>
    <col min="3584" max="3585" width="3.42578125" style="122" customWidth="1"/>
    <col min="3586" max="3586" width="39.28515625" style="122" customWidth="1"/>
    <col min="3587" max="3587" width="9.7109375" style="122" customWidth="1"/>
    <col min="3588" max="3588" width="13.5703125" style="122" customWidth="1"/>
    <col min="3589" max="3589" width="12.42578125" style="122" bestFit="1" customWidth="1"/>
    <col min="3590" max="3839" width="11.42578125" style="122"/>
    <col min="3840" max="3841" width="3.42578125" style="122" customWidth="1"/>
    <col min="3842" max="3842" width="39.28515625" style="122" customWidth="1"/>
    <col min="3843" max="3843" width="9.7109375" style="122" customWidth="1"/>
    <col min="3844" max="3844" width="13.5703125" style="122" customWidth="1"/>
    <col min="3845" max="3845" width="12.42578125" style="122" bestFit="1" customWidth="1"/>
    <col min="3846" max="4095" width="11.42578125" style="122"/>
    <col min="4096" max="4097" width="3.42578125" style="122" customWidth="1"/>
    <col min="4098" max="4098" width="39.28515625" style="122" customWidth="1"/>
    <col min="4099" max="4099" width="9.7109375" style="122" customWidth="1"/>
    <col min="4100" max="4100" width="13.5703125" style="122" customWidth="1"/>
    <col min="4101" max="4101" width="12.42578125" style="122" bestFit="1" customWidth="1"/>
    <col min="4102" max="4351" width="11.42578125" style="122"/>
    <col min="4352" max="4353" width="3.42578125" style="122" customWidth="1"/>
    <col min="4354" max="4354" width="39.28515625" style="122" customWidth="1"/>
    <col min="4355" max="4355" width="9.7109375" style="122" customWidth="1"/>
    <col min="4356" max="4356" width="13.5703125" style="122" customWidth="1"/>
    <col min="4357" max="4357" width="12.42578125" style="122" bestFit="1" customWidth="1"/>
    <col min="4358" max="4607" width="11.42578125" style="122"/>
    <col min="4608" max="4609" width="3.42578125" style="122" customWidth="1"/>
    <col min="4610" max="4610" width="39.28515625" style="122" customWidth="1"/>
    <col min="4611" max="4611" width="9.7109375" style="122" customWidth="1"/>
    <col min="4612" max="4612" width="13.5703125" style="122" customWidth="1"/>
    <col min="4613" max="4613" width="12.42578125" style="122" bestFit="1" customWidth="1"/>
    <col min="4614" max="4863" width="11.42578125" style="122"/>
    <col min="4864" max="4865" width="3.42578125" style="122" customWidth="1"/>
    <col min="4866" max="4866" width="39.28515625" style="122" customWidth="1"/>
    <col min="4867" max="4867" width="9.7109375" style="122" customWidth="1"/>
    <col min="4868" max="4868" width="13.5703125" style="122" customWidth="1"/>
    <col min="4869" max="4869" width="12.42578125" style="122" bestFit="1" customWidth="1"/>
    <col min="4870" max="5119" width="11.42578125" style="122"/>
    <col min="5120" max="5121" width="3.42578125" style="122" customWidth="1"/>
    <col min="5122" max="5122" width="39.28515625" style="122" customWidth="1"/>
    <col min="5123" max="5123" width="9.7109375" style="122" customWidth="1"/>
    <col min="5124" max="5124" width="13.5703125" style="122" customWidth="1"/>
    <col min="5125" max="5125" width="12.42578125" style="122" bestFit="1" customWidth="1"/>
    <col min="5126" max="5375" width="11.42578125" style="122"/>
    <col min="5376" max="5377" width="3.42578125" style="122" customWidth="1"/>
    <col min="5378" max="5378" width="39.28515625" style="122" customWidth="1"/>
    <col min="5379" max="5379" width="9.7109375" style="122" customWidth="1"/>
    <col min="5380" max="5380" width="13.5703125" style="122" customWidth="1"/>
    <col min="5381" max="5381" width="12.42578125" style="122" bestFit="1" customWidth="1"/>
    <col min="5382" max="5631" width="11.42578125" style="122"/>
    <col min="5632" max="5633" width="3.42578125" style="122" customWidth="1"/>
    <col min="5634" max="5634" width="39.28515625" style="122" customWidth="1"/>
    <col min="5635" max="5635" width="9.7109375" style="122" customWidth="1"/>
    <col min="5636" max="5636" width="13.5703125" style="122" customWidth="1"/>
    <col min="5637" max="5637" width="12.42578125" style="122" bestFit="1" customWidth="1"/>
    <col min="5638" max="5887" width="11.42578125" style="122"/>
    <col min="5888" max="5889" width="3.42578125" style="122" customWidth="1"/>
    <col min="5890" max="5890" width="39.28515625" style="122" customWidth="1"/>
    <col min="5891" max="5891" width="9.7109375" style="122" customWidth="1"/>
    <col min="5892" max="5892" width="13.5703125" style="122" customWidth="1"/>
    <col min="5893" max="5893" width="12.42578125" style="122" bestFit="1" customWidth="1"/>
    <col min="5894" max="6143" width="11.42578125" style="122"/>
    <col min="6144" max="6145" width="3.42578125" style="122" customWidth="1"/>
    <col min="6146" max="6146" width="39.28515625" style="122" customWidth="1"/>
    <col min="6147" max="6147" width="9.7109375" style="122" customWidth="1"/>
    <col min="6148" max="6148" width="13.5703125" style="122" customWidth="1"/>
    <col min="6149" max="6149" width="12.42578125" style="122" bestFit="1" customWidth="1"/>
    <col min="6150" max="6399" width="11.42578125" style="122"/>
    <col min="6400" max="6401" width="3.42578125" style="122" customWidth="1"/>
    <col min="6402" max="6402" width="39.28515625" style="122" customWidth="1"/>
    <col min="6403" max="6403" width="9.7109375" style="122" customWidth="1"/>
    <col min="6404" max="6404" width="13.5703125" style="122" customWidth="1"/>
    <col min="6405" max="6405" width="12.42578125" style="122" bestFit="1" customWidth="1"/>
    <col min="6406" max="6655" width="11.42578125" style="122"/>
    <col min="6656" max="6657" width="3.42578125" style="122" customWidth="1"/>
    <col min="6658" max="6658" width="39.28515625" style="122" customWidth="1"/>
    <col min="6659" max="6659" width="9.7109375" style="122" customWidth="1"/>
    <col min="6660" max="6660" width="13.5703125" style="122" customWidth="1"/>
    <col min="6661" max="6661" width="12.42578125" style="122" bestFit="1" customWidth="1"/>
    <col min="6662" max="6911" width="11.42578125" style="122"/>
    <col min="6912" max="6913" width="3.42578125" style="122" customWidth="1"/>
    <col min="6914" max="6914" width="39.28515625" style="122" customWidth="1"/>
    <col min="6915" max="6915" width="9.7109375" style="122" customWidth="1"/>
    <col min="6916" max="6916" width="13.5703125" style="122" customWidth="1"/>
    <col min="6917" max="6917" width="12.42578125" style="122" bestFit="1" customWidth="1"/>
    <col min="6918" max="7167" width="11.42578125" style="122"/>
    <col min="7168" max="7169" width="3.42578125" style="122" customWidth="1"/>
    <col min="7170" max="7170" width="39.28515625" style="122" customWidth="1"/>
    <col min="7171" max="7171" width="9.7109375" style="122" customWidth="1"/>
    <col min="7172" max="7172" width="13.5703125" style="122" customWidth="1"/>
    <col min="7173" max="7173" width="12.42578125" style="122" bestFit="1" customWidth="1"/>
    <col min="7174" max="7423" width="11.42578125" style="122"/>
    <col min="7424" max="7425" width="3.42578125" style="122" customWidth="1"/>
    <col min="7426" max="7426" width="39.28515625" style="122" customWidth="1"/>
    <col min="7427" max="7427" width="9.7109375" style="122" customWidth="1"/>
    <col min="7428" max="7428" width="13.5703125" style="122" customWidth="1"/>
    <col min="7429" max="7429" width="12.42578125" style="122" bestFit="1" customWidth="1"/>
    <col min="7430" max="7679" width="11.42578125" style="122"/>
    <col min="7680" max="7681" width="3.42578125" style="122" customWidth="1"/>
    <col min="7682" max="7682" width="39.28515625" style="122" customWidth="1"/>
    <col min="7683" max="7683" width="9.7109375" style="122" customWidth="1"/>
    <col min="7684" max="7684" width="13.5703125" style="122" customWidth="1"/>
    <col min="7685" max="7685" width="12.42578125" style="122" bestFit="1" customWidth="1"/>
    <col min="7686" max="7935" width="11.42578125" style="122"/>
    <col min="7936" max="7937" width="3.42578125" style="122" customWidth="1"/>
    <col min="7938" max="7938" width="39.28515625" style="122" customWidth="1"/>
    <col min="7939" max="7939" width="9.7109375" style="122" customWidth="1"/>
    <col min="7940" max="7940" width="13.5703125" style="122" customWidth="1"/>
    <col min="7941" max="7941" width="12.42578125" style="122" bestFit="1" customWidth="1"/>
    <col min="7942" max="8191" width="11.42578125" style="122"/>
    <col min="8192" max="8193" width="3.42578125" style="122" customWidth="1"/>
    <col min="8194" max="8194" width="39.28515625" style="122" customWidth="1"/>
    <col min="8195" max="8195" width="9.7109375" style="122" customWidth="1"/>
    <col min="8196" max="8196" width="13.5703125" style="122" customWidth="1"/>
    <col min="8197" max="8197" width="12.42578125" style="122" bestFit="1" customWidth="1"/>
    <col min="8198" max="8447" width="11.42578125" style="122"/>
    <col min="8448" max="8449" width="3.42578125" style="122" customWidth="1"/>
    <col min="8450" max="8450" width="39.28515625" style="122" customWidth="1"/>
    <col min="8451" max="8451" width="9.7109375" style="122" customWidth="1"/>
    <col min="8452" max="8452" width="13.5703125" style="122" customWidth="1"/>
    <col min="8453" max="8453" width="12.42578125" style="122" bestFit="1" customWidth="1"/>
    <col min="8454" max="8703" width="11.42578125" style="122"/>
    <col min="8704" max="8705" width="3.42578125" style="122" customWidth="1"/>
    <col min="8706" max="8706" width="39.28515625" style="122" customWidth="1"/>
    <col min="8707" max="8707" width="9.7109375" style="122" customWidth="1"/>
    <col min="8708" max="8708" width="13.5703125" style="122" customWidth="1"/>
    <col min="8709" max="8709" width="12.42578125" style="122" bestFit="1" customWidth="1"/>
    <col min="8710" max="8959" width="11.42578125" style="122"/>
    <col min="8960" max="8961" width="3.42578125" style="122" customWidth="1"/>
    <col min="8962" max="8962" width="39.28515625" style="122" customWidth="1"/>
    <col min="8963" max="8963" width="9.7109375" style="122" customWidth="1"/>
    <col min="8964" max="8964" width="13.5703125" style="122" customWidth="1"/>
    <col min="8965" max="8965" width="12.42578125" style="122" bestFit="1" customWidth="1"/>
    <col min="8966" max="9215" width="11.42578125" style="122"/>
    <col min="9216" max="9217" width="3.42578125" style="122" customWidth="1"/>
    <col min="9218" max="9218" width="39.28515625" style="122" customWidth="1"/>
    <col min="9219" max="9219" width="9.7109375" style="122" customWidth="1"/>
    <col min="9220" max="9220" width="13.5703125" style="122" customWidth="1"/>
    <col min="9221" max="9221" width="12.42578125" style="122" bestFit="1" customWidth="1"/>
    <col min="9222" max="9471" width="11.42578125" style="122"/>
    <col min="9472" max="9473" width="3.42578125" style="122" customWidth="1"/>
    <col min="9474" max="9474" width="39.28515625" style="122" customWidth="1"/>
    <col min="9475" max="9475" width="9.7109375" style="122" customWidth="1"/>
    <col min="9476" max="9476" width="13.5703125" style="122" customWidth="1"/>
    <col min="9477" max="9477" width="12.42578125" style="122" bestFit="1" customWidth="1"/>
    <col min="9478" max="9727" width="11.42578125" style="122"/>
    <col min="9728" max="9729" width="3.42578125" style="122" customWidth="1"/>
    <col min="9730" max="9730" width="39.28515625" style="122" customWidth="1"/>
    <col min="9731" max="9731" width="9.7109375" style="122" customWidth="1"/>
    <col min="9732" max="9732" width="13.5703125" style="122" customWidth="1"/>
    <col min="9733" max="9733" width="12.42578125" style="122" bestFit="1" customWidth="1"/>
    <col min="9734" max="9983" width="11.42578125" style="122"/>
    <col min="9984" max="9985" width="3.42578125" style="122" customWidth="1"/>
    <col min="9986" max="9986" width="39.28515625" style="122" customWidth="1"/>
    <col min="9987" max="9987" width="9.7109375" style="122" customWidth="1"/>
    <col min="9988" max="9988" width="13.5703125" style="122" customWidth="1"/>
    <col min="9989" max="9989" width="12.42578125" style="122" bestFit="1" customWidth="1"/>
    <col min="9990" max="10239" width="11.42578125" style="122"/>
    <col min="10240" max="10241" width="3.42578125" style="122" customWidth="1"/>
    <col min="10242" max="10242" width="39.28515625" style="122" customWidth="1"/>
    <col min="10243" max="10243" width="9.7109375" style="122" customWidth="1"/>
    <col min="10244" max="10244" width="13.5703125" style="122" customWidth="1"/>
    <col min="10245" max="10245" width="12.42578125" style="122" bestFit="1" customWidth="1"/>
    <col min="10246" max="10495" width="11.42578125" style="122"/>
    <col min="10496" max="10497" width="3.42578125" style="122" customWidth="1"/>
    <col min="10498" max="10498" width="39.28515625" style="122" customWidth="1"/>
    <col min="10499" max="10499" width="9.7109375" style="122" customWidth="1"/>
    <col min="10500" max="10500" width="13.5703125" style="122" customWidth="1"/>
    <col min="10501" max="10501" width="12.42578125" style="122" bestFit="1" customWidth="1"/>
    <col min="10502" max="10751" width="11.42578125" style="122"/>
    <col min="10752" max="10753" width="3.42578125" style="122" customWidth="1"/>
    <col min="10754" max="10754" width="39.28515625" style="122" customWidth="1"/>
    <col min="10755" max="10755" width="9.7109375" style="122" customWidth="1"/>
    <col min="10756" max="10756" width="13.5703125" style="122" customWidth="1"/>
    <col min="10757" max="10757" width="12.42578125" style="122" bestFit="1" customWidth="1"/>
    <col min="10758" max="11007" width="11.42578125" style="122"/>
    <col min="11008" max="11009" width="3.42578125" style="122" customWidth="1"/>
    <col min="11010" max="11010" width="39.28515625" style="122" customWidth="1"/>
    <col min="11011" max="11011" width="9.7109375" style="122" customWidth="1"/>
    <col min="11012" max="11012" width="13.5703125" style="122" customWidth="1"/>
    <col min="11013" max="11013" width="12.42578125" style="122" bestFit="1" customWidth="1"/>
    <col min="11014" max="11263" width="11.42578125" style="122"/>
    <col min="11264" max="11265" width="3.42578125" style="122" customWidth="1"/>
    <col min="11266" max="11266" width="39.28515625" style="122" customWidth="1"/>
    <col min="11267" max="11267" width="9.7109375" style="122" customWidth="1"/>
    <col min="11268" max="11268" width="13.5703125" style="122" customWidth="1"/>
    <col min="11269" max="11269" width="12.42578125" style="122" bestFit="1" customWidth="1"/>
    <col min="11270" max="11519" width="11.42578125" style="122"/>
    <col min="11520" max="11521" width="3.42578125" style="122" customWidth="1"/>
    <col min="11522" max="11522" width="39.28515625" style="122" customWidth="1"/>
    <col min="11523" max="11523" width="9.7109375" style="122" customWidth="1"/>
    <col min="11524" max="11524" width="13.5703125" style="122" customWidth="1"/>
    <col min="11525" max="11525" width="12.42578125" style="122" bestFit="1" customWidth="1"/>
    <col min="11526" max="11775" width="11.42578125" style="122"/>
    <col min="11776" max="11777" width="3.42578125" style="122" customWidth="1"/>
    <col min="11778" max="11778" width="39.28515625" style="122" customWidth="1"/>
    <col min="11779" max="11779" width="9.7109375" style="122" customWidth="1"/>
    <col min="11780" max="11780" width="13.5703125" style="122" customWidth="1"/>
    <col min="11781" max="11781" width="12.42578125" style="122" bestFit="1" customWidth="1"/>
    <col min="11782" max="12031" width="11.42578125" style="122"/>
    <col min="12032" max="12033" width="3.42578125" style="122" customWidth="1"/>
    <col min="12034" max="12034" width="39.28515625" style="122" customWidth="1"/>
    <col min="12035" max="12035" width="9.7109375" style="122" customWidth="1"/>
    <col min="12036" max="12036" width="13.5703125" style="122" customWidth="1"/>
    <col min="12037" max="12037" width="12.42578125" style="122" bestFit="1" customWidth="1"/>
    <col min="12038" max="12287" width="11.42578125" style="122"/>
    <col min="12288" max="12289" width="3.42578125" style="122" customWidth="1"/>
    <col min="12290" max="12290" width="39.28515625" style="122" customWidth="1"/>
    <col min="12291" max="12291" width="9.7109375" style="122" customWidth="1"/>
    <col min="12292" max="12292" width="13.5703125" style="122" customWidth="1"/>
    <col min="12293" max="12293" width="12.42578125" style="122" bestFit="1" customWidth="1"/>
    <col min="12294" max="12543" width="11.42578125" style="122"/>
    <col min="12544" max="12545" width="3.42578125" style="122" customWidth="1"/>
    <col min="12546" max="12546" width="39.28515625" style="122" customWidth="1"/>
    <col min="12547" max="12547" width="9.7109375" style="122" customWidth="1"/>
    <col min="12548" max="12548" width="13.5703125" style="122" customWidth="1"/>
    <col min="12549" max="12549" width="12.42578125" style="122" bestFit="1" customWidth="1"/>
    <col min="12550" max="12799" width="11.42578125" style="122"/>
    <col min="12800" max="12801" width="3.42578125" style="122" customWidth="1"/>
    <col min="12802" max="12802" width="39.28515625" style="122" customWidth="1"/>
    <col min="12803" max="12803" width="9.7109375" style="122" customWidth="1"/>
    <col min="12804" max="12804" width="13.5703125" style="122" customWidth="1"/>
    <col min="12805" max="12805" width="12.42578125" style="122" bestFit="1" customWidth="1"/>
    <col min="12806" max="13055" width="11.42578125" style="122"/>
    <col min="13056" max="13057" width="3.42578125" style="122" customWidth="1"/>
    <col min="13058" max="13058" width="39.28515625" style="122" customWidth="1"/>
    <col min="13059" max="13059" width="9.7109375" style="122" customWidth="1"/>
    <col min="13060" max="13060" width="13.5703125" style="122" customWidth="1"/>
    <col min="13061" max="13061" width="12.42578125" style="122" bestFit="1" customWidth="1"/>
    <col min="13062" max="13311" width="11.42578125" style="122"/>
    <col min="13312" max="13313" width="3.42578125" style="122" customWidth="1"/>
    <col min="13314" max="13314" width="39.28515625" style="122" customWidth="1"/>
    <col min="13315" max="13315" width="9.7109375" style="122" customWidth="1"/>
    <col min="13316" max="13316" width="13.5703125" style="122" customWidth="1"/>
    <col min="13317" max="13317" width="12.42578125" style="122" bestFit="1" customWidth="1"/>
    <col min="13318" max="13567" width="11.42578125" style="122"/>
    <col min="13568" max="13569" width="3.42578125" style="122" customWidth="1"/>
    <col min="13570" max="13570" width="39.28515625" style="122" customWidth="1"/>
    <col min="13571" max="13571" width="9.7109375" style="122" customWidth="1"/>
    <col min="13572" max="13572" width="13.5703125" style="122" customWidth="1"/>
    <col min="13573" max="13573" width="12.42578125" style="122" bestFit="1" customWidth="1"/>
    <col min="13574" max="13823" width="11.42578125" style="122"/>
    <col min="13824" max="13825" width="3.42578125" style="122" customWidth="1"/>
    <col min="13826" max="13826" width="39.28515625" style="122" customWidth="1"/>
    <col min="13827" max="13827" width="9.7109375" style="122" customWidth="1"/>
    <col min="13828" max="13828" width="13.5703125" style="122" customWidth="1"/>
    <col min="13829" max="13829" width="12.42578125" style="122" bestFit="1" customWidth="1"/>
    <col min="13830" max="14079" width="11.42578125" style="122"/>
    <col min="14080" max="14081" width="3.42578125" style="122" customWidth="1"/>
    <col min="14082" max="14082" width="39.28515625" style="122" customWidth="1"/>
    <col min="14083" max="14083" width="9.7109375" style="122" customWidth="1"/>
    <col min="14084" max="14084" width="13.5703125" style="122" customWidth="1"/>
    <col min="14085" max="14085" width="12.42578125" style="122" bestFit="1" customWidth="1"/>
    <col min="14086" max="14335" width="11.42578125" style="122"/>
    <col min="14336" max="14337" width="3.42578125" style="122" customWidth="1"/>
    <col min="14338" max="14338" width="39.28515625" style="122" customWidth="1"/>
    <col min="14339" max="14339" width="9.7109375" style="122" customWidth="1"/>
    <col min="14340" max="14340" width="13.5703125" style="122" customWidth="1"/>
    <col min="14341" max="14341" width="12.42578125" style="122" bestFit="1" customWidth="1"/>
    <col min="14342" max="14591" width="11.42578125" style="122"/>
    <col min="14592" max="14593" width="3.42578125" style="122" customWidth="1"/>
    <col min="14594" max="14594" width="39.28515625" style="122" customWidth="1"/>
    <col min="14595" max="14595" width="9.7109375" style="122" customWidth="1"/>
    <col min="14596" max="14596" width="13.5703125" style="122" customWidth="1"/>
    <col min="14597" max="14597" width="12.42578125" style="122" bestFit="1" customWidth="1"/>
    <col min="14598" max="14847" width="11.42578125" style="122"/>
    <col min="14848" max="14849" width="3.42578125" style="122" customWidth="1"/>
    <col min="14850" max="14850" width="39.28515625" style="122" customWidth="1"/>
    <col min="14851" max="14851" width="9.7109375" style="122" customWidth="1"/>
    <col min="14852" max="14852" width="13.5703125" style="122" customWidth="1"/>
    <col min="14853" max="14853" width="12.42578125" style="122" bestFit="1" customWidth="1"/>
    <col min="14854" max="15103" width="11.42578125" style="122"/>
    <col min="15104" max="15105" width="3.42578125" style="122" customWidth="1"/>
    <col min="15106" max="15106" width="39.28515625" style="122" customWidth="1"/>
    <col min="15107" max="15107" width="9.7109375" style="122" customWidth="1"/>
    <col min="15108" max="15108" width="13.5703125" style="122" customWidth="1"/>
    <col min="15109" max="15109" width="12.42578125" style="122" bestFit="1" customWidth="1"/>
    <col min="15110" max="15359" width="11.42578125" style="122"/>
    <col min="15360" max="15361" width="3.42578125" style="122" customWidth="1"/>
    <col min="15362" max="15362" width="39.28515625" style="122" customWidth="1"/>
    <col min="15363" max="15363" width="9.7109375" style="122" customWidth="1"/>
    <col min="15364" max="15364" width="13.5703125" style="122" customWidth="1"/>
    <col min="15365" max="15365" width="12.42578125" style="122" bestFit="1" customWidth="1"/>
    <col min="15366" max="15615" width="11.42578125" style="122"/>
    <col min="15616" max="15617" width="3.42578125" style="122" customWidth="1"/>
    <col min="15618" max="15618" width="39.28515625" style="122" customWidth="1"/>
    <col min="15619" max="15619" width="9.7109375" style="122" customWidth="1"/>
    <col min="15620" max="15620" width="13.5703125" style="122" customWidth="1"/>
    <col min="15621" max="15621" width="12.42578125" style="122" bestFit="1" customWidth="1"/>
    <col min="15622" max="15871" width="11.42578125" style="122"/>
    <col min="15872" max="15873" width="3.42578125" style="122" customWidth="1"/>
    <col min="15874" max="15874" width="39.28515625" style="122" customWidth="1"/>
    <col min="15875" max="15875" width="9.7109375" style="122" customWidth="1"/>
    <col min="15876" max="15876" width="13.5703125" style="122" customWidth="1"/>
    <col min="15877" max="15877" width="12.42578125" style="122" bestFit="1" customWidth="1"/>
    <col min="15878" max="16127" width="11.42578125" style="122"/>
    <col min="16128" max="16129" width="3.42578125" style="122" customWidth="1"/>
    <col min="16130" max="16130" width="39.28515625" style="122" customWidth="1"/>
    <col min="16131" max="16131" width="9.7109375" style="122" customWidth="1"/>
    <col min="16132" max="16132" width="13.5703125" style="122" customWidth="1"/>
    <col min="16133" max="16133" width="12.42578125" style="122" bestFit="1" customWidth="1"/>
    <col min="16134" max="16384" width="11.42578125" style="122"/>
  </cols>
  <sheetData>
    <row r="1" spans="1:8" s="126" customFormat="1" ht="14.25">
      <c r="A1" s="123" t="s">
        <v>255</v>
      </c>
      <c r="B1" s="123"/>
      <c r="C1" s="123"/>
      <c r="D1" s="123"/>
      <c r="E1" s="123"/>
      <c r="F1" s="123"/>
      <c r="G1" s="125"/>
      <c r="H1" s="125"/>
    </row>
    <row r="2" spans="1:8" s="129" customFormat="1" ht="14.25" customHeight="1">
      <c r="A2" s="127" t="s">
        <v>55</v>
      </c>
      <c r="B2" s="127"/>
      <c r="C2" s="127"/>
      <c r="D2" s="127"/>
      <c r="E2" s="127"/>
      <c r="F2" s="127"/>
      <c r="G2" s="120"/>
      <c r="H2" s="120"/>
    </row>
    <row r="3" spans="1:8" ht="14.25">
      <c r="A3" s="130"/>
      <c r="B3" s="130"/>
      <c r="C3" s="130"/>
      <c r="D3" s="130"/>
      <c r="E3" s="130"/>
      <c r="F3" s="130"/>
      <c r="G3" s="132"/>
      <c r="H3" s="132"/>
    </row>
    <row r="4" spans="1:8" ht="37.5" customHeight="1">
      <c r="A4" s="133"/>
      <c r="B4" s="134"/>
      <c r="C4" s="155"/>
      <c r="D4" s="135" t="s">
        <v>3</v>
      </c>
      <c r="E4" s="135" t="s">
        <v>4</v>
      </c>
      <c r="F4" s="136" t="s">
        <v>56</v>
      </c>
      <c r="G4" s="132"/>
      <c r="H4" s="132"/>
    </row>
    <row r="5" spans="1:8" s="138" customFormat="1" ht="15.75" customHeight="1">
      <c r="A5" s="127"/>
      <c r="B5" s="137"/>
      <c r="C5" s="127"/>
      <c r="D5" s="127"/>
      <c r="E5" s="127"/>
      <c r="F5" s="127"/>
      <c r="G5" s="120"/>
      <c r="H5" s="120"/>
    </row>
    <row r="6" spans="1:8" s="115" customFormat="1" ht="12.75" customHeight="1">
      <c r="A6" s="686" t="s">
        <v>57</v>
      </c>
      <c r="B6" s="686"/>
      <c r="C6" s="686"/>
      <c r="D6" s="113">
        <f>'Tab 4c'!E6</f>
        <v>242.10599999999999</v>
      </c>
      <c r="E6" s="113">
        <f>8.412+144.79+15.11+19.452+10.485+32.614</f>
        <v>230.86300000000003</v>
      </c>
      <c r="F6" s="114">
        <f>E6-D6</f>
        <v>-11.242999999999967</v>
      </c>
    </row>
    <row r="7" spans="1:8" s="115" customFormat="1" ht="14.25">
      <c r="A7" s="686" t="s">
        <v>58</v>
      </c>
      <c r="B7" s="686"/>
      <c r="C7" s="686"/>
      <c r="D7" s="113">
        <f>'Tab 4c'!E7</f>
        <v>399.76600000000002</v>
      </c>
      <c r="E7" s="113">
        <v>391.82400000000001</v>
      </c>
      <c r="F7" s="114">
        <f t="shared" ref="F7:F70" si="0">E7-D7</f>
        <v>-7.9420000000000073</v>
      </c>
    </row>
    <row r="8" spans="1:8" s="115" customFormat="1" ht="14.25">
      <c r="A8" s="686" t="s">
        <v>59</v>
      </c>
      <c r="B8" s="686"/>
      <c r="C8" s="686"/>
      <c r="D8" s="113">
        <f>'Tab 4c'!E8</f>
        <v>2577.415</v>
      </c>
      <c r="E8" s="113">
        <v>2568.0340000000001</v>
      </c>
      <c r="F8" s="114">
        <f t="shared" si="0"/>
        <v>-9.3809999999998581</v>
      </c>
    </row>
    <row r="9" spans="1:8" s="115" customFormat="1" ht="14.25">
      <c r="A9" s="686" t="s">
        <v>60</v>
      </c>
      <c r="B9" s="686"/>
      <c r="C9" s="686"/>
      <c r="D9" s="113">
        <f>'Tab 4c'!E9</f>
        <v>425.86200000000002</v>
      </c>
      <c r="E9" s="113">
        <v>417.37900000000002</v>
      </c>
      <c r="F9" s="114">
        <f t="shared" si="0"/>
        <v>-8.4830000000000041</v>
      </c>
    </row>
    <row r="10" spans="1:8" s="115" customFormat="1" ht="14.25">
      <c r="A10" s="686" t="s">
        <v>61</v>
      </c>
      <c r="B10" s="686"/>
      <c r="C10" s="686"/>
      <c r="D10" s="113">
        <f>'Tab 4c'!E10</f>
        <v>1372.2719999999999</v>
      </c>
      <c r="E10" s="113">
        <v>1384.741</v>
      </c>
      <c r="F10" s="114">
        <f t="shared" si="0"/>
        <v>12.469000000000051</v>
      </c>
    </row>
    <row r="11" spans="1:8" s="115" customFormat="1" ht="14.25">
      <c r="A11" s="686" t="s">
        <v>62</v>
      </c>
      <c r="B11" s="686"/>
      <c r="C11" s="686"/>
      <c r="D11" s="113">
        <f>'Tab 4c'!E11</f>
        <v>2185.9810000000002</v>
      </c>
      <c r="E11" s="113">
        <v>2177.3510000000001</v>
      </c>
      <c r="F11" s="114">
        <f t="shared" si="0"/>
        <v>-8.6300000000001091</v>
      </c>
    </row>
    <row r="12" spans="1:8" s="115" customFormat="1" ht="14.25">
      <c r="A12" s="686" t="s">
        <v>63</v>
      </c>
      <c r="B12" s="686"/>
      <c r="C12" s="686"/>
      <c r="D12" s="113">
        <f>'Tab 4c'!E12</f>
        <v>1144.529</v>
      </c>
      <c r="E12" s="113">
        <v>1193.838</v>
      </c>
      <c r="F12" s="114">
        <f t="shared" si="0"/>
        <v>49.308999999999969</v>
      </c>
    </row>
    <row r="13" spans="1:8" s="115" customFormat="1" ht="14.25">
      <c r="A13" s="116"/>
      <c r="B13" s="686" t="s">
        <v>64</v>
      </c>
      <c r="C13" s="686"/>
      <c r="D13" s="113"/>
      <c r="E13" s="113"/>
      <c r="F13" s="114"/>
    </row>
    <row r="14" spans="1:8" s="115" customFormat="1" ht="14.25">
      <c r="A14" s="116"/>
      <c r="B14" s="686" t="s">
        <v>65</v>
      </c>
      <c r="C14" s="686"/>
      <c r="D14" s="113">
        <f>'Tab 4c'!E14</f>
        <v>700.46299999999997</v>
      </c>
      <c r="E14" s="113">
        <v>733.89300000000003</v>
      </c>
      <c r="F14" s="114">
        <f t="shared" si="0"/>
        <v>33.430000000000064</v>
      </c>
    </row>
    <row r="15" spans="1:8" s="115" customFormat="1" ht="14.25">
      <c r="A15" s="686" t="s">
        <v>66</v>
      </c>
      <c r="B15" s="686"/>
      <c r="C15" s="686"/>
      <c r="D15" s="113">
        <f>'Tab 4c'!E15</f>
        <v>1050</v>
      </c>
      <c r="E15" s="113">
        <v>1090</v>
      </c>
      <c r="F15" s="114">
        <f t="shared" si="0"/>
        <v>40</v>
      </c>
    </row>
    <row r="16" spans="1:8" s="115" customFormat="1" ht="14.25">
      <c r="A16" s="686" t="s">
        <v>67</v>
      </c>
      <c r="B16" s="686"/>
      <c r="C16" s="686"/>
      <c r="D16" s="113">
        <f>'Tab 4c'!E16</f>
        <v>7039.174</v>
      </c>
      <c r="E16" s="113">
        <v>7154.8209999999999</v>
      </c>
      <c r="F16" s="114">
        <f t="shared" si="0"/>
        <v>115.64699999999993</v>
      </c>
    </row>
    <row r="17" spans="1:6" s="115" customFormat="1" ht="14.25">
      <c r="A17" s="116"/>
      <c r="B17" s="686" t="s">
        <v>64</v>
      </c>
      <c r="C17" s="686"/>
      <c r="D17" s="113"/>
      <c r="E17" s="113"/>
      <c r="F17" s="114"/>
    </row>
    <row r="18" spans="1:6" s="115" customFormat="1" ht="14.25">
      <c r="A18" s="116"/>
      <c r="B18" s="686" t="s">
        <v>68</v>
      </c>
      <c r="C18" s="686"/>
      <c r="D18" s="113">
        <f>'Tab 4c'!E18</f>
        <v>7005.2150000000001</v>
      </c>
      <c r="E18" s="113">
        <v>7122.1719999999996</v>
      </c>
      <c r="F18" s="114">
        <f t="shared" si="0"/>
        <v>116.95699999999943</v>
      </c>
    </row>
    <row r="19" spans="1:6" s="115" customFormat="1" ht="14.25">
      <c r="A19" s="686" t="s">
        <v>69</v>
      </c>
      <c r="B19" s="686"/>
      <c r="C19" s="686"/>
      <c r="D19" s="113">
        <f>'Tab 4c'!E19</f>
        <v>2924.0929999999998</v>
      </c>
      <c r="E19" s="113">
        <v>3001.8229999999999</v>
      </c>
      <c r="F19" s="114">
        <f t="shared" si="0"/>
        <v>77.730000000000018</v>
      </c>
    </row>
    <row r="20" spans="1:6" s="115" customFormat="1" ht="14.25">
      <c r="A20" s="116"/>
      <c r="B20" s="686" t="s">
        <v>70</v>
      </c>
      <c r="C20" s="686"/>
      <c r="D20" s="113"/>
      <c r="E20" s="113"/>
      <c r="F20" s="114"/>
    </row>
    <row r="21" spans="1:6" s="115" customFormat="1" ht="14.25">
      <c r="A21" s="116"/>
      <c r="B21" s="686" t="s">
        <v>71</v>
      </c>
      <c r="C21" s="686"/>
      <c r="D21" s="113">
        <f>'Tab 4c'!E21</f>
        <v>2580.3020000000001</v>
      </c>
      <c r="E21" s="113">
        <v>2683.951</v>
      </c>
      <c r="F21" s="114">
        <f t="shared" si="0"/>
        <v>103.64899999999989</v>
      </c>
    </row>
    <row r="22" spans="1:6" s="115" customFormat="1" ht="14.25">
      <c r="A22" s="686" t="s">
        <v>72</v>
      </c>
      <c r="B22" s="686"/>
      <c r="C22" s="686"/>
      <c r="D22" s="113">
        <f>'Tab 4c'!E22</f>
        <v>10194</v>
      </c>
      <c r="E22" s="113">
        <v>10680</v>
      </c>
      <c r="F22" s="114">
        <f t="shared" si="0"/>
        <v>486</v>
      </c>
    </row>
    <row r="23" spans="1:6" s="115" customFormat="1" ht="14.25">
      <c r="A23" s="116"/>
      <c r="B23" s="686" t="s">
        <v>70</v>
      </c>
      <c r="C23" s="686"/>
      <c r="D23" s="113"/>
      <c r="E23" s="113"/>
      <c r="F23" s="114"/>
    </row>
    <row r="24" spans="1:6" s="115" customFormat="1" ht="14.25">
      <c r="A24" s="116"/>
      <c r="B24" s="686" t="s">
        <v>73</v>
      </c>
      <c r="C24" s="686"/>
      <c r="D24" s="113">
        <f>'Tab 4c'!E24</f>
        <v>9129.8950000000004</v>
      </c>
      <c r="E24" s="113">
        <v>9612.107</v>
      </c>
      <c r="F24" s="114">
        <f t="shared" si="0"/>
        <v>482.21199999999953</v>
      </c>
    </row>
    <row r="25" spans="1:6" s="115" customFormat="1" ht="14.25">
      <c r="A25" s="116"/>
      <c r="B25" s="686" t="s">
        <v>74</v>
      </c>
      <c r="C25" s="686"/>
      <c r="D25" s="113">
        <f>'Tab 4c'!E25</f>
        <v>1016.894</v>
      </c>
      <c r="E25" s="113">
        <v>1018.672</v>
      </c>
      <c r="F25" s="114">
        <f t="shared" si="0"/>
        <v>1.77800000000002</v>
      </c>
    </row>
    <row r="26" spans="1:6" s="115" customFormat="1" ht="14.25">
      <c r="A26" s="686" t="s">
        <v>75</v>
      </c>
      <c r="B26" s="686"/>
      <c r="C26" s="686"/>
      <c r="D26" s="113">
        <f>'Tab 4c'!E26</f>
        <v>8963.9660000000003</v>
      </c>
      <c r="E26" s="113">
        <v>9277.9740000000002</v>
      </c>
      <c r="F26" s="114">
        <f t="shared" si="0"/>
        <v>314.00799999999981</v>
      </c>
    </row>
    <row r="27" spans="1:6" s="115" customFormat="1" ht="14.25">
      <c r="A27" s="116"/>
      <c r="B27" s="686" t="s">
        <v>70</v>
      </c>
      <c r="C27" s="686"/>
      <c r="D27" s="113"/>
      <c r="E27" s="113"/>
      <c r="F27" s="114"/>
    </row>
    <row r="28" spans="1:6" s="115" customFormat="1" ht="14.25">
      <c r="A28" s="116"/>
      <c r="B28" s="686" t="s">
        <v>76</v>
      </c>
      <c r="C28" s="686"/>
      <c r="D28" s="113">
        <f>'Tab 4c'!E28</f>
        <v>4033.9589999999998</v>
      </c>
      <c r="E28" s="113">
        <v>4205.4430000000002</v>
      </c>
      <c r="F28" s="114">
        <f t="shared" si="0"/>
        <v>171.48400000000038</v>
      </c>
    </row>
    <row r="29" spans="1:6" s="115" customFormat="1" ht="14.25">
      <c r="A29" s="116"/>
      <c r="B29" s="686" t="s">
        <v>77</v>
      </c>
      <c r="C29" s="686"/>
      <c r="D29" s="113">
        <f>'Tab 4c'!E29</f>
        <v>1260.6559999999999</v>
      </c>
      <c r="E29" s="113">
        <v>1285.702</v>
      </c>
      <c r="F29" s="114">
        <f t="shared" si="0"/>
        <v>25.046000000000049</v>
      </c>
    </row>
    <row r="30" spans="1:6" s="115" customFormat="1" ht="14.25">
      <c r="A30" s="116"/>
      <c r="B30" s="686" t="s">
        <v>78</v>
      </c>
      <c r="C30" s="686"/>
      <c r="D30" s="113">
        <f>'Tab 4c'!E30</f>
        <v>2121.9479999999999</v>
      </c>
      <c r="E30" s="113">
        <v>2132.4630000000002</v>
      </c>
      <c r="F30" s="114">
        <f t="shared" si="0"/>
        <v>10.515000000000327</v>
      </c>
    </row>
    <row r="31" spans="1:6" s="115" customFormat="1" ht="14.25">
      <c r="A31" s="116"/>
      <c r="B31" s="686" t="s">
        <v>79</v>
      </c>
      <c r="C31" s="686"/>
      <c r="D31" s="113">
        <f>'Tab 4c'!E31</f>
        <v>1547.403</v>
      </c>
      <c r="E31" s="113">
        <v>1654.366</v>
      </c>
      <c r="F31" s="114">
        <f t="shared" si="0"/>
        <v>106.96299999999997</v>
      </c>
    </row>
    <row r="32" spans="1:6" s="115" customFormat="1" ht="14.25">
      <c r="A32" s="686" t="s">
        <v>80</v>
      </c>
      <c r="B32" s="686"/>
      <c r="C32" s="686"/>
      <c r="D32" s="113">
        <f>'Tab 4c'!E32</f>
        <v>953.779</v>
      </c>
      <c r="E32" s="113">
        <v>957.49300000000005</v>
      </c>
      <c r="F32" s="114">
        <f t="shared" si="0"/>
        <v>3.7140000000000555</v>
      </c>
    </row>
    <row r="33" spans="1:6" s="115" customFormat="1" ht="14.25">
      <c r="A33" s="116"/>
      <c r="B33" s="116" t="s">
        <v>70</v>
      </c>
      <c r="C33" s="116"/>
      <c r="D33" s="113"/>
      <c r="E33" s="113"/>
      <c r="F33" s="114"/>
    </row>
    <row r="34" spans="1:6" s="115" customFormat="1" ht="14.25">
      <c r="A34" s="116"/>
      <c r="B34" s="686" t="s">
        <v>81</v>
      </c>
      <c r="C34" s="686"/>
      <c r="D34" s="113">
        <f>'Tab 4c'!E34</f>
        <v>774.92200000000003</v>
      </c>
      <c r="E34" s="113">
        <v>777.60299999999995</v>
      </c>
      <c r="F34" s="114">
        <f t="shared" si="0"/>
        <v>2.6809999999999263</v>
      </c>
    </row>
    <row r="35" spans="1:6" s="115" customFormat="1" ht="14.25">
      <c r="A35" s="686" t="s">
        <v>82</v>
      </c>
      <c r="B35" s="686"/>
      <c r="C35" s="686"/>
      <c r="D35" s="113">
        <f>'Tab 4c'!E35</f>
        <v>6713.1049999999996</v>
      </c>
      <c r="E35" s="113">
        <v>6930.1570000000002</v>
      </c>
      <c r="F35" s="114">
        <f t="shared" si="0"/>
        <v>217.05200000000059</v>
      </c>
    </row>
    <row r="36" spans="1:6" s="115" customFormat="1" ht="14.25">
      <c r="A36" s="116"/>
      <c r="B36" s="686" t="s">
        <v>70</v>
      </c>
      <c r="C36" s="686"/>
      <c r="D36" s="113"/>
      <c r="E36" s="113"/>
      <c r="F36" s="114"/>
    </row>
    <row r="37" spans="1:6" s="115" customFormat="1" ht="14.25">
      <c r="A37" s="116"/>
      <c r="B37" s="686" t="s">
        <v>83</v>
      </c>
      <c r="C37" s="686"/>
      <c r="D37" s="113">
        <f>'Tab 4c'!E37</f>
        <v>6616.4620000000004</v>
      </c>
      <c r="E37" s="113">
        <v>6834.2359999999999</v>
      </c>
      <c r="F37" s="114">
        <f t="shared" si="0"/>
        <v>217.77399999999943</v>
      </c>
    </row>
    <row r="38" spans="1:6" s="115" customFormat="1" ht="14.25">
      <c r="A38" s="116"/>
      <c r="B38" s="116"/>
      <c r="C38" s="116" t="s">
        <v>84</v>
      </c>
      <c r="D38" s="113">
        <f>'Tab 4c'!E38</f>
        <v>3108.3</v>
      </c>
      <c r="E38" s="113">
        <v>3297.6</v>
      </c>
      <c r="F38" s="114">
        <f t="shared" si="0"/>
        <v>189.29999999999973</v>
      </c>
    </row>
    <row r="39" spans="1:6" s="115" customFormat="1" ht="14.25">
      <c r="A39" s="116"/>
      <c r="B39" s="116"/>
      <c r="C39" s="116" t="s">
        <v>85</v>
      </c>
      <c r="D39" s="113">
        <f>'Tab 4c'!E39</f>
        <v>1112.202</v>
      </c>
      <c r="E39" s="113">
        <v>1122.652</v>
      </c>
      <c r="F39" s="114">
        <f t="shared" si="0"/>
        <v>10.450000000000045</v>
      </c>
    </row>
    <row r="40" spans="1:6" s="115" customFormat="1" ht="14.25">
      <c r="A40" s="686" t="s">
        <v>86</v>
      </c>
      <c r="B40" s="686"/>
      <c r="C40" s="686"/>
      <c r="D40" s="113">
        <f>'Tab 4c'!E40</f>
        <v>8177.7560000000003</v>
      </c>
      <c r="E40" s="113">
        <v>8093.348</v>
      </c>
      <c r="F40" s="114">
        <f t="shared" si="0"/>
        <v>-84.408000000000357</v>
      </c>
    </row>
    <row r="41" spans="1:6" s="115" customFormat="1" ht="14.25">
      <c r="A41" s="116"/>
      <c r="B41" s="686" t="s">
        <v>70</v>
      </c>
      <c r="C41" s="686"/>
      <c r="D41" s="113"/>
      <c r="E41" s="113"/>
      <c r="F41" s="114"/>
    </row>
    <row r="42" spans="1:6" s="115" customFormat="1" ht="14.25">
      <c r="A42" s="116"/>
      <c r="B42" s="117" t="s">
        <v>87</v>
      </c>
      <c r="C42" s="116"/>
      <c r="D42" s="113">
        <f>'Tab 4c'!E42</f>
        <v>423.71300000000002</v>
      </c>
      <c r="E42" s="113">
        <v>448.68299999999999</v>
      </c>
      <c r="F42" s="114">
        <f t="shared" si="0"/>
        <v>24.96999999999997</v>
      </c>
    </row>
    <row r="43" spans="1:6" s="115" customFormat="1" ht="14.25">
      <c r="A43" s="116"/>
      <c r="B43" s="686" t="s">
        <v>88</v>
      </c>
      <c r="C43" s="686"/>
      <c r="D43" s="113">
        <f>'Tab 4c'!E43</f>
        <v>6998.7889999999998</v>
      </c>
      <c r="E43" s="113">
        <v>6970.7269999999999</v>
      </c>
      <c r="F43" s="114">
        <f t="shared" si="0"/>
        <v>-28.061999999999898</v>
      </c>
    </row>
    <row r="44" spans="1:6" s="115" customFormat="1" ht="14.25">
      <c r="A44" s="686" t="s">
        <v>89</v>
      </c>
      <c r="B44" s="686"/>
      <c r="C44" s="686"/>
      <c r="D44" s="113">
        <f>'Tab 4c'!E44</f>
        <v>4081.3980000000001</v>
      </c>
      <c r="E44" s="113">
        <v>4121.7889999999998</v>
      </c>
      <c r="F44" s="114">
        <f t="shared" si="0"/>
        <v>40.390999999999622</v>
      </c>
    </row>
    <row r="45" spans="1:6" s="115" customFormat="1" ht="14.25">
      <c r="A45" s="116"/>
      <c r="B45" s="686" t="s">
        <v>64</v>
      </c>
      <c r="C45" s="686"/>
      <c r="D45" s="113"/>
      <c r="E45" s="113"/>
      <c r="F45" s="114"/>
    </row>
    <row r="46" spans="1:6" s="115" customFormat="1" ht="14.25">
      <c r="A46" s="116"/>
      <c r="B46" s="686" t="s">
        <v>90</v>
      </c>
      <c r="C46" s="686"/>
      <c r="D46" s="113">
        <f>'Tab 4c'!E46</f>
        <v>3066.8690000000001</v>
      </c>
      <c r="E46" s="113">
        <v>3079.4290000000001</v>
      </c>
      <c r="F46" s="114">
        <f t="shared" si="0"/>
        <v>12.559999999999945</v>
      </c>
    </row>
    <row r="47" spans="1:6" s="115" customFormat="1" ht="14.25">
      <c r="A47" s="116"/>
      <c r="B47" s="686" t="s">
        <v>91</v>
      </c>
      <c r="C47" s="686"/>
      <c r="D47" s="113">
        <f>'Tab 4c'!E47</f>
        <v>255.42</v>
      </c>
      <c r="E47" s="113">
        <v>264.94</v>
      </c>
      <c r="F47" s="114">
        <f t="shared" si="0"/>
        <v>9.5200000000000102</v>
      </c>
    </row>
    <row r="48" spans="1:6" s="115" customFormat="1" ht="14.25">
      <c r="A48" s="686" t="s">
        <v>92</v>
      </c>
      <c r="B48" s="686"/>
      <c r="C48" s="686"/>
      <c r="D48" s="113">
        <f>'Tab 4c'!E48</f>
        <v>367.94299999999998</v>
      </c>
      <c r="E48" s="113">
        <v>441.02</v>
      </c>
      <c r="F48" s="114">
        <f t="shared" si="0"/>
        <v>73.076999999999998</v>
      </c>
    </row>
    <row r="49" spans="1:6" s="115" customFormat="1" ht="14.25">
      <c r="A49" s="686" t="s">
        <v>93</v>
      </c>
      <c r="B49" s="686"/>
      <c r="C49" s="686"/>
      <c r="D49" s="113">
        <f>'Tab 4c'!E49</f>
        <v>101.6</v>
      </c>
      <c r="E49" s="113">
        <v>101.6</v>
      </c>
      <c r="F49" s="114">
        <f t="shared" si="0"/>
        <v>0</v>
      </c>
    </row>
    <row r="50" spans="1:6" s="115" customFormat="1" ht="14.25">
      <c r="A50" s="686" t="s">
        <v>94</v>
      </c>
      <c r="B50" s="686"/>
      <c r="C50" s="686"/>
      <c r="D50" s="113">
        <f>'Tab 4c'!E50</f>
        <v>427.69600000000003</v>
      </c>
      <c r="E50" s="113">
        <v>432.69600000000003</v>
      </c>
      <c r="F50" s="114">
        <f t="shared" si="0"/>
        <v>5</v>
      </c>
    </row>
    <row r="51" spans="1:6" s="115" customFormat="1" ht="14.25">
      <c r="A51" s="686" t="s">
        <v>95</v>
      </c>
      <c r="B51" s="686"/>
      <c r="C51" s="686"/>
      <c r="D51" s="113">
        <f>'Tab 4c'!E51</f>
        <v>401.04599999999999</v>
      </c>
      <c r="E51" s="113">
        <v>399.23700000000002</v>
      </c>
      <c r="F51" s="114">
        <f t="shared" si="0"/>
        <v>-1.8089999999999691</v>
      </c>
    </row>
    <row r="52" spans="1:6" s="115" customFormat="1" ht="14.25">
      <c r="A52" s="686" t="s">
        <v>96</v>
      </c>
      <c r="B52" s="686"/>
      <c r="C52" s="686"/>
      <c r="D52" s="113">
        <f>'Tab 4c'!E52</f>
        <v>4990.1229999999996</v>
      </c>
      <c r="E52" s="113">
        <v>5676.8419999999996</v>
      </c>
      <c r="F52" s="114">
        <f t="shared" si="0"/>
        <v>686.71900000000005</v>
      </c>
    </row>
    <row r="53" spans="1:6" s="115" customFormat="1" ht="14.25">
      <c r="A53" s="116"/>
      <c r="B53" s="686" t="s">
        <v>70</v>
      </c>
      <c r="C53" s="686"/>
      <c r="D53" s="113"/>
      <c r="E53" s="113"/>
      <c r="F53" s="114"/>
    </row>
    <row r="54" spans="1:6" s="115" customFormat="1" ht="14.25">
      <c r="A54" s="116"/>
      <c r="B54" s="686" t="s">
        <v>97</v>
      </c>
      <c r="C54" s="686"/>
      <c r="D54" s="113">
        <f>'Tab 4c'!E54</f>
        <v>4505.8389999999999</v>
      </c>
      <c r="E54" s="113">
        <v>5181.4139999999998</v>
      </c>
      <c r="F54" s="114">
        <f t="shared" si="0"/>
        <v>675.57499999999982</v>
      </c>
    </row>
    <row r="55" spans="1:6" s="115" customFormat="1" ht="14.25">
      <c r="A55" s="686" t="s">
        <v>98</v>
      </c>
      <c r="B55" s="686"/>
      <c r="C55" s="686"/>
      <c r="D55" s="113">
        <f>'Tab 4c'!E55</f>
        <v>2240.8330000000001</v>
      </c>
      <c r="E55" s="113">
        <v>2155.2869999999998</v>
      </c>
      <c r="F55" s="114">
        <f t="shared" si="0"/>
        <v>-85.546000000000276</v>
      </c>
    </row>
    <row r="56" spans="1:6" s="115" customFormat="1" ht="14.25">
      <c r="A56" s="116"/>
      <c r="B56" s="686" t="s">
        <v>70</v>
      </c>
      <c r="C56" s="686"/>
      <c r="D56" s="113"/>
      <c r="E56" s="113"/>
      <c r="F56" s="114"/>
    </row>
    <row r="57" spans="1:6" s="115" customFormat="1" ht="14.25">
      <c r="A57" s="116"/>
      <c r="B57" s="686" t="s">
        <v>99</v>
      </c>
      <c r="C57" s="686"/>
      <c r="D57" s="113">
        <f>'Tab 4c'!E57</f>
        <v>1838.681</v>
      </c>
      <c r="E57" s="113">
        <v>1764.643</v>
      </c>
      <c r="F57" s="114">
        <f t="shared" si="0"/>
        <v>-74.038000000000011</v>
      </c>
    </row>
    <row r="58" spans="1:6" s="115" customFormat="1" ht="14.25">
      <c r="A58" s="116"/>
      <c r="B58" s="117"/>
      <c r="C58" s="117" t="s">
        <v>100</v>
      </c>
      <c r="D58" s="113">
        <f>'Tab 4c'!E58</f>
        <v>850.5</v>
      </c>
      <c r="E58" s="113">
        <v>850.50099999999998</v>
      </c>
      <c r="F58" s="114">
        <f t="shared" si="0"/>
        <v>9.9999999997635314E-4</v>
      </c>
    </row>
    <row r="59" spans="1:6" s="115" customFormat="1" ht="14.25">
      <c r="A59" s="116"/>
      <c r="B59" s="117"/>
      <c r="C59" s="117" t="s">
        <v>101</v>
      </c>
      <c r="D59" s="113">
        <f>'Tab 4c'!E59</f>
        <v>795.55700000000002</v>
      </c>
      <c r="E59" s="113">
        <v>733.57399999999996</v>
      </c>
      <c r="F59" s="114">
        <f t="shared" si="0"/>
        <v>-61.983000000000061</v>
      </c>
    </row>
    <row r="60" spans="1:6" s="115" customFormat="1" ht="14.25">
      <c r="A60" s="687" t="s">
        <v>102</v>
      </c>
      <c r="B60" s="687"/>
      <c r="C60" s="687"/>
      <c r="D60" s="113">
        <f>'Tab 4c'!E60</f>
        <v>638.94299999999998</v>
      </c>
      <c r="E60" s="113">
        <v>642.93600000000004</v>
      </c>
      <c r="F60" s="114">
        <f t="shared" si="0"/>
        <v>3.9930000000000518</v>
      </c>
    </row>
    <row r="61" spans="1:6" s="115" customFormat="1" ht="14.25">
      <c r="A61" s="686" t="s">
        <v>103</v>
      </c>
      <c r="B61" s="686"/>
      <c r="C61" s="686"/>
      <c r="D61" s="113">
        <f>'Tab 4c'!E61</f>
        <v>1014.003</v>
      </c>
      <c r="E61" s="113">
        <v>988.67100000000005</v>
      </c>
      <c r="F61" s="114">
        <f t="shared" si="0"/>
        <v>-25.331999999999994</v>
      </c>
    </row>
    <row r="62" spans="1:6" s="115" customFormat="1" ht="14.25">
      <c r="A62" s="116"/>
      <c r="B62" s="686" t="s">
        <v>64</v>
      </c>
      <c r="C62" s="686"/>
      <c r="D62" s="113"/>
      <c r="E62" s="113"/>
      <c r="F62" s="114"/>
    </row>
    <row r="63" spans="1:6" s="115" customFormat="1" ht="14.25">
      <c r="A63" s="116"/>
      <c r="B63" s="686" t="s">
        <v>104</v>
      </c>
      <c r="C63" s="686"/>
      <c r="D63" s="113">
        <f>'Tab 4c'!E63</f>
        <v>484.95600000000002</v>
      </c>
      <c r="E63" s="113">
        <v>429.209</v>
      </c>
      <c r="F63" s="114">
        <f t="shared" si="0"/>
        <v>-55.747000000000014</v>
      </c>
    </row>
    <row r="64" spans="1:6" s="115" customFormat="1" ht="14.25">
      <c r="A64" s="686" t="s">
        <v>105</v>
      </c>
      <c r="B64" s="686"/>
      <c r="C64" s="686"/>
      <c r="D64" s="113">
        <f>'Tab 4c'!E64</f>
        <v>629.14</v>
      </c>
      <c r="E64" s="113">
        <v>642.24699999999996</v>
      </c>
      <c r="F64" s="114">
        <f t="shared" si="0"/>
        <v>13.106999999999971</v>
      </c>
    </row>
    <row r="65" spans="1:8" s="115" customFormat="1" ht="14.25">
      <c r="A65" s="116"/>
      <c r="B65" s="686" t="s">
        <v>70</v>
      </c>
      <c r="C65" s="686"/>
      <c r="D65" s="113"/>
      <c r="E65" s="113"/>
      <c r="F65" s="114"/>
    </row>
    <row r="66" spans="1:8" s="115" customFormat="1" ht="14.25">
      <c r="A66" s="116"/>
      <c r="B66" s="686" t="s">
        <v>106</v>
      </c>
      <c r="C66" s="686"/>
      <c r="D66" s="113">
        <f>'Tab 4c'!E66</f>
        <v>176.29900000000001</v>
      </c>
      <c r="E66" s="113">
        <v>230.85900000000001</v>
      </c>
      <c r="F66" s="114">
        <f t="shared" si="0"/>
        <v>54.56</v>
      </c>
    </row>
    <row r="67" spans="1:8" s="115" customFormat="1" ht="14.25">
      <c r="A67" s="116"/>
      <c r="B67" s="116" t="s">
        <v>107</v>
      </c>
      <c r="C67" s="116"/>
      <c r="D67" s="113">
        <f>'Tab 4c'!E67</f>
        <v>452.84100000000001</v>
      </c>
      <c r="E67" s="113">
        <v>411.38799999999998</v>
      </c>
      <c r="F67" s="114">
        <f t="shared" si="0"/>
        <v>-41.453000000000031</v>
      </c>
    </row>
    <row r="68" spans="1:8" s="115" customFormat="1" ht="14.25">
      <c r="A68" s="686" t="s">
        <v>108</v>
      </c>
      <c r="B68" s="686"/>
      <c r="C68" s="686"/>
      <c r="D68" s="113">
        <f>'Tab 4c'!E68</f>
        <v>1631.3579999999999</v>
      </c>
      <c r="E68" s="113">
        <v>430.91300000000001</v>
      </c>
      <c r="F68" s="114">
        <f t="shared" si="0"/>
        <v>-1200.4449999999999</v>
      </c>
    </row>
    <row r="69" spans="1:8" s="115" customFormat="1" ht="14.25">
      <c r="A69" s="686" t="s">
        <v>109</v>
      </c>
      <c r="B69" s="686"/>
      <c r="C69" s="686"/>
      <c r="D69" s="113">
        <f>'Tab 4c'!E69</f>
        <v>1</v>
      </c>
      <c r="E69" s="113">
        <v>1</v>
      </c>
      <c r="F69" s="114">
        <f t="shared" si="0"/>
        <v>0</v>
      </c>
    </row>
    <row r="70" spans="1:8" s="115" customFormat="1" ht="14.25">
      <c r="A70" s="687" t="s">
        <v>256</v>
      </c>
      <c r="B70" s="687"/>
      <c r="C70" s="687"/>
      <c r="D70" s="113">
        <f>'Tab 4c'!E72</f>
        <v>7168.1949999999997</v>
      </c>
      <c r="E70" s="225">
        <v>7058.5479999999998</v>
      </c>
      <c r="F70" s="114">
        <f t="shared" si="0"/>
        <v>-109.64699999999993</v>
      </c>
    </row>
    <row r="71" spans="1:8" s="115" customFormat="1" ht="14.25">
      <c r="A71" s="697" t="s">
        <v>112</v>
      </c>
      <c r="B71" s="697"/>
      <c r="C71" s="697"/>
      <c r="D71" s="150">
        <f>D6+D7+D8+D9+D10+D11+D12+D15+D16+D19+D22+D26+D32+D35+D40+D44+D48+D49+D50+D51+D52+D55+D60+D61+D64+D68+D69+D70</f>
        <v>78057.081999999995</v>
      </c>
      <c r="E71" s="150">
        <f>E6+E7+E8+E9+E10+E11+E12+E15+E16+E19+E22+E26+E32+E35+E40+E44+E48+E49+E50+E51+E52+E55+E60+E61+E64+E68+E69+E70</f>
        <v>78642.432000000001</v>
      </c>
      <c r="F71" s="150">
        <f>F6+F7+F8+F9+F10+F11+F12+F15+F16+F19+F22+F26+F32+F35+F40+F44+F48+F49+F50+F51+F52+F55+F60+F61+F64+F68+F69+F70</f>
        <v>585.34999999999968</v>
      </c>
      <c r="H71" s="119"/>
    </row>
    <row r="72" spans="1:8" s="115" customFormat="1" ht="13.5"/>
    <row r="73" spans="1:8" s="115" customFormat="1" ht="13.5">
      <c r="A73" s="120" t="s">
        <v>146</v>
      </c>
    </row>
    <row r="74" spans="1:8" s="115" customFormat="1" ht="13.5">
      <c r="A74" s="120" t="s">
        <v>114</v>
      </c>
    </row>
    <row r="75" spans="1:8" s="115" customFormat="1" ht="13.5">
      <c r="A75" s="120"/>
    </row>
    <row r="76" spans="1:8" s="126" customFormat="1" ht="13.5" hidden="1" outlineLevel="1">
      <c r="A76" s="115"/>
      <c r="B76" s="115"/>
      <c r="C76" s="115"/>
      <c r="D76" s="125"/>
      <c r="E76" s="125"/>
      <c r="F76" s="125"/>
      <c r="G76" s="125"/>
      <c r="H76" s="125"/>
    </row>
    <row r="77" spans="1:8" s="129" customFormat="1" ht="14.25" hidden="1" customHeight="1" outlineLevel="1">
      <c r="A77" s="125"/>
      <c r="B77" s="125"/>
      <c r="C77" s="125"/>
      <c r="D77" s="120"/>
      <c r="E77" s="120"/>
      <c r="F77" s="120"/>
      <c r="G77" s="120"/>
      <c r="H77" s="120"/>
    </row>
    <row r="78" spans="1:8" ht="13.5" hidden="1" outlineLevel="1">
      <c r="A78" s="120"/>
      <c r="B78" s="120"/>
      <c r="C78" s="120"/>
      <c r="D78" s="156"/>
      <c r="E78" s="156"/>
      <c r="F78" s="156"/>
      <c r="G78" s="132"/>
      <c r="H78" s="132"/>
    </row>
    <row r="79" spans="1:8" ht="37.5" hidden="1" customHeight="1" outlineLevel="1">
      <c r="A79" s="133"/>
      <c r="B79" s="155"/>
      <c r="C79" s="155"/>
      <c r="D79" s="136" t="str">
        <f>D4</f>
        <v>2014
BVA-E</v>
      </c>
      <c r="E79" s="136" t="str">
        <f>E4</f>
        <v>2015
BVA-E</v>
      </c>
      <c r="F79" s="136" t="str">
        <f>F4</f>
        <v>Differenz</v>
      </c>
      <c r="G79" s="132"/>
      <c r="H79" s="132"/>
    </row>
    <row r="80" spans="1:8" ht="12" hidden="1" outlineLevel="1">
      <c r="D80" s="121"/>
      <c r="E80" s="121"/>
      <c r="F80" s="121"/>
    </row>
    <row r="81" spans="1:6" ht="14.25" hidden="1" outlineLevel="1">
      <c r="A81" s="686" t="str">
        <f>A48</f>
        <v>UG 32 Kunst und Kultur</v>
      </c>
      <c r="B81" s="686"/>
      <c r="C81" s="686"/>
      <c r="D81" s="113">
        <f t="shared" ref="D81:F85" si="1">D48</f>
        <v>367.94299999999998</v>
      </c>
      <c r="E81" s="113">
        <f t="shared" si="1"/>
        <v>441.02</v>
      </c>
      <c r="F81" s="114">
        <f t="shared" si="1"/>
        <v>73.076999999999998</v>
      </c>
    </row>
    <row r="82" spans="1:6" ht="14.25" hidden="1" outlineLevel="1">
      <c r="A82" s="686" t="str">
        <f>A49</f>
        <v>UG 33 Wirtschaft (Forschung)</v>
      </c>
      <c r="B82" s="686"/>
      <c r="C82" s="686"/>
      <c r="D82" s="113">
        <f t="shared" si="1"/>
        <v>101.6</v>
      </c>
      <c r="E82" s="113">
        <f t="shared" si="1"/>
        <v>101.6</v>
      </c>
      <c r="F82" s="114">
        <f t="shared" si="1"/>
        <v>0</v>
      </c>
    </row>
    <row r="83" spans="1:6" s="115" customFormat="1" ht="14.25" hidden="1" outlineLevel="1">
      <c r="A83" s="686" t="str">
        <f>A50</f>
        <v>UG 34 Verkehr Innovation u. Technologie (Forschung)</v>
      </c>
      <c r="B83" s="686"/>
      <c r="C83" s="686"/>
      <c r="D83" s="113">
        <f t="shared" si="1"/>
        <v>427.69600000000003</v>
      </c>
      <c r="E83" s="113">
        <f t="shared" si="1"/>
        <v>432.69600000000003</v>
      </c>
      <c r="F83" s="114">
        <f t="shared" si="1"/>
        <v>5</v>
      </c>
    </row>
    <row r="84" spans="1:6" s="115" customFormat="1" ht="14.25" hidden="1" outlineLevel="1">
      <c r="A84" s="686" t="str">
        <f>A51</f>
        <v>UG 40 Wirtschaft</v>
      </c>
      <c r="B84" s="686"/>
      <c r="C84" s="686"/>
      <c r="D84" s="113">
        <f t="shared" si="1"/>
        <v>401.04599999999999</v>
      </c>
      <c r="E84" s="113">
        <f t="shared" si="1"/>
        <v>399.23700000000002</v>
      </c>
      <c r="F84" s="114">
        <f t="shared" si="1"/>
        <v>-1.8089999999999691</v>
      </c>
    </row>
    <row r="85" spans="1:6" s="115" customFormat="1" ht="14.25" hidden="1" outlineLevel="1">
      <c r="A85" s="686" t="str">
        <f>A52</f>
        <v>UG 41 Verkehr, Innovation und Technologie</v>
      </c>
      <c r="B85" s="686"/>
      <c r="C85" s="686"/>
      <c r="D85" s="113">
        <f t="shared" si="1"/>
        <v>4990.1229999999996</v>
      </c>
      <c r="E85" s="113">
        <f t="shared" si="1"/>
        <v>5676.8419999999996</v>
      </c>
      <c r="F85" s="114">
        <f t="shared" si="1"/>
        <v>686.71900000000005</v>
      </c>
    </row>
    <row r="86" spans="1:6" s="115" customFormat="1" ht="14.25" hidden="1" outlineLevel="1">
      <c r="A86" s="116"/>
      <c r="B86" s="686" t="str">
        <f>B53</f>
        <v xml:space="preserve">hievon </v>
      </c>
      <c r="C86" s="686"/>
      <c r="D86" s="113"/>
      <c r="E86" s="113"/>
      <c r="F86" s="114"/>
    </row>
    <row r="87" spans="1:6" s="115" customFormat="1" ht="14.25" hidden="1" outlineLevel="1">
      <c r="A87" s="116"/>
      <c r="B87" s="686" t="str">
        <f>B54</f>
        <v>DB Schiene</v>
      </c>
      <c r="C87" s="686"/>
      <c r="D87" s="113">
        <f t="shared" ref="D87:F88" si="2">D54</f>
        <v>4505.8389999999999</v>
      </c>
      <c r="E87" s="113">
        <f t="shared" si="2"/>
        <v>5181.4139999999998</v>
      </c>
      <c r="F87" s="114">
        <f t="shared" si="2"/>
        <v>675.57499999999982</v>
      </c>
    </row>
    <row r="88" spans="1:6" s="115" customFormat="1" ht="14.25" hidden="1" outlineLevel="1">
      <c r="A88" s="686" t="str">
        <f>A55</f>
        <v>UG 42 Land-, Forst- u. Wasserwirtschaft</v>
      </c>
      <c r="B88" s="686"/>
      <c r="C88" s="686"/>
      <c r="D88" s="113">
        <f t="shared" si="2"/>
        <v>2240.8330000000001</v>
      </c>
      <c r="E88" s="113">
        <f t="shared" si="2"/>
        <v>2155.2869999999998</v>
      </c>
      <c r="F88" s="114">
        <f t="shared" si="2"/>
        <v>-85.546000000000276</v>
      </c>
    </row>
    <row r="89" spans="1:6" s="115" customFormat="1" ht="14.25" hidden="1" outlineLevel="1">
      <c r="A89" s="116"/>
      <c r="B89" s="686" t="str">
        <f>B56</f>
        <v xml:space="preserve">hievon </v>
      </c>
      <c r="C89" s="686"/>
      <c r="D89" s="113"/>
      <c r="E89" s="113"/>
      <c r="F89" s="114"/>
    </row>
    <row r="90" spans="1:6" s="115" customFormat="1" ht="14.25" hidden="1" outlineLevel="1">
      <c r="A90" s="116"/>
      <c r="B90" s="686" t="str">
        <f>B57</f>
        <v>GB Landwirtschaft  und ländlicher Raum</v>
      </c>
      <c r="C90" s="686"/>
      <c r="D90" s="113">
        <f t="shared" ref="D90:F94" si="3">D57</f>
        <v>1838.681</v>
      </c>
      <c r="E90" s="113">
        <f t="shared" si="3"/>
        <v>1764.643</v>
      </c>
      <c r="F90" s="114">
        <f t="shared" si="3"/>
        <v>-74.038000000000011</v>
      </c>
    </row>
    <row r="91" spans="1:6" s="115" customFormat="1" ht="14.25" hidden="1" outlineLevel="1">
      <c r="A91" s="116"/>
      <c r="B91" s="117"/>
      <c r="C91" s="117" t="str">
        <f>C58</f>
        <v>hievon DB Ländliche Entwicklung</v>
      </c>
      <c r="D91" s="113">
        <f t="shared" si="3"/>
        <v>850.5</v>
      </c>
      <c r="E91" s="113">
        <f t="shared" si="3"/>
        <v>850.50099999999998</v>
      </c>
      <c r="F91" s="114">
        <f t="shared" si="3"/>
        <v>9.9999999997635314E-4</v>
      </c>
    </row>
    <row r="92" spans="1:6" s="115" customFormat="1" ht="14.25" hidden="1" outlineLevel="1">
      <c r="A92" s="116"/>
      <c r="B92" s="117"/>
      <c r="C92" s="117" t="str">
        <f>C59</f>
        <v xml:space="preserve">             DB Marktordnung und Fischerei</v>
      </c>
      <c r="D92" s="113">
        <f t="shared" si="3"/>
        <v>795.55700000000002</v>
      </c>
      <c r="E92" s="113">
        <f t="shared" si="3"/>
        <v>733.57399999999996</v>
      </c>
      <c r="F92" s="114">
        <f t="shared" si="3"/>
        <v>-61.983000000000061</v>
      </c>
    </row>
    <row r="93" spans="1:6" s="115" customFormat="1" ht="14.25" hidden="1" outlineLevel="1">
      <c r="A93" s="687" t="str">
        <f>A60</f>
        <v>UG 43 Umwelt</v>
      </c>
      <c r="B93" s="687"/>
      <c r="C93" s="687"/>
      <c r="D93" s="113">
        <f t="shared" si="3"/>
        <v>638.94299999999998</v>
      </c>
      <c r="E93" s="113">
        <f t="shared" si="3"/>
        <v>642.93600000000004</v>
      </c>
      <c r="F93" s="114">
        <f t="shared" si="3"/>
        <v>3.9930000000000518</v>
      </c>
    </row>
    <row r="94" spans="1:6" s="115" customFormat="1" ht="14.25" hidden="1" outlineLevel="1">
      <c r="A94" s="686" t="str">
        <f>A61</f>
        <v>UG 44 Finanzausgleich</v>
      </c>
      <c r="B94" s="686"/>
      <c r="C94" s="686"/>
      <c r="D94" s="113">
        <f t="shared" si="3"/>
        <v>1014.003</v>
      </c>
      <c r="E94" s="113">
        <f t="shared" si="3"/>
        <v>988.67100000000005</v>
      </c>
      <c r="F94" s="114">
        <f t="shared" si="3"/>
        <v>-25.331999999999994</v>
      </c>
    </row>
    <row r="95" spans="1:6" s="115" customFormat="1" ht="14.25" hidden="1" outlineLevel="1">
      <c r="A95" s="116"/>
      <c r="B95" s="686" t="str">
        <f>B62</f>
        <v>hievon</v>
      </c>
      <c r="C95" s="686"/>
      <c r="D95" s="113"/>
      <c r="E95" s="113"/>
      <c r="F95" s="114"/>
    </row>
    <row r="96" spans="1:6" s="115" customFormat="1" ht="14.25" hidden="1" outlineLevel="1">
      <c r="A96" s="116"/>
      <c r="B96" s="686" t="str">
        <f>B63</f>
        <v>GB Katastrophen-Fonds</v>
      </c>
      <c r="C96" s="686"/>
      <c r="D96" s="113">
        <f t="shared" ref="D96:F97" si="4">D63</f>
        <v>484.95600000000002</v>
      </c>
      <c r="E96" s="113">
        <f t="shared" si="4"/>
        <v>429.209</v>
      </c>
      <c r="F96" s="114">
        <f t="shared" si="4"/>
        <v>-55.747000000000014</v>
      </c>
    </row>
    <row r="97" spans="1:6" s="115" customFormat="1" ht="14.25" hidden="1" outlineLevel="1">
      <c r="A97" s="686" t="str">
        <f>A64</f>
        <v>UG 45 Bundesvermögen</v>
      </c>
      <c r="B97" s="686"/>
      <c r="C97" s="686"/>
      <c r="D97" s="113">
        <f t="shared" si="4"/>
        <v>629.14</v>
      </c>
      <c r="E97" s="113">
        <f t="shared" si="4"/>
        <v>642.24699999999996</v>
      </c>
      <c r="F97" s="114">
        <f t="shared" si="4"/>
        <v>13.106999999999971</v>
      </c>
    </row>
    <row r="98" spans="1:6" s="115" customFormat="1" ht="14.25" hidden="1" outlineLevel="1">
      <c r="A98" s="116"/>
      <c r="B98" s="686" t="str">
        <f>B65</f>
        <v xml:space="preserve">hievon </v>
      </c>
      <c r="C98" s="686"/>
      <c r="D98" s="113"/>
      <c r="E98" s="113"/>
      <c r="F98" s="114"/>
    </row>
    <row r="99" spans="1:6" s="115" customFormat="1" ht="14.25" hidden="1" outlineLevel="1">
      <c r="A99" s="116"/>
      <c r="B99" s="686" t="str">
        <f>B66</f>
        <v>GB Haftungen (AusfFG, AFFG ua.)</v>
      </c>
      <c r="C99" s="686"/>
      <c r="D99" s="113">
        <f t="shared" ref="A99:F104" si="5">D66</f>
        <v>176.29900000000001</v>
      </c>
      <c r="E99" s="113">
        <f t="shared" si="5"/>
        <v>230.85900000000001</v>
      </c>
      <c r="F99" s="114">
        <f t="shared" si="5"/>
        <v>54.56</v>
      </c>
    </row>
    <row r="100" spans="1:6" s="115" customFormat="1" ht="14.25" hidden="1" outlineLevel="1">
      <c r="A100" s="116"/>
      <c r="B100" s="116" t="str">
        <f>B67</f>
        <v>GB Bundesvermögensverwaltung</v>
      </c>
      <c r="C100" s="116"/>
      <c r="D100" s="113">
        <f t="shared" si="5"/>
        <v>452.84100000000001</v>
      </c>
      <c r="E100" s="113">
        <f t="shared" si="5"/>
        <v>411.38799999999998</v>
      </c>
      <c r="F100" s="114">
        <f t="shared" si="5"/>
        <v>-41.453000000000031</v>
      </c>
    </row>
    <row r="101" spans="1:6" s="115" customFormat="1" ht="14.25" hidden="1" outlineLevel="1">
      <c r="A101" s="686" t="str">
        <f>A68</f>
        <v>UG 46 Finanzmarktstabilität</v>
      </c>
      <c r="B101" s="686"/>
      <c r="C101" s="686"/>
      <c r="D101" s="113">
        <f t="shared" si="5"/>
        <v>1631.3579999999999</v>
      </c>
      <c r="E101" s="113">
        <f t="shared" si="5"/>
        <v>430.91300000000001</v>
      </c>
      <c r="F101" s="114">
        <f t="shared" si="5"/>
        <v>-1200.4449999999999</v>
      </c>
    </row>
    <row r="102" spans="1:6" s="115" customFormat="1" ht="14.25" hidden="1" outlineLevel="1">
      <c r="A102" s="686" t="str">
        <f>A69</f>
        <v>UG 51 Kassenverwaltung</v>
      </c>
      <c r="B102" s="686"/>
      <c r="C102" s="686"/>
      <c r="D102" s="113">
        <f t="shared" si="5"/>
        <v>1</v>
      </c>
      <c r="E102" s="113">
        <f t="shared" si="5"/>
        <v>1</v>
      </c>
      <c r="F102" s="114">
        <f t="shared" si="5"/>
        <v>0</v>
      </c>
    </row>
    <row r="103" spans="1:6" s="115" customFormat="1" ht="14.25" hidden="1" outlineLevel="1">
      <c r="A103" s="687" t="str">
        <f t="shared" si="5"/>
        <v>UG 58 Finanzierungen, Währungstauschverträge</v>
      </c>
      <c r="B103" s="687"/>
      <c r="C103" s="687"/>
      <c r="D103" s="113">
        <f t="shared" si="5"/>
        <v>7168.1949999999997</v>
      </c>
      <c r="E103" s="113">
        <f t="shared" si="5"/>
        <v>7058.5479999999998</v>
      </c>
      <c r="F103" s="114">
        <f t="shared" si="5"/>
        <v>-109.64699999999993</v>
      </c>
    </row>
    <row r="104" spans="1:6" s="115" customFormat="1" ht="14.25" hidden="1" outlineLevel="1">
      <c r="A104" s="697" t="str">
        <f t="shared" si="5"/>
        <v>Gesamtauszahlungen</v>
      </c>
      <c r="B104" s="697"/>
      <c r="C104" s="697"/>
      <c r="D104" s="150">
        <f>D71</f>
        <v>78057.081999999995</v>
      </c>
      <c r="E104" s="150">
        <f>E71</f>
        <v>78642.432000000001</v>
      </c>
      <c r="F104" s="150">
        <f>F71</f>
        <v>585.34999999999968</v>
      </c>
    </row>
    <row r="105" spans="1:6" s="115" customFormat="1" ht="13.5" hidden="1" outlineLevel="1"/>
    <row r="106" spans="1:6" s="115" customFormat="1" ht="13.5" hidden="1" outlineLevel="1">
      <c r="A106" s="115" t="str">
        <f>A73</f>
        <v>EH=Ergebnishaushalt, UG=Untergliederung, GB=Globalbudget, DB=Detailbudget</v>
      </c>
      <c r="B106" s="120"/>
      <c r="C106" s="120"/>
    </row>
    <row r="107" spans="1:6" ht="13.5" hidden="1" collapsed="1">
      <c r="A107" s="115" t="str">
        <f>A74</f>
        <v>Quelle: Bundesministerium für Finanzen</v>
      </c>
      <c r="B107" s="115"/>
      <c r="C107" s="115"/>
    </row>
  </sheetData>
  <mergeCells count="80">
    <mergeCell ref="B17:C17"/>
    <mergeCell ref="A6:C6"/>
    <mergeCell ref="A7:C7"/>
    <mergeCell ref="A8:C8"/>
    <mergeCell ref="A9:C9"/>
    <mergeCell ref="A10:C10"/>
    <mergeCell ref="A11:C11"/>
    <mergeCell ref="A12:C12"/>
    <mergeCell ref="B13:C13"/>
    <mergeCell ref="B14:C14"/>
    <mergeCell ref="A15:C15"/>
    <mergeCell ref="A16:C16"/>
    <mergeCell ref="B29:C29"/>
    <mergeCell ref="B18:C18"/>
    <mergeCell ref="A19:C19"/>
    <mergeCell ref="B20:C20"/>
    <mergeCell ref="B21:C21"/>
    <mergeCell ref="A22:C22"/>
    <mergeCell ref="B23:C23"/>
    <mergeCell ref="B24:C24"/>
    <mergeCell ref="B25:C25"/>
    <mergeCell ref="A26:C26"/>
    <mergeCell ref="B27:C27"/>
    <mergeCell ref="B28:C28"/>
    <mergeCell ref="B45:C45"/>
    <mergeCell ref="B30:C30"/>
    <mergeCell ref="B31:C31"/>
    <mergeCell ref="A32:C32"/>
    <mergeCell ref="B34:C34"/>
    <mergeCell ref="A35:C35"/>
    <mergeCell ref="B36:C36"/>
    <mergeCell ref="B37:C37"/>
    <mergeCell ref="A40:C40"/>
    <mergeCell ref="B41:C41"/>
    <mergeCell ref="B43:C43"/>
    <mergeCell ref="A44:C44"/>
    <mergeCell ref="B57:C57"/>
    <mergeCell ref="B46:C46"/>
    <mergeCell ref="B47:C47"/>
    <mergeCell ref="A48:C48"/>
    <mergeCell ref="A49:C49"/>
    <mergeCell ref="A50:C50"/>
    <mergeCell ref="A51:C51"/>
    <mergeCell ref="A52:C52"/>
    <mergeCell ref="B53:C53"/>
    <mergeCell ref="B54:C54"/>
    <mergeCell ref="A55:C55"/>
    <mergeCell ref="B56:C56"/>
    <mergeCell ref="A81:C81"/>
    <mergeCell ref="A60:C60"/>
    <mergeCell ref="A61:C61"/>
    <mergeCell ref="B62:C62"/>
    <mergeCell ref="B63:C63"/>
    <mergeCell ref="A64:C64"/>
    <mergeCell ref="B65:C65"/>
    <mergeCell ref="B66:C66"/>
    <mergeCell ref="A68:C68"/>
    <mergeCell ref="A69:C69"/>
    <mergeCell ref="A70:C70"/>
    <mergeCell ref="A71:C71"/>
    <mergeCell ref="B95:C95"/>
    <mergeCell ref="A82:C82"/>
    <mergeCell ref="A83:C83"/>
    <mergeCell ref="A84:C84"/>
    <mergeCell ref="A85:C85"/>
    <mergeCell ref="B86:C86"/>
    <mergeCell ref="B87:C87"/>
    <mergeCell ref="A88:C88"/>
    <mergeCell ref="B89:C89"/>
    <mergeCell ref="B90:C90"/>
    <mergeCell ref="A93:C93"/>
    <mergeCell ref="A94:C94"/>
    <mergeCell ref="A103:C103"/>
    <mergeCell ref="A104:C104"/>
    <mergeCell ref="B96:C96"/>
    <mergeCell ref="A97:C97"/>
    <mergeCell ref="B98:C98"/>
    <mergeCell ref="B99:C99"/>
    <mergeCell ref="A101:C101"/>
    <mergeCell ref="A102:C102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showGridLines="0" workbookViewId="0"/>
  </sheetViews>
  <sheetFormatPr baseColWidth="10" defaultRowHeight="12.75"/>
  <cols>
    <col min="1" max="1" width="3.42578125" style="153" customWidth="1"/>
    <col min="2" max="2" width="48.28515625" style="153" customWidth="1"/>
    <col min="3" max="5" width="12.5703125" style="154" customWidth="1"/>
    <col min="6" max="255" width="11.42578125" style="153"/>
    <col min="256" max="256" width="3.140625" style="153" customWidth="1"/>
    <col min="257" max="257" width="48.140625" style="153" customWidth="1"/>
    <col min="258" max="258" width="9.7109375" style="153" bestFit="1" customWidth="1"/>
    <col min="259" max="259" width="8.42578125" style="153" customWidth="1"/>
    <col min="260" max="260" width="10.140625" style="153" bestFit="1" customWidth="1"/>
    <col min="261" max="511" width="11.42578125" style="153"/>
    <col min="512" max="512" width="3.140625" style="153" customWidth="1"/>
    <col min="513" max="513" width="48.140625" style="153" customWidth="1"/>
    <col min="514" max="514" width="9.7109375" style="153" bestFit="1" customWidth="1"/>
    <col min="515" max="515" width="8.42578125" style="153" customWidth="1"/>
    <col min="516" max="516" width="10.140625" style="153" bestFit="1" customWidth="1"/>
    <col min="517" max="767" width="11.42578125" style="153"/>
    <col min="768" max="768" width="3.140625" style="153" customWidth="1"/>
    <col min="769" max="769" width="48.140625" style="153" customWidth="1"/>
    <col min="770" max="770" width="9.7109375" style="153" bestFit="1" customWidth="1"/>
    <col min="771" max="771" width="8.42578125" style="153" customWidth="1"/>
    <col min="772" max="772" width="10.140625" style="153" bestFit="1" customWidth="1"/>
    <col min="773" max="1023" width="11.42578125" style="153"/>
    <col min="1024" max="1024" width="3.140625" style="153" customWidth="1"/>
    <col min="1025" max="1025" width="48.140625" style="153" customWidth="1"/>
    <col min="1026" max="1026" width="9.7109375" style="153" bestFit="1" customWidth="1"/>
    <col min="1027" max="1027" width="8.42578125" style="153" customWidth="1"/>
    <col min="1028" max="1028" width="10.140625" style="153" bestFit="1" customWidth="1"/>
    <col min="1029" max="1279" width="11.42578125" style="153"/>
    <col min="1280" max="1280" width="3.140625" style="153" customWidth="1"/>
    <col min="1281" max="1281" width="48.140625" style="153" customWidth="1"/>
    <col min="1282" max="1282" width="9.7109375" style="153" bestFit="1" customWidth="1"/>
    <col min="1283" max="1283" width="8.42578125" style="153" customWidth="1"/>
    <col min="1284" max="1284" width="10.140625" style="153" bestFit="1" customWidth="1"/>
    <col min="1285" max="1535" width="11.42578125" style="153"/>
    <col min="1536" max="1536" width="3.140625" style="153" customWidth="1"/>
    <col min="1537" max="1537" width="48.140625" style="153" customWidth="1"/>
    <col min="1538" max="1538" width="9.7109375" style="153" bestFit="1" customWidth="1"/>
    <col min="1539" max="1539" width="8.42578125" style="153" customWidth="1"/>
    <col min="1540" max="1540" width="10.140625" style="153" bestFit="1" customWidth="1"/>
    <col min="1541" max="1791" width="11.42578125" style="153"/>
    <col min="1792" max="1792" width="3.140625" style="153" customWidth="1"/>
    <col min="1793" max="1793" width="48.140625" style="153" customWidth="1"/>
    <col min="1794" max="1794" width="9.7109375" style="153" bestFit="1" customWidth="1"/>
    <col min="1795" max="1795" width="8.42578125" style="153" customWidth="1"/>
    <col min="1796" max="1796" width="10.140625" style="153" bestFit="1" customWidth="1"/>
    <col min="1797" max="2047" width="11.42578125" style="153"/>
    <col min="2048" max="2048" width="3.140625" style="153" customWidth="1"/>
    <col min="2049" max="2049" width="48.140625" style="153" customWidth="1"/>
    <col min="2050" max="2050" width="9.7109375" style="153" bestFit="1" customWidth="1"/>
    <col min="2051" max="2051" width="8.42578125" style="153" customWidth="1"/>
    <col min="2052" max="2052" width="10.140625" style="153" bestFit="1" customWidth="1"/>
    <col min="2053" max="2303" width="11.42578125" style="153"/>
    <col min="2304" max="2304" width="3.140625" style="153" customWidth="1"/>
    <col min="2305" max="2305" width="48.140625" style="153" customWidth="1"/>
    <col min="2306" max="2306" width="9.7109375" style="153" bestFit="1" customWidth="1"/>
    <col min="2307" max="2307" width="8.42578125" style="153" customWidth="1"/>
    <col min="2308" max="2308" width="10.140625" style="153" bestFit="1" customWidth="1"/>
    <col min="2309" max="2559" width="11.42578125" style="153"/>
    <col min="2560" max="2560" width="3.140625" style="153" customWidth="1"/>
    <col min="2561" max="2561" width="48.140625" style="153" customWidth="1"/>
    <col min="2562" max="2562" width="9.7109375" style="153" bestFit="1" customWidth="1"/>
    <col min="2563" max="2563" width="8.42578125" style="153" customWidth="1"/>
    <col min="2564" max="2564" width="10.140625" style="153" bestFit="1" customWidth="1"/>
    <col min="2565" max="2815" width="11.42578125" style="153"/>
    <col min="2816" max="2816" width="3.140625" style="153" customWidth="1"/>
    <col min="2817" max="2817" width="48.140625" style="153" customWidth="1"/>
    <col min="2818" max="2818" width="9.7109375" style="153" bestFit="1" customWidth="1"/>
    <col min="2819" max="2819" width="8.42578125" style="153" customWidth="1"/>
    <col min="2820" max="2820" width="10.140625" style="153" bestFit="1" customWidth="1"/>
    <col min="2821" max="3071" width="11.42578125" style="153"/>
    <col min="3072" max="3072" width="3.140625" style="153" customWidth="1"/>
    <col min="3073" max="3073" width="48.140625" style="153" customWidth="1"/>
    <col min="3074" max="3074" width="9.7109375" style="153" bestFit="1" customWidth="1"/>
    <col min="3075" max="3075" width="8.42578125" style="153" customWidth="1"/>
    <col min="3076" max="3076" width="10.140625" style="153" bestFit="1" customWidth="1"/>
    <col min="3077" max="3327" width="11.42578125" style="153"/>
    <col min="3328" max="3328" width="3.140625" style="153" customWidth="1"/>
    <col min="3329" max="3329" width="48.140625" style="153" customWidth="1"/>
    <col min="3330" max="3330" width="9.7109375" style="153" bestFit="1" customWidth="1"/>
    <col min="3331" max="3331" width="8.42578125" style="153" customWidth="1"/>
    <col min="3332" max="3332" width="10.140625" style="153" bestFit="1" customWidth="1"/>
    <col min="3333" max="3583" width="11.42578125" style="153"/>
    <col min="3584" max="3584" width="3.140625" style="153" customWidth="1"/>
    <col min="3585" max="3585" width="48.140625" style="153" customWidth="1"/>
    <col min="3586" max="3586" width="9.7109375" style="153" bestFit="1" customWidth="1"/>
    <col min="3587" max="3587" width="8.42578125" style="153" customWidth="1"/>
    <col min="3588" max="3588" width="10.140625" style="153" bestFit="1" customWidth="1"/>
    <col min="3589" max="3839" width="11.42578125" style="153"/>
    <col min="3840" max="3840" width="3.140625" style="153" customWidth="1"/>
    <col min="3841" max="3841" width="48.140625" style="153" customWidth="1"/>
    <col min="3842" max="3842" width="9.7109375" style="153" bestFit="1" customWidth="1"/>
    <col min="3843" max="3843" width="8.42578125" style="153" customWidth="1"/>
    <col min="3844" max="3844" width="10.140625" style="153" bestFit="1" customWidth="1"/>
    <col min="3845" max="4095" width="11.42578125" style="153"/>
    <col min="4096" max="4096" width="3.140625" style="153" customWidth="1"/>
    <col min="4097" max="4097" width="48.140625" style="153" customWidth="1"/>
    <col min="4098" max="4098" width="9.7109375" style="153" bestFit="1" customWidth="1"/>
    <col min="4099" max="4099" width="8.42578125" style="153" customWidth="1"/>
    <col min="4100" max="4100" width="10.140625" style="153" bestFit="1" customWidth="1"/>
    <col min="4101" max="4351" width="11.42578125" style="153"/>
    <col min="4352" max="4352" width="3.140625" style="153" customWidth="1"/>
    <col min="4353" max="4353" width="48.140625" style="153" customWidth="1"/>
    <col min="4354" max="4354" width="9.7109375" style="153" bestFit="1" customWidth="1"/>
    <col min="4355" max="4355" width="8.42578125" style="153" customWidth="1"/>
    <col min="4356" max="4356" width="10.140625" style="153" bestFit="1" customWidth="1"/>
    <col min="4357" max="4607" width="11.42578125" style="153"/>
    <col min="4608" max="4608" width="3.140625" style="153" customWidth="1"/>
    <col min="4609" max="4609" width="48.140625" style="153" customWidth="1"/>
    <col min="4610" max="4610" width="9.7109375" style="153" bestFit="1" customWidth="1"/>
    <col min="4611" max="4611" width="8.42578125" style="153" customWidth="1"/>
    <col min="4612" max="4612" width="10.140625" style="153" bestFit="1" customWidth="1"/>
    <col min="4613" max="4863" width="11.42578125" style="153"/>
    <col min="4864" max="4864" width="3.140625" style="153" customWidth="1"/>
    <col min="4865" max="4865" width="48.140625" style="153" customWidth="1"/>
    <col min="4866" max="4866" width="9.7109375" style="153" bestFit="1" customWidth="1"/>
    <col min="4867" max="4867" width="8.42578125" style="153" customWidth="1"/>
    <col min="4868" max="4868" width="10.140625" style="153" bestFit="1" customWidth="1"/>
    <col min="4869" max="5119" width="11.42578125" style="153"/>
    <col min="5120" max="5120" width="3.140625" style="153" customWidth="1"/>
    <col min="5121" max="5121" width="48.140625" style="153" customWidth="1"/>
    <col min="5122" max="5122" width="9.7109375" style="153" bestFit="1" customWidth="1"/>
    <col min="5123" max="5123" width="8.42578125" style="153" customWidth="1"/>
    <col min="5124" max="5124" width="10.140625" style="153" bestFit="1" customWidth="1"/>
    <col min="5125" max="5375" width="11.42578125" style="153"/>
    <col min="5376" max="5376" width="3.140625" style="153" customWidth="1"/>
    <col min="5377" max="5377" width="48.140625" style="153" customWidth="1"/>
    <col min="5378" max="5378" width="9.7109375" style="153" bestFit="1" customWidth="1"/>
    <col min="5379" max="5379" width="8.42578125" style="153" customWidth="1"/>
    <col min="5380" max="5380" width="10.140625" style="153" bestFit="1" customWidth="1"/>
    <col min="5381" max="5631" width="11.42578125" style="153"/>
    <col min="5632" max="5632" width="3.140625" style="153" customWidth="1"/>
    <col min="5633" max="5633" width="48.140625" style="153" customWidth="1"/>
    <col min="5634" max="5634" width="9.7109375" style="153" bestFit="1" customWidth="1"/>
    <col min="5635" max="5635" width="8.42578125" style="153" customWidth="1"/>
    <col min="5636" max="5636" width="10.140625" style="153" bestFit="1" customWidth="1"/>
    <col min="5637" max="5887" width="11.42578125" style="153"/>
    <col min="5888" max="5888" width="3.140625" style="153" customWidth="1"/>
    <col min="5889" max="5889" width="48.140625" style="153" customWidth="1"/>
    <col min="5890" max="5890" width="9.7109375" style="153" bestFit="1" customWidth="1"/>
    <col min="5891" max="5891" width="8.42578125" style="153" customWidth="1"/>
    <col min="5892" max="5892" width="10.140625" style="153" bestFit="1" customWidth="1"/>
    <col min="5893" max="6143" width="11.42578125" style="153"/>
    <col min="6144" max="6144" width="3.140625" style="153" customWidth="1"/>
    <col min="6145" max="6145" width="48.140625" style="153" customWidth="1"/>
    <col min="6146" max="6146" width="9.7109375" style="153" bestFit="1" customWidth="1"/>
    <col min="6147" max="6147" width="8.42578125" style="153" customWidth="1"/>
    <col min="6148" max="6148" width="10.140625" style="153" bestFit="1" customWidth="1"/>
    <col min="6149" max="6399" width="11.42578125" style="153"/>
    <col min="6400" max="6400" width="3.140625" style="153" customWidth="1"/>
    <col min="6401" max="6401" width="48.140625" style="153" customWidth="1"/>
    <col min="6402" max="6402" width="9.7109375" style="153" bestFit="1" customWidth="1"/>
    <col min="6403" max="6403" width="8.42578125" style="153" customWidth="1"/>
    <col min="6404" max="6404" width="10.140625" style="153" bestFit="1" customWidth="1"/>
    <col min="6405" max="6655" width="11.42578125" style="153"/>
    <col min="6656" max="6656" width="3.140625" style="153" customWidth="1"/>
    <col min="6657" max="6657" width="48.140625" style="153" customWidth="1"/>
    <col min="6658" max="6658" width="9.7109375" style="153" bestFit="1" customWidth="1"/>
    <col min="6659" max="6659" width="8.42578125" style="153" customWidth="1"/>
    <col min="6660" max="6660" width="10.140625" style="153" bestFit="1" customWidth="1"/>
    <col min="6661" max="6911" width="11.42578125" style="153"/>
    <col min="6912" max="6912" width="3.140625" style="153" customWidth="1"/>
    <col min="6913" max="6913" width="48.140625" style="153" customWidth="1"/>
    <col min="6914" max="6914" width="9.7109375" style="153" bestFit="1" customWidth="1"/>
    <col min="6915" max="6915" width="8.42578125" style="153" customWidth="1"/>
    <col min="6916" max="6916" width="10.140625" style="153" bestFit="1" customWidth="1"/>
    <col min="6917" max="7167" width="11.42578125" style="153"/>
    <col min="7168" max="7168" width="3.140625" style="153" customWidth="1"/>
    <col min="7169" max="7169" width="48.140625" style="153" customWidth="1"/>
    <col min="7170" max="7170" width="9.7109375" style="153" bestFit="1" customWidth="1"/>
    <col min="7171" max="7171" width="8.42578125" style="153" customWidth="1"/>
    <col min="7172" max="7172" width="10.140625" style="153" bestFit="1" customWidth="1"/>
    <col min="7173" max="7423" width="11.42578125" style="153"/>
    <col min="7424" max="7424" width="3.140625" style="153" customWidth="1"/>
    <col min="7425" max="7425" width="48.140625" style="153" customWidth="1"/>
    <col min="7426" max="7426" width="9.7109375" style="153" bestFit="1" customWidth="1"/>
    <col min="7427" max="7427" width="8.42578125" style="153" customWidth="1"/>
    <col min="7428" max="7428" width="10.140625" style="153" bestFit="1" customWidth="1"/>
    <col min="7429" max="7679" width="11.42578125" style="153"/>
    <col min="7680" max="7680" width="3.140625" style="153" customWidth="1"/>
    <col min="7681" max="7681" width="48.140625" style="153" customWidth="1"/>
    <col min="7682" max="7682" width="9.7109375" style="153" bestFit="1" customWidth="1"/>
    <col min="7683" max="7683" width="8.42578125" style="153" customWidth="1"/>
    <col min="7684" max="7684" width="10.140625" style="153" bestFit="1" customWidth="1"/>
    <col min="7685" max="7935" width="11.42578125" style="153"/>
    <col min="7936" max="7936" width="3.140625" style="153" customWidth="1"/>
    <col min="7937" max="7937" width="48.140625" style="153" customWidth="1"/>
    <col min="7938" max="7938" width="9.7109375" style="153" bestFit="1" customWidth="1"/>
    <col min="7939" max="7939" width="8.42578125" style="153" customWidth="1"/>
    <col min="7940" max="7940" width="10.140625" style="153" bestFit="1" customWidth="1"/>
    <col min="7941" max="8191" width="11.42578125" style="153"/>
    <col min="8192" max="8192" width="3.140625" style="153" customWidth="1"/>
    <col min="8193" max="8193" width="48.140625" style="153" customWidth="1"/>
    <col min="8194" max="8194" width="9.7109375" style="153" bestFit="1" customWidth="1"/>
    <col min="8195" max="8195" width="8.42578125" style="153" customWidth="1"/>
    <col min="8196" max="8196" width="10.140625" style="153" bestFit="1" customWidth="1"/>
    <col min="8197" max="8447" width="11.42578125" style="153"/>
    <col min="8448" max="8448" width="3.140625" style="153" customWidth="1"/>
    <col min="8449" max="8449" width="48.140625" style="153" customWidth="1"/>
    <col min="8450" max="8450" width="9.7109375" style="153" bestFit="1" customWidth="1"/>
    <col min="8451" max="8451" width="8.42578125" style="153" customWidth="1"/>
    <col min="8452" max="8452" width="10.140625" style="153" bestFit="1" customWidth="1"/>
    <col min="8453" max="8703" width="11.42578125" style="153"/>
    <col min="8704" max="8704" width="3.140625" style="153" customWidth="1"/>
    <col min="8705" max="8705" width="48.140625" style="153" customWidth="1"/>
    <col min="8706" max="8706" width="9.7109375" style="153" bestFit="1" customWidth="1"/>
    <col min="8707" max="8707" width="8.42578125" style="153" customWidth="1"/>
    <col min="8708" max="8708" width="10.140625" style="153" bestFit="1" customWidth="1"/>
    <col min="8709" max="8959" width="11.42578125" style="153"/>
    <col min="8960" max="8960" width="3.140625" style="153" customWidth="1"/>
    <col min="8961" max="8961" width="48.140625" style="153" customWidth="1"/>
    <col min="8962" max="8962" width="9.7109375" style="153" bestFit="1" customWidth="1"/>
    <col min="8963" max="8963" width="8.42578125" style="153" customWidth="1"/>
    <col min="8964" max="8964" width="10.140625" style="153" bestFit="1" customWidth="1"/>
    <col min="8965" max="9215" width="11.42578125" style="153"/>
    <col min="9216" max="9216" width="3.140625" style="153" customWidth="1"/>
    <col min="9217" max="9217" width="48.140625" style="153" customWidth="1"/>
    <col min="9218" max="9218" width="9.7109375" style="153" bestFit="1" customWidth="1"/>
    <col min="9219" max="9219" width="8.42578125" style="153" customWidth="1"/>
    <col min="9220" max="9220" width="10.140625" style="153" bestFit="1" customWidth="1"/>
    <col min="9221" max="9471" width="11.42578125" style="153"/>
    <col min="9472" max="9472" width="3.140625" style="153" customWidth="1"/>
    <col min="9473" max="9473" width="48.140625" style="153" customWidth="1"/>
    <col min="9474" max="9474" width="9.7109375" style="153" bestFit="1" customWidth="1"/>
    <col min="9475" max="9475" width="8.42578125" style="153" customWidth="1"/>
    <col min="9476" max="9476" width="10.140625" style="153" bestFit="1" customWidth="1"/>
    <col min="9477" max="9727" width="11.42578125" style="153"/>
    <col min="9728" max="9728" width="3.140625" style="153" customWidth="1"/>
    <col min="9729" max="9729" width="48.140625" style="153" customWidth="1"/>
    <col min="9730" max="9730" width="9.7109375" style="153" bestFit="1" customWidth="1"/>
    <col min="9731" max="9731" width="8.42578125" style="153" customWidth="1"/>
    <col min="9732" max="9732" width="10.140625" style="153" bestFit="1" customWidth="1"/>
    <col min="9733" max="9983" width="11.42578125" style="153"/>
    <col min="9984" max="9984" width="3.140625" style="153" customWidth="1"/>
    <col min="9985" max="9985" width="48.140625" style="153" customWidth="1"/>
    <col min="9986" max="9986" width="9.7109375" style="153" bestFit="1" customWidth="1"/>
    <col min="9987" max="9987" width="8.42578125" style="153" customWidth="1"/>
    <col min="9988" max="9988" width="10.140625" style="153" bestFit="1" customWidth="1"/>
    <col min="9989" max="10239" width="11.42578125" style="153"/>
    <col min="10240" max="10240" width="3.140625" style="153" customWidth="1"/>
    <col min="10241" max="10241" width="48.140625" style="153" customWidth="1"/>
    <col min="10242" max="10242" width="9.7109375" style="153" bestFit="1" customWidth="1"/>
    <col min="10243" max="10243" width="8.42578125" style="153" customWidth="1"/>
    <col min="10244" max="10244" width="10.140625" style="153" bestFit="1" customWidth="1"/>
    <col min="10245" max="10495" width="11.42578125" style="153"/>
    <col min="10496" max="10496" width="3.140625" style="153" customWidth="1"/>
    <col min="10497" max="10497" width="48.140625" style="153" customWidth="1"/>
    <col min="10498" max="10498" width="9.7109375" style="153" bestFit="1" customWidth="1"/>
    <col min="10499" max="10499" width="8.42578125" style="153" customWidth="1"/>
    <col min="10500" max="10500" width="10.140625" style="153" bestFit="1" customWidth="1"/>
    <col min="10501" max="10751" width="11.42578125" style="153"/>
    <col min="10752" max="10752" width="3.140625" style="153" customWidth="1"/>
    <col min="10753" max="10753" width="48.140625" style="153" customWidth="1"/>
    <col min="10754" max="10754" width="9.7109375" style="153" bestFit="1" customWidth="1"/>
    <col min="10755" max="10755" width="8.42578125" style="153" customWidth="1"/>
    <col min="10756" max="10756" width="10.140625" style="153" bestFit="1" customWidth="1"/>
    <col min="10757" max="11007" width="11.42578125" style="153"/>
    <col min="11008" max="11008" width="3.140625" style="153" customWidth="1"/>
    <col min="11009" max="11009" width="48.140625" style="153" customWidth="1"/>
    <col min="11010" max="11010" width="9.7109375" style="153" bestFit="1" customWidth="1"/>
    <col min="11011" max="11011" width="8.42578125" style="153" customWidth="1"/>
    <col min="11012" max="11012" width="10.140625" style="153" bestFit="1" customWidth="1"/>
    <col min="11013" max="11263" width="11.42578125" style="153"/>
    <col min="11264" max="11264" width="3.140625" style="153" customWidth="1"/>
    <col min="11265" max="11265" width="48.140625" style="153" customWidth="1"/>
    <col min="11266" max="11266" width="9.7109375" style="153" bestFit="1" customWidth="1"/>
    <col min="11267" max="11267" width="8.42578125" style="153" customWidth="1"/>
    <col min="11268" max="11268" width="10.140625" style="153" bestFit="1" customWidth="1"/>
    <col min="11269" max="11519" width="11.42578125" style="153"/>
    <col min="11520" max="11520" width="3.140625" style="153" customWidth="1"/>
    <col min="11521" max="11521" width="48.140625" style="153" customWidth="1"/>
    <col min="11522" max="11522" width="9.7109375" style="153" bestFit="1" customWidth="1"/>
    <col min="11523" max="11523" width="8.42578125" style="153" customWidth="1"/>
    <col min="11524" max="11524" width="10.140625" style="153" bestFit="1" customWidth="1"/>
    <col min="11525" max="11775" width="11.42578125" style="153"/>
    <col min="11776" max="11776" width="3.140625" style="153" customWidth="1"/>
    <col min="11777" max="11777" width="48.140625" style="153" customWidth="1"/>
    <col min="11778" max="11778" width="9.7109375" style="153" bestFit="1" customWidth="1"/>
    <col min="11779" max="11779" width="8.42578125" style="153" customWidth="1"/>
    <col min="11780" max="11780" width="10.140625" style="153" bestFit="1" customWidth="1"/>
    <col min="11781" max="12031" width="11.42578125" style="153"/>
    <col min="12032" max="12032" width="3.140625" style="153" customWidth="1"/>
    <col min="12033" max="12033" width="48.140625" style="153" customWidth="1"/>
    <col min="12034" max="12034" width="9.7109375" style="153" bestFit="1" customWidth="1"/>
    <col min="12035" max="12035" width="8.42578125" style="153" customWidth="1"/>
    <col min="12036" max="12036" width="10.140625" style="153" bestFit="1" customWidth="1"/>
    <col min="12037" max="12287" width="11.42578125" style="153"/>
    <col min="12288" max="12288" width="3.140625" style="153" customWidth="1"/>
    <col min="12289" max="12289" width="48.140625" style="153" customWidth="1"/>
    <col min="12290" max="12290" width="9.7109375" style="153" bestFit="1" customWidth="1"/>
    <col min="12291" max="12291" width="8.42578125" style="153" customWidth="1"/>
    <col min="12292" max="12292" width="10.140625" style="153" bestFit="1" customWidth="1"/>
    <col min="12293" max="12543" width="11.42578125" style="153"/>
    <col min="12544" max="12544" width="3.140625" style="153" customWidth="1"/>
    <col min="12545" max="12545" width="48.140625" style="153" customWidth="1"/>
    <col min="12546" max="12546" width="9.7109375" style="153" bestFit="1" customWidth="1"/>
    <col min="12547" max="12547" width="8.42578125" style="153" customWidth="1"/>
    <col min="12548" max="12548" width="10.140625" style="153" bestFit="1" customWidth="1"/>
    <col min="12549" max="12799" width="11.42578125" style="153"/>
    <col min="12800" max="12800" width="3.140625" style="153" customWidth="1"/>
    <col min="12801" max="12801" width="48.140625" style="153" customWidth="1"/>
    <col min="12802" max="12802" width="9.7109375" style="153" bestFit="1" customWidth="1"/>
    <col min="12803" max="12803" width="8.42578125" style="153" customWidth="1"/>
    <col min="12804" max="12804" width="10.140625" style="153" bestFit="1" customWidth="1"/>
    <col min="12805" max="13055" width="11.42578125" style="153"/>
    <col min="13056" max="13056" width="3.140625" style="153" customWidth="1"/>
    <col min="13057" max="13057" width="48.140625" style="153" customWidth="1"/>
    <col min="13058" max="13058" width="9.7109375" style="153" bestFit="1" customWidth="1"/>
    <col min="13059" max="13059" width="8.42578125" style="153" customWidth="1"/>
    <col min="13060" max="13060" width="10.140625" style="153" bestFit="1" customWidth="1"/>
    <col min="13061" max="13311" width="11.42578125" style="153"/>
    <col min="13312" max="13312" width="3.140625" style="153" customWidth="1"/>
    <col min="13313" max="13313" width="48.140625" style="153" customWidth="1"/>
    <col min="13314" max="13314" width="9.7109375" style="153" bestFit="1" customWidth="1"/>
    <col min="13315" max="13315" width="8.42578125" style="153" customWidth="1"/>
    <col min="13316" max="13316" width="10.140625" style="153" bestFit="1" customWidth="1"/>
    <col min="13317" max="13567" width="11.42578125" style="153"/>
    <col min="13568" max="13568" width="3.140625" style="153" customWidth="1"/>
    <col min="13569" max="13569" width="48.140625" style="153" customWidth="1"/>
    <col min="13570" max="13570" width="9.7109375" style="153" bestFit="1" customWidth="1"/>
    <col min="13571" max="13571" width="8.42578125" style="153" customWidth="1"/>
    <col min="13572" max="13572" width="10.140625" style="153" bestFit="1" customWidth="1"/>
    <col min="13573" max="13823" width="11.42578125" style="153"/>
    <col min="13824" max="13824" width="3.140625" style="153" customWidth="1"/>
    <col min="13825" max="13825" width="48.140625" style="153" customWidth="1"/>
    <col min="13826" max="13826" width="9.7109375" style="153" bestFit="1" customWidth="1"/>
    <col min="13827" max="13827" width="8.42578125" style="153" customWidth="1"/>
    <col min="13828" max="13828" width="10.140625" style="153" bestFit="1" customWidth="1"/>
    <col min="13829" max="14079" width="11.42578125" style="153"/>
    <col min="14080" max="14080" width="3.140625" style="153" customWidth="1"/>
    <col min="14081" max="14081" width="48.140625" style="153" customWidth="1"/>
    <col min="14082" max="14082" width="9.7109375" style="153" bestFit="1" customWidth="1"/>
    <col min="14083" max="14083" width="8.42578125" style="153" customWidth="1"/>
    <col min="14084" max="14084" width="10.140625" style="153" bestFit="1" customWidth="1"/>
    <col min="14085" max="14335" width="11.42578125" style="153"/>
    <col min="14336" max="14336" width="3.140625" style="153" customWidth="1"/>
    <col min="14337" max="14337" width="48.140625" style="153" customWidth="1"/>
    <col min="14338" max="14338" width="9.7109375" style="153" bestFit="1" customWidth="1"/>
    <col min="14339" max="14339" width="8.42578125" style="153" customWidth="1"/>
    <col min="14340" max="14340" width="10.140625" style="153" bestFit="1" customWidth="1"/>
    <col min="14341" max="14591" width="11.42578125" style="153"/>
    <col min="14592" max="14592" width="3.140625" style="153" customWidth="1"/>
    <col min="14593" max="14593" width="48.140625" style="153" customWidth="1"/>
    <col min="14594" max="14594" width="9.7109375" style="153" bestFit="1" customWidth="1"/>
    <col min="14595" max="14595" width="8.42578125" style="153" customWidth="1"/>
    <col min="14596" max="14596" width="10.140625" style="153" bestFit="1" customWidth="1"/>
    <col min="14597" max="14847" width="11.42578125" style="153"/>
    <col min="14848" max="14848" width="3.140625" style="153" customWidth="1"/>
    <col min="14849" max="14849" width="48.140625" style="153" customWidth="1"/>
    <col min="14850" max="14850" width="9.7109375" style="153" bestFit="1" customWidth="1"/>
    <col min="14851" max="14851" width="8.42578125" style="153" customWidth="1"/>
    <col min="14852" max="14852" width="10.140625" style="153" bestFit="1" customWidth="1"/>
    <col min="14853" max="15103" width="11.42578125" style="153"/>
    <col min="15104" max="15104" width="3.140625" style="153" customWidth="1"/>
    <col min="15105" max="15105" width="48.140625" style="153" customWidth="1"/>
    <col min="15106" max="15106" width="9.7109375" style="153" bestFit="1" customWidth="1"/>
    <col min="15107" max="15107" width="8.42578125" style="153" customWidth="1"/>
    <col min="15108" max="15108" width="10.140625" style="153" bestFit="1" customWidth="1"/>
    <col min="15109" max="15359" width="11.42578125" style="153"/>
    <col min="15360" max="15360" width="3.140625" style="153" customWidth="1"/>
    <col min="15361" max="15361" width="48.140625" style="153" customWidth="1"/>
    <col min="15362" max="15362" width="9.7109375" style="153" bestFit="1" customWidth="1"/>
    <col min="15363" max="15363" width="8.42578125" style="153" customWidth="1"/>
    <col min="15364" max="15364" width="10.140625" style="153" bestFit="1" customWidth="1"/>
    <col min="15365" max="15615" width="11.42578125" style="153"/>
    <col min="15616" max="15616" width="3.140625" style="153" customWidth="1"/>
    <col min="15617" max="15617" width="48.140625" style="153" customWidth="1"/>
    <col min="15618" max="15618" width="9.7109375" style="153" bestFit="1" customWidth="1"/>
    <col min="15619" max="15619" width="8.42578125" style="153" customWidth="1"/>
    <col min="15620" max="15620" width="10.140625" style="153" bestFit="1" customWidth="1"/>
    <col min="15621" max="15871" width="11.42578125" style="153"/>
    <col min="15872" max="15872" width="3.140625" style="153" customWidth="1"/>
    <col min="15873" max="15873" width="48.140625" style="153" customWidth="1"/>
    <col min="15874" max="15874" width="9.7109375" style="153" bestFit="1" customWidth="1"/>
    <col min="15875" max="15875" width="8.42578125" style="153" customWidth="1"/>
    <col min="15876" max="15876" width="10.140625" style="153" bestFit="1" customWidth="1"/>
    <col min="15877" max="16127" width="11.42578125" style="153"/>
    <col min="16128" max="16128" width="3.140625" style="153" customWidth="1"/>
    <col min="16129" max="16129" width="48.140625" style="153" customWidth="1"/>
    <col min="16130" max="16130" width="9.7109375" style="153" bestFit="1" customWidth="1"/>
    <col min="16131" max="16131" width="8.42578125" style="153" customWidth="1"/>
    <col min="16132" max="16132" width="10.140625" style="153" bestFit="1" customWidth="1"/>
    <col min="16133" max="16384" width="11.42578125" style="153"/>
  </cols>
  <sheetData>
    <row r="1" spans="1:8" s="126" customFormat="1" ht="15">
      <c r="A1" s="123" t="s">
        <v>257</v>
      </c>
      <c r="B1" s="123"/>
      <c r="C1" s="123"/>
      <c r="D1" s="123"/>
      <c r="E1" s="123"/>
      <c r="F1" s="124"/>
      <c r="G1" s="125"/>
      <c r="H1" s="125"/>
    </row>
    <row r="2" spans="1:8" s="129" customFormat="1" ht="14.25" customHeight="1">
      <c r="A2" s="127" t="s">
        <v>55</v>
      </c>
      <c r="B2" s="127"/>
      <c r="C2" s="127"/>
      <c r="D2" s="127"/>
      <c r="E2" s="127"/>
      <c r="F2" s="128"/>
      <c r="G2" s="120"/>
      <c r="H2" s="120"/>
    </row>
    <row r="3" spans="1:8" s="122" customFormat="1" ht="15">
      <c r="A3" s="130"/>
      <c r="B3" s="130"/>
      <c r="C3" s="130"/>
      <c r="D3" s="130"/>
      <c r="E3" s="130"/>
      <c r="F3" s="131"/>
      <c r="G3" s="132"/>
      <c r="H3" s="132"/>
    </row>
    <row r="4" spans="1:8" s="122" customFormat="1" ht="37.5" customHeight="1">
      <c r="A4" s="133"/>
      <c r="B4" s="134"/>
      <c r="C4" s="135" t="s">
        <v>3</v>
      </c>
      <c r="D4" s="135" t="s">
        <v>4</v>
      </c>
      <c r="E4" s="136" t="s">
        <v>56</v>
      </c>
      <c r="F4" s="131"/>
      <c r="G4" s="132"/>
      <c r="H4" s="132"/>
    </row>
    <row r="5" spans="1:8" s="138" customFormat="1" ht="15.75" customHeight="1">
      <c r="A5" s="127"/>
      <c r="B5" s="137"/>
      <c r="C5" s="127"/>
      <c r="D5" s="127"/>
      <c r="E5" s="127"/>
      <c r="F5" s="128"/>
      <c r="G5" s="120"/>
      <c r="H5" s="120"/>
    </row>
    <row r="6" spans="1:8" s="140" customFormat="1" ht="15" customHeight="1">
      <c r="A6" s="693" t="s">
        <v>66</v>
      </c>
      <c r="B6" s="693"/>
      <c r="C6" s="139"/>
      <c r="D6" s="139"/>
      <c r="E6" s="139"/>
    </row>
    <row r="7" spans="1:8" s="140" customFormat="1" ht="15" customHeight="1">
      <c r="A7" s="694" t="s">
        <v>116</v>
      </c>
      <c r="B7" s="694"/>
      <c r="C7" s="141">
        <f>'Tab 4d'!D7</f>
        <v>79380</v>
      </c>
      <c r="D7" s="141">
        <v>81780</v>
      </c>
      <c r="E7" s="141">
        <f>D7-C7</f>
        <v>2400</v>
      </c>
    </row>
    <row r="8" spans="1:8" s="140" customFormat="1" ht="15" customHeight="1">
      <c r="A8" s="694" t="s">
        <v>117</v>
      </c>
      <c r="B8" s="694"/>
      <c r="C8" s="141">
        <f>'Tab 4d'!D8</f>
        <v>0</v>
      </c>
      <c r="D8" s="141"/>
      <c r="E8" s="141"/>
    </row>
    <row r="9" spans="1:8" s="140" customFormat="1" ht="15" customHeight="1">
      <c r="A9" s="142"/>
      <c r="B9" s="143" t="s">
        <v>118</v>
      </c>
      <c r="C9" s="141">
        <f>'Tab 4d'!D9</f>
        <v>-28598.206000000002</v>
      </c>
      <c r="D9" s="141">
        <f>-26221.325-3361.859</f>
        <v>-29583.184000000001</v>
      </c>
      <c r="E9" s="141">
        <f>D9-C9</f>
        <v>-984.97799999999916</v>
      </c>
    </row>
    <row r="10" spans="1:8" s="140" customFormat="1" ht="15" customHeight="1">
      <c r="A10" s="142"/>
      <c r="B10" s="143" t="s">
        <v>119</v>
      </c>
      <c r="C10" s="141">
        <f>'Tab 4d'!D10</f>
        <v>-2900</v>
      </c>
      <c r="D10" s="141">
        <v>-3000</v>
      </c>
      <c r="E10" s="141">
        <f>D10-C10</f>
        <v>-100</v>
      </c>
    </row>
    <row r="11" spans="1:8" s="140" customFormat="1" ht="15" customHeight="1">
      <c r="A11" s="695" t="s">
        <v>120</v>
      </c>
      <c r="B11" s="695"/>
      <c r="C11" s="144">
        <f>SUM(C7:C10)</f>
        <v>47881.793999999994</v>
      </c>
      <c r="D11" s="144">
        <f>SUM(D7:D10)</f>
        <v>49196.815999999999</v>
      </c>
      <c r="E11" s="144">
        <f>D11-C11</f>
        <v>1315.0220000000045</v>
      </c>
    </row>
    <row r="12" spans="1:8" s="147" customFormat="1" ht="15" customHeight="1">
      <c r="A12" s="145"/>
      <c r="B12" s="145"/>
      <c r="C12" s="145"/>
      <c r="D12" s="145"/>
      <c r="E12" s="145"/>
      <c r="F12" s="146"/>
    </row>
    <row r="13" spans="1:8" s="140" customFormat="1" ht="15" customHeight="1">
      <c r="A13" s="696" t="s">
        <v>121</v>
      </c>
      <c r="B13" s="696"/>
      <c r="C13" s="141"/>
      <c r="D13" s="141"/>
      <c r="E13" s="141"/>
    </row>
    <row r="14" spans="1:8" s="140" customFormat="1" ht="30" customHeight="1">
      <c r="A14" s="691" t="s">
        <v>122</v>
      </c>
      <c r="B14" s="691"/>
      <c r="C14" s="141">
        <f>'Tab 4d'!D14</f>
        <v>956.02</v>
      </c>
      <c r="D14" s="141">
        <v>956.02</v>
      </c>
      <c r="E14" s="141">
        <f t="shared" ref="E14:E32" si="0">D14-C14</f>
        <v>0</v>
      </c>
    </row>
    <row r="15" spans="1:8" s="140" customFormat="1" ht="15" customHeight="1">
      <c r="A15" s="689" t="s">
        <v>123</v>
      </c>
      <c r="B15" s="689"/>
      <c r="C15" s="141">
        <f>'Tab 4d'!D15</f>
        <v>5839.5680000000002</v>
      </c>
      <c r="D15" s="141">
        <v>6052.2190000000001</v>
      </c>
      <c r="E15" s="141">
        <f t="shared" si="0"/>
        <v>212.65099999999984</v>
      </c>
    </row>
    <row r="16" spans="1:8" s="140" customFormat="1" ht="15" customHeight="1">
      <c r="A16" s="148" t="s">
        <v>124</v>
      </c>
      <c r="B16" s="148"/>
      <c r="C16" s="141">
        <f>'Tab 4d'!D16</f>
        <v>0</v>
      </c>
      <c r="D16" s="141"/>
      <c r="E16" s="141"/>
    </row>
    <row r="17" spans="1:6" s="140" customFormat="1" ht="15" customHeight="1">
      <c r="A17" s="689" t="s">
        <v>125</v>
      </c>
      <c r="B17" s="689"/>
      <c r="C17" s="141">
        <f>'Tab 4d'!D17</f>
        <v>1312.684</v>
      </c>
      <c r="D17" s="141">
        <v>1339.8720000000001</v>
      </c>
      <c r="E17" s="141">
        <f t="shared" ref="E17" si="1">D17-C17</f>
        <v>27.188000000000102</v>
      </c>
    </row>
    <row r="18" spans="1:6" s="140" customFormat="1" ht="15" customHeight="1">
      <c r="A18" s="689" t="s">
        <v>126</v>
      </c>
      <c r="B18" s="689"/>
      <c r="C18" s="141">
        <f>'Tab 4d'!D18</f>
        <v>248.399</v>
      </c>
      <c r="D18" s="141">
        <v>245.04</v>
      </c>
      <c r="E18" s="141">
        <f t="shared" si="0"/>
        <v>-3.3590000000000089</v>
      </c>
    </row>
    <row r="19" spans="1:6" s="140" customFormat="1" ht="15" customHeight="1">
      <c r="A19" s="692" t="s">
        <v>127</v>
      </c>
      <c r="B19" s="692"/>
      <c r="C19" s="141">
        <f>'Tab 4d'!D19</f>
        <v>415.10599999999999</v>
      </c>
      <c r="D19" s="141">
        <v>400.27199999999999</v>
      </c>
      <c r="E19" s="141">
        <f t="shared" si="0"/>
        <v>-14.834000000000003</v>
      </c>
    </row>
    <row r="20" spans="1:6" s="140" customFormat="1" ht="15" customHeight="1">
      <c r="A20" s="691" t="s">
        <v>128</v>
      </c>
      <c r="B20" s="691"/>
      <c r="C20" s="141">
        <f>'Tab 4d'!D20</f>
        <v>306.36700000000002</v>
      </c>
      <c r="D20" s="141">
        <v>314.72500000000002</v>
      </c>
      <c r="E20" s="141">
        <f t="shared" si="0"/>
        <v>8.3580000000000041</v>
      </c>
    </row>
    <row r="21" spans="1:6" s="140" customFormat="1" ht="15" customHeight="1">
      <c r="A21" s="689" t="s">
        <v>129</v>
      </c>
      <c r="B21" s="689"/>
      <c r="C21" s="141">
        <f>'Tab 4d'!D21</f>
        <v>6638.558</v>
      </c>
      <c r="D21" s="141">
        <v>6841.107</v>
      </c>
      <c r="E21" s="141">
        <f t="shared" si="0"/>
        <v>202.54899999999998</v>
      </c>
    </row>
    <row r="22" spans="1:6" s="140" customFormat="1" ht="15" customHeight="1">
      <c r="A22" s="689" t="s">
        <v>130</v>
      </c>
      <c r="B22" s="689"/>
      <c r="C22" s="141">
        <f>'Tab 4d'!D22</f>
        <v>348.815</v>
      </c>
      <c r="D22" s="141">
        <v>243.947</v>
      </c>
      <c r="E22" s="141">
        <f t="shared" si="0"/>
        <v>-104.86799999999999</v>
      </c>
    </row>
    <row r="23" spans="1:6" s="140" customFormat="1" ht="15" customHeight="1">
      <c r="A23" s="689" t="s">
        <v>131</v>
      </c>
      <c r="B23" s="689"/>
      <c r="C23" s="141">
        <f>'Tab 4d'!D23</f>
        <v>137.98099999999999</v>
      </c>
      <c r="D23" s="141">
        <f>84.731+57.85</f>
        <v>142.58099999999999</v>
      </c>
      <c r="E23" s="141">
        <f t="shared" si="0"/>
        <v>4.5999999999999943</v>
      </c>
    </row>
    <row r="24" spans="1:6" s="140" customFormat="1" ht="15" customHeight="1">
      <c r="A24" s="689" t="s">
        <v>132</v>
      </c>
      <c r="B24" s="689"/>
      <c r="C24" s="141">
        <f>'Tab 4d'!D24</f>
        <v>484.95600000000002</v>
      </c>
      <c r="D24" s="141">
        <v>429.209</v>
      </c>
      <c r="E24" s="141">
        <f t="shared" si="0"/>
        <v>-55.747000000000014</v>
      </c>
    </row>
    <row r="25" spans="1:6" s="140" customFormat="1" ht="15" customHeight="1">
      <c r="A25" s="691" t="s">
        <v>133</v>
      </c>
      <c r="B25" s="691"/>
      <c r="C25" s="141">
        <f>'Tab 4d'!D25</f>
        <v>526.15300000000002</v>
      </c>
      <c r="D25" s="141">
        <v>503.57100000000003</v>
      </c>
      <c r="E25" s="141">
        <f t="shared" si="0"/>
        <v>-22.581999999999994</v>
      </c>
    </row>
    <row r="26" spans="1:6" s="140" customFormat="1" ht="15" customHeight="1">
      <c r="A26" s="689" t="s">
        <v>134</v>
      </c>
      <c r="B26" s="689"/>
      <c r="C26" s="141">
        <f>'Tab 4d'!D26</f>
        <v>13.613</v>
      </c>
      <c r="D26" s="141">
        <v>12.624000000000001</v>
      </c>
      <c r="E26" s="141">
        <f t="shared" si="0"/>
        <v>-0.98899999999999899</v>
      </c>
    </row>
    <row r="27" spans="1:6" s="140" customFormat="1" ht="15" customHeight="1">
      <c r="A27" s="689" t="s">
        <v>135</v>
      </c>
      <c r="B27" s="689"/>
      <c r="C27" s="141">
        <f>'Tab 4d'!D27</f>
        <v>420.834</v>
      </c>
      <c r="D27" s="141">
        <v>484.37799999999999</v>
      </c>
      <c r="E27" s="141">
        <f t="shared" si="0"/>
        <v>63.543999999999983</v>
      </c>
    </row>
    <row r="28" spans="1:6" s="140" customFormat="1" ht="15" customHeight="1">
      <c r="A28" s="148" t="s">
        <v>136</v>
      </c>
      <c r="B28" s="148"/>
      <c r="C28" s="141">
        <f>'Tab 4d'!D28</f>
        <v>320.82299999999998</v>
      </c>
      <c r="D28" s="141">
        <v>111.645</v>
      </c>
      <c r="E28" s="141">
        <f t="shared" si="0"/>
        <v>-209.178</v>
      </c>
    </row>
    <row r="29" spans="1:6" s="140" customFormat="1" ht="15" customHeight="1">
      <c r="A29" s="689" t="s">
        <v>137</v>
      </c>
      <c r="B29" s="689"/>
      <c r="C29" s="141">
        <f>'Tab 4d'!D29</f>
        <v>5.75</v>
      </c>
      <c r="D29" s="141">
        <v>9.25</v>
      </c>
      <c r="E29" s="141">
        <f t="shared" si="0"/>
        <v>3.5</v>
      </c>
    </row>
    <row r="30" spans="1:6" s="140" customFormat="1" ht="15" customHeight="1">
      <c r="A30" s="689" t="s">
        <v>139</v>
      </c>
      <c r="B30" s="689"/>
      <c r="C30" s="141">
        <f>'Tab 4d'!D31</f>
        <v>1446.11</v>
      </c>
      <c r="D30" s="141">
        <v>1417.903</v>
      </c>
      <c r="E30" s="141">
        <f t="shared" si="0"/>
        <v>-28.20699999999988</v>
      </c>
    </row>
    <row r="31" spans="1:6" s="140" customFormat="1" ht="15" customHeight="1">
      <c r="A31" s="689" t="s">
        <v>141</v>
      </c>
      <c r="B31" s="689"/>
      <c r="C31" s="141">
        <f>-SUM(C14:C30)+C32</f>
        <v>2601.28100000001</v>
      </c>
      <c r="D31" s="141">
        <f>-SUM(D14:D30)+D32</f>
        <v>2809.2790000000023</v>
      </c>
      <c r="E31" s="141">
        <f t="shared" si="0"/>
        <v>207.99799999999232</v>
      </c>
    </row>
    <row r="32" spans="1:6" s="140" customFormat="1" ht="15" customHeight="1">
      <c r="A32" s="690" t="s">
        <v>142</v>
      </c>
      <c r="B32" s="690"/>
      <c r="C32" s="144">
        <f>C33-C11</f>
        <v>22023.018000000011</v>
      </c>
      <c r="D32" s="144">
        <f>D33-D11</f>
        <v>22313.642</v>
      </c>
      <c r="E32" s="144">
        <f t="shared" si="0"/>
        <v>290.62399999998888</v>
      </c>
      <c r="F32" s="151"/>
    </row>
    <row r="33" spans="1:6" s="115" customFormat="1" ht="27" customHeight="1">
      <c r="A33" s="149" t="s">
        <v>143</v>
      </c>
      <c r="B33" s="149"/>
      <c r="C33" s="150">
        <f>'Tab 4d'!D35</f>
        <v>69904.812000000005</v>
      </c>
      <c r="D33" s="150">
        <v>71510.457999999999</v>
      </c>
      <c r="E33" s="150">
        <f>D33-C33</f>
        <v>1605.6459999999934</v>
      </c>
      <c r="F33" s="140"/>
    </row>
    <row r="34" spans="1:6" s="115" customFormat="1" ht="15">
      <c r="A34" s="140"/>
      <c r="B34" s="140"/>
      <c r="C34" s="140"/>
      <c r="D34" s="140"/>
      <c r="E34" s="140"/>
      <c r="F34" s="140"/>
    </row>
    <row r="35" spans="1:6" s="140" customFormat="1" ht="15">
      <c r="A35" s="120" t="s">
        <v>146</v>
      </c>
      <c r="C35" s="152"/>
      <c r="D35" s="152"/>
      <c r="E35" s="152"/>
    </row>
    <row r="36" spans="1:6" s="140" customFormat="1" ht="15">
      <c r="A36" s="120" t="s">
        <v>114</v>
      </c>
      <c r="C36" s="152"/>
      <c r="D36" s="152"/>
      <c r="E36" s="152"/>
    </row>
  </sheetData>
  <mergeCells count="22">
    <mergeCell ref="A21:B21"/>
    <mergeCell ref="A6:B6"/>
    <mergeCell ref="A7:B7"/>
    <mergeCell ref="A8:B8"/>
    <mergeCell ref="A11:B11"/>
    <mergeCell ref="A13:B13"/>
    <mergeCell ref="A14:B14"/>
    <mergeCell ref="A15:B15"/>
    <mergeCell ref="A17:B17"/>
    <mergeCell ref="A18:B18"/>
    <mergeCell ref="A19:B19"/>
    <mergeCell ref="A20:B20"/>
    <mergeCell ref="A29:B29"/>
    <mergeCell ref="A30:B30"/>
    <mergeCell ref="A31:B31"/>
    <mergeCell ref="A32:B32"/>
    <mergeCell ref="A22:B22"/>
    <mergeCell ref="A23:B23"/>
    <mergeCell ref="A24:B24"/>
    <mergeCell ref="A25:B25"/>
    <mergeCell ref="A26:B26"/>
    <mergeCell ref="A27:B27"/>
  </mergeCells>
  <pageMargins left="0.23622047244094491" right="0.23622047244094491" top="0.74803149606299213" bottom="0.74803149606299213" header="0.31496062992125984" footer="0.31496062992125984"/>
  <pageSetup paperSize="9" scale="90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7"/>
  <sheetViews>
    <sheetView workbookViewId="0"/>
  </sheetViews>
  <sheetFormatPr baseColWidth="10" defaultColWidth="11.5703125" defaultRowHeight="14.25"/>
  <cols>
    <col min="1" max="1" width="2.140625" style="160" customWidth="1"/>
    <col min="2" max="2" width="3.85546875" style="160" customWidth="1"/>
    <col min="3" max="3" width="29.140625" style="160" customWidth="1"/>
    <col min="4" max="4" width="7" style="160" bestFit="1" customWidth="1"/>
    <col min="5" max="6" width="2.140625" style="160" customWidth="1"/>
    <col min="7" max="7" width="28.28515625" style="160" customWidth="1"/>
    <col min="8" max="8" width="7" style="160" bestFit="1" customWidth="1"/>
    <col min="9" max="9" width="0.7109375" style="160" customWidth="1"/>
    <col min="10" max="10" width="7.28515625" style="160" bestFit="1" customWidth="1"/>
    <col min="11" max="14" width="11.5703125" style="160"/>
    <col min="15" max="16384" width="11.5703125" style="161"/>
  </cols>
  <sheetData>
    <row r="1" spans="1:14" s="159" customFormat="1" ht="15" customHeight="1">
      <c r="A1" s="157" t="s">
        <v>258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</row>
    <row r="2" spans="1:14" ht="15" customHeight="1">
      <c r="A2" s="160" t="s">
        <v>1</v>
      </c>
    </row>
    <row r="3" spans="1:14" ht="11.25" customHeight="1">
      <c r="A3" s="162"/>
      <c r="B3" s="162"/>
      <c r="C3" s="162"/>
      <c r="D3" s="162"/>
      <c r="E3" s="162"/>
      <c r="F3" s="162"/>
      <c r="G3" s="162"/>
      <c r="H3" s="162"/>
      <c r="I3" s="162"/>
      <c r="J3" s="162"/>
    </row>
    <row r="4" spans="1:14" s="167" customFormat="1" ht="21" customHeight="1">
      <c r="A4" s="702" t="s">
        <v>5</v>
      </c>
      <c r="B4" s="702"/>
      <c r="C4" s="702"/>
      <c r="D4" s="163" t="s">
        <v>150</v>
      </c>
      <c r="E4" s="702" t="s">
        <v>12</v>
      </c>
      <c r="F4" s="702"/>
      <c r="G4" s="702"/>
      <c r="H4" s="163" t="s">
        <v>150</v>
      </c>
      <c r="I4" s="164"/>
      <c r="J4" s="165" t="s">
        <v>56</v>
      </c>
      <c r="K4" s="166"/>
      <c r="L4" s="166"/>
      <c r="M4" s="166"/>
      <c r="N4" s="166"/>
    </row>
    <row r="5" spans="1:14" ht="21" customHeight="1">
      <c r="A5" s="703" t="s">
        <v>8</v>
      </c>
      <c r="B5" s="703"/>
      <c r="C5" s="703"/>
      <c r="E5" s="703" t="s">
        <v>14</v>
      </c>
      <c r="F5" s="703"/>
      <c r="G5" s="703"/>
    </row>
    <row r="6" spans="1:14" ht="21" customHeight="1">
      <c r="A6" s="160" t="s">
        <v>151</v>
      </c>
      <c r="D6" s="168"/>
      <c r="F6" s="160" t="s">
        <v>152</v>
      </c>
      <c r="H6" s="168"/>
      <c r="I6" s="168"/>
      <c r="J6" s="169"/>
    </row>
    <row r="7" spans="1:14" ht="14.25" customHeight="1">
      <c r="B7" s="160" t="s">
        <v>153</v>
      </c>
      <c r="D7" s="168"/>
      <c r="G7" s="160" t="s">
        <v>153</v>
      </c>
      <c r="H7" s="168"/>
      <c r="I7" s="168"/>
      <c r="J7" s="169"/>
    </row>
    <row r="8" spans="1:14" ht="14.25" customHeight="1">
      <c r="B8" s="160" t="s">
        <v>154</v>
      </c>
      <c r="D8" s="168">
        <v>8506.3770000000004</v>
      </c>
      <c r="G8" s="160" t="s">
        <v>155</v>
      </c>
      <c r="H8" s="168">
        <v>8437.2469999999994</v>
      </c>
      <c r="I8" s="168"/>
      <c r="J8" s="169">
        <f>H8-D8</f>
        <v>-69.130000000001019</v>
      </c>
    </row>
    <row r="9" spans="1:14" ht="14.25" customHeight="1">
      <c r="B9" s="704" t="s">
        <v>156</v>
      </c>
      <c r="C9" s="704"/>
      <c r="D9" s="168">
        <f>5480.882+0.232</f>
        <v>5481.1139999999996</v>
      </c>
      <c r="G9" s="160" t="s">
        <v>157</v>
      </c>
      <c r="H9" s="168">
        <v>5532.1189999999997</v>
      </c>
      <c r="I9" s="168"/>
      <c r="J9" s="169">
        <f>H9-D9</f>
        <v>51.005000000000109</v>
      </c>
    </row>
    <row r="10" spans="1:14" ht="14.25" customHeight="1">
      <c r="B10" s="704" t="s">
        <v>158</v>
      </c>
      <c r="C10" s="704"/>
      <c r="D10" s="168">
        <v>6558.91</v>
      </c>
      <c r="G10" s="160" t="s">
        <v>159</v>
      </c>
      <c r="H10" s="168">
        <v>7060.0079999999998</v>
      </c>
      <c r="I10" s="168"/>
      <c r="J10" s="169">
        <f>H10-D10</f>
        <v>501.09799999999996</v>
      </c>
    </row>
    <row r="11" spans="1:14" ht="14.25" customHeight="1">
      <c r="A11" s="160" t="s">
        <v>160</v>
      </c>
      <c r="D11" s="168">
        <v>53281.972000000002</v>
      </c>
      <c r="G11" s="160" t="s">
        <v>161</v>
      </c>
      <c r="H11" s="168">
        <v>55620.792999999998</v>
      </c>
      <c r="I11" s="168"/>
      <c r="J11" s="169">
        <f>H11-D11</f>
        <v>2338.8209999999963</v>
      </c>
    </row>
    <row r="12" spans="1:14" ht="21" customHeight="1">
      <c r="D12" s="168"/>
      <c r="F12" s="160" t="s">
        <v>162</v>
      </c>
      <c r="H12" s="168"/>
      <c r="I12" s="168"/>
      <c r="J12" s="169"/>
    </row>
    <row r="13" spans="1:14" ht="14.25" customHeight="1">
      <c r="D13" s="168"/>
      <c r="G13" s="160" t="s">
        <v>153</v>
      </c>
      <c r="H13" s="168"/>
      <c r="I13" s="168"/>
      <c r="J13" s="169"/>
    </row>
    <row r="14" spans="1:14" ht="14.25" customHeight="1">
      <c r="D14" s="168"/>
      <c r="G14" s="160" t="s">
        <v>163</v>
      </c>
      <c r="H14" s="168">
        <f>471.378+0.077</f>
        <v>471.45499999999998</v>
      </c>
      <c r="I14" s="168"/>
      <c r="J14" s="169">
        <f t="shared" ref="J14:J22" si="0">H14-D14</f>
        <v>471.45499999999998</v>
      </c>
    </row>
    <row r="15" spans="1:14" ht="27" customHeight="1">
      <c r="D15" s="168"/>
      <c r="G15" s="170" t="s">
        <v>259</v>
      </c>
      <c r="H15" s="168">
        <f>86.279+159.16+17.909+22.336+30.706+0.001</f>
        <v>316.39100000000002</v>
      </c>
      <c r="I15" s="168"/>
      <c r="J15" s="169">
        <f t="shared" si="0"/>
        <v>316.39100000000002</v>
      </c>
    </row>
    <row r="16" spans="1:14" ht="14.25" customHeight="1">
      <c r="D16" s="168"/>
      <c r="G16" s="160" t="s">
        <v>165</v>
      </c>
      <c r="H16" s="168">
        <f>18.216+1186.202</f>
        <v>1204.4179999999999</v>
      </c>
      <c r="I16" s="168"/>
      <c r="J16" s="169">
        <f t="shared" si="0"/>
        <v>1204.4179999999999</v>
      </c>
    </row>
    <row r="17" spans="1:14" ht="21" customHeight="1">
      <c r="A17" s="160" t="s">
        <v>166</v>
      </c>
      <c r="D17" s="168">
        <f>SUM(D19:D21)</f>
        <v>255.10499999999999</v>
      </c>
      <c r="H17" s="168"/>
      <c r="I17" s="168"/>
      <c r="J17" s="169">
        <f t="shared" si="0"/>
        <v>-255.10499999999999</v>
      </c>
    </row>
    <row r="18" spans="1:14" ht="14.25" customHeight="1">
      <c r="B18" s="160" t="s">
        <v>153</v>
      </c>
      <c r="D18" s="168"/>
      <c r="H18" s="168"/>
      <c r="I18" s="168"/>
      <c r="J18" s="169"/>
    </row>
    <row r="19" spans="1:14" ht="14.25" customHeight="1">
      <c r="B19" s="160" t="s">
        <v>167</v>
      </c>
      <c r="D19" s="168">
        <v>233.702</v>
      </c>
      <c r="H19" s="168"/>
      <c r="I19" s="168"/>
      <c r="J19" s="169">
        <f t="shared" si="0"/>
        <v>-233.702</v>
      </c>
    </row>
    <row r="20" spans="1:14" ht="14.25" customHeight="1">
      <c r="B20" s="160" t="s">
        <v>168</v>
      </c>
      <c r="D20" s="168">
        <v>1.5089999999999999</v>
      </c>
      <c r="H20" s="168"/>
      <c r="I20" s="168"/>
      <c r="J20" s="169">
        <f t="shared" si="0"/>
        <v>-1.5089999999999999</v>
      </c>
    </row>
    <row r="21" spans="1:14" ht="14.25" customHeight="1">
      <c r="B21" s="160" t="s">
        <v>169</v>
      </c>
      <c r="D21" s="168">
        <v>19.893999999999998</v>
      </c>
      <c r="H21" s="168"/>
      <c r="I21" s="168"/>
      <c r="J21" s="169">
        <f t="shared" si="0"/>
        <v>-19.893999999999998</v>
      </c>
    </row>
    <row r="22" spans="1:14" ht="14.25" customHeight="1">
      <c r="A22" s="171" t="s">
        <v>170</v>
      </c>
      <c r="B22" s="171"/>
      <c r="C22" s="171"/>
      <c r="D22" s="172">
        <v>603.51700000000005</v>
      </c>
      <c r="E22" s="171"/>
      <c r="F22" s="171"/>
      <c r="G22" s="171"/>
      <c r="H22" s="172"/>
      <c r="I22" s="172"/>
      <c r="J22" s="169">
        <f t="shared" si="0"/>
        <v>-603.51700000000005</v>
      </c>
    </row>
    <row r="23" spans="1:14" ht="11.25" customHeight="1">
      <c r="A23" s="162"/>
      <c r="B23" s="162"/>
      <c r="C23" s="162"/>
      <c r="D23" s="173"/>
      <c r="E23" s="162"/>
      <c r="F23" s="162"/>
      <c r="G23" s="162"/>
      <c r="H23" s="173"/>
      <c r="I23" s="173"/>
      <c r="J23" s="174"/>
    </row>
    <row r="24" spans="1:14" s="178" customFormat="1" ht="21" customHeight="1">
      <c r="A24" s="698" t="s">
        <v>171</v>
      </c>
      <c r="B24" s="698"/>
      <c r="C24" s="698"/>
      <c r="D24" s="175">
        <f>D8+D9+D10+D11+D19+D20+D21+D22</f>
        <v>74686.99500000001</v>
      </c>
      <c r="E24" s="698" t="s">
        <v>172</v>
      </c>
      <c r="F24" s="698"/>
      <c r="G24" s="698"/>
      <c r="H24" s="175">
        <f>H8+H9+H10+H11+H14+H15+H16</f>
        <v>78642.430999999997</v>
      </c>
      <c r="I24" s="175"/>
      <c r="J24" s="176">
        <f>H24-D24</f>
        <v>3955.435999999987</v>
      </c>
      <c r="K24" s="177"/>
      <c r="L24" s="177"/>
      <c r="M24" s="177"/>
      <c r="N24" s="177"/>
    </row>
    <row r="25" spans="1:14" s="181" customFormat="1" ht="27" customHeight="1">
      <c r="A25" s="700" t="s">
        <v>7</v>
      </c>
      <c r="B25" s="700"/>
      <c r="C25" s="700"/>
      <c r="D25" s="179"/>
      <c r="E25" s="700" t="s">
        <v>13</v>
      </c>
      <c r="F25" s="700"/>
      <c r="G25" s="700"/>
      <c r="H25" s="180"/>
      <c r="I25" s="180"/>
      <c r="J25" s="180"/>
      <c r="K25" s="179"/>
      <c r="L25" s="179"/>
      <c r="M25" s="179"/>
      <c r="N25" s="179"/>
    </row>
    <row r="26" spans="1:14" s="185" customFormat="1" ht="27" customHeight="1">
      <c r="A26" s="701" t="s">
        <v>173</v>
      </c>
      <c r="B26" s="701"/>
      <c r="C26" s="701"/>
      <c r="D26" s="182">
        <f>70465.389</f>
        <v>70465.388999999996</v>
      </c>
      <c r="E26" s="183"/>
      <c r="F26" s="701" t="s">
        <v>174</v>
      </c>
      <c r="G26" s="701"/>
      <c r="H26" s="182">
        <f>70476.373+319.115</f>
        <v>70795.488000000012</v>
      </c>
      <c r="I26" s="182"/>
      <c r="J26" s="184">
        <f t="shared" ref="J26:J35" si="1">H26-D26</f>
        <v>330.09900000001653</v>
      </c>
      <c r="K26" s="183"/>
      <c r="L26" s="183"/>
      <c r="M26" s="183"/>
      <c r="N26" s="183"/>
    </row>
    <row r="27" spans="1:14" s="185" customFormat="1" ht="14.25" customHeight="1">
      <c r="A27" s="183" t="s">
        <v>175</v>
      </c>
      <c r="B27" s="183"/>
      <c r="C27" s="183"/>
      <c r="D27" s="182">
        <v>714.96699999999998</v>
      </c>
      <c r="E27" s="183"/>
      <c r="F27" s="183" t="s">
        <v>176</v>
      </c>
      <c r="G27" s="183"/>
      <c r="H27" s="182">
        <v>714.96799999999996</v>
      </c>
      <c r="I27" s="182"/>
      <c r="J27" s="184">
        <f t="shared" si="1"/>
        <v>9.9999999997635314E-4</v>
      </c>
      <c r="K27" s="183"/>
      <c r="L27" s="183"/>
      <c r="M27" s="183"/>
      <c r="N27" s="183"/>
    </row>
    <row r="28" spans="1:14" s="185" customFormat="1" ht="14.25" customHeight="1">
      <c r="A28" s="183" t="s">
        <v>177</v>
      </c>
      <c r="B28" s="183"/>
      <c r="C28" s="183"/>
      <c r="D28" s="182">
        <f>SUM(D30:D32)</f>
        <v>14.99</v>
      </c>
      <c r="E28" s="183"/>
      <c r="F28" s="183"/>
      <c r="G28" s="183"/>
      <c r="H28" s="182"/>
      <c r="I28" s="182"/>
      <c r="J28" s="184">
        <f t="shared" si="1"/>
        <v>-14.99</v>
      </c>
      <c r="K28" s="183"/>
      <c r="L28" s="183"/>
      <c r="M28" s="183"/>
      <c r="N28" s="183"/>
    </row>
    <row r="29" spans="1:14" s="185" customFormat="1" ht="14.25" customHeight="1">
      <c r="A29" s="183"/>
      <c r="B29" s="160" t="s">
        <v>153</v>
      </c>
      <c r="C29" s="183"/>
      <c r="D29" s="182"/>
      <c r="E29" s="183"/>
      <c r="F29" s="183"/>
      <c r="G29" s="183"/>
      <c r="H29" s="182"/>
      <c r="I29" s="182"/>
      <c r="J29" s="184"/>
      <c r="K29" s="183"/>
      <c r="L29" s="183"/>
      <c r="M29" s="183"/>
      <c r="N29" s="183"/>
    </row>
    <row r="30" spans="1:14" s="185" customFormat="1" ht="14.25" customHeight="1">
      <c r="A30" s="183"/>
      <c r="B30" s="183" t="s">
        <v>167</v>
      </c>
      <c r="C30" s="183"/>
      <c r="D30" s="182">
        <f>14.963+0.009</f>
        <v>14.972</v>
      </c>
      <c r="E30" s="183"/>
      <c r="F30" s="183"/>
      <c r="G30" s="183"/>
      <c r="H30" s="182"/>
      <c r="I30" s="182"/>
      <c r="J30" s="184">
        <f t="shared" si="1"/>
        <v>-14.972</v>
      </c>
      <c r="K30" s="183"/>
      <c r="L30" s="183"/>
      <c r="M30" s="183"/>
      <c r="N30" s="183"/>
    </row>
    <row r="31" spans="1:14" s="185" customFormat="1" ht="14.25" customHeight="1">
      <c r="A31" s="183"/>
      <c r="B31" s="183" t="s">
        <v>168</v>
      </c>
      <c r="C31" s="183"/>
      <c r="D31" s="182">
        <v>2E-3</v>
      </c>
      <c r="E31" s="183"/>
      <c r="F31" s="183"/>
      <c r="G31" s="183"/>
      <c r="H31" s="182"/>
      <c r="I31" s="182"/>
      <c r="J31" s="184">
        <f t="shared" si="1"/>
        <v>-2E-3</v>
      </c>
      <c r="K31" s="183"/>
      <c r="L31" s="183"/>
      <c r="M31" s="183"/>
      <c r="N31" s="183"/>
    </row>
    <row r="32" spans="1:14" s="185" customFormat="1" ht="14.25" customHeight="1">
      <c r="A32" s="183"/>
      <c r="B32" s="183" t="s">
        <v>169</v>
      </c>
      <c r="C32" s="183"/>
      <c r="D32" s="182">
        <v>1.6E-2</v>
      </c>
      <c r="E32" s="183"/>
      <c r="F32" s="183"/>
      <c r="G32" s="183"/>
      <c r="H32" s="182"/>
      <c r="I32" s="182"/>
      <c r="J32" s="184">
        <f t="shared" si="1"/>
        <v>-1.6E-2</v>
      </c>
      <c r="K32" s="183"/>
      <c r="L32" s="183"/>
      <c r="M32" s="183"/>
      <c r="N32" s="183"/>
    </row>
    <row r="33" spans="1:14" s="190" customFormat="1" ht="21" customHeight="1">
      <c r="A33" s="186" t="s">
        <v>170</v>
      </c>
      <c r="B33" s="186"/>
      <c r="C33" s="186"/>
      <c r="D33" s="187">
        <v>330.03699999999998</v>
      </c>
      <c r="E33" s="186"/>
      <c r="F33" s="186"/>
      <c r="G33" s="186"/>
      <c r="H33" s="187"/>
      <c r="I33" s="187"/>
      <c r="J33" s="188">
        <f t="shared" si="1"/>
        <v>-330.03699999999998</v>
      </c>
      <c r="K33" s="189"/>
      <c r="L33" s="189"/>
      <c r="M33" s="189"/>
      <c r="N33" s="189"/>
    </row>
    <row r="34" spans="1:14" s="178" customFormat="1" ht="21" customHeight="1">
      <c r="A34" s="698" t="s">
        <v>178</v>
      </c>
      <c r="B34" s="698"/>
      <c r="C34" s="698"/>
      <c r="D34" s="175">
        <f>D33+D28+D27+D26</f>
        <v>71525.383000000002</v>
      </c>
      <c r="E34" s="698" t="s">
        <v>179</v>
      </c>
      <c r="F34" s="698"/>
      <c r="G34" s="698"/>
      <c r="H34" s="175">
        <f>H26+H27</f>
        <v>71510.456000000006</v>
      </c>
      <c r="I34" s="175"/>
      <c r="J34" s="176">
        <f t="shared" si="1"/>
        <v>-14.926999999996042</v>
      </c>
      <c r="K34" s="177"/>
      <c r="L34" s="177"/>
      <c r="M34" s="177"/>
      <c r="N34" s="177"/>
    </row>
    <row r="35" spans="1:14" s="194" customFormat="1" ht="21" customHeight="1">
      <c r="A35" s="699" t="s">
        <v>9</v>
      </c>
      <c r="B35" s="699"/>
      <c r="C35" s="699"/>
      <c r="D35" s="191">
        <f>D34-D24</f>
        <v>-3161.6120000000083</v>
      </c>
      <c r="E35" s="699" t="s">
        <v>15</v>
      </c>
      <c r="F35" s="699"/>
      <c r="G35" s="699"/>
      <c r="H35" s="191">
        <f>H34-H24</f>
        <v>-7131.9749999999913</v>
      </c>
      <c r="I35" s="191"/>
      <c r="J35" s="192">
        <f t="shared" si="1"/>
        <v>-3970.362999999983</v>
      </c>
      <c r="K35" s="193"/>
      <c r="L35" s="193"/>
      <c r="M35" s="193"/>
      <c r="N35" s="193"/>
    </row>
    <row r="36" spans="1:14" ht="11.25" customHeight="1"/>
    <row r="37" spans="1:14">
      <c r="A37" s="120" t="s">
        <v>114</v>
      </c>
    </row>
  </sheetData>
  <mergeCells count="16">
    <mergeCell ref="B10:C10"/>
    <mergeCell ref="A4:C4"/>
    <mergeCell ref="E4:G4"/>
    <mergeCell ref="A5:C5"/>
    <mergeCell ref="E5:G5"/>
    <mergeCell ref="B9:C9"/>
    <mergeCell ref="A34:C34"/>
    <mergeCell ref="E34:G34"/>
    <mergeCell ref="A35:C35"/>
    <mergeCell ref="E35:G35"/>
    <mergeCell ref="A24:C24"/>
    <mergeCell ref="E24:G24"/>
    <mergeCell ref="A25:C25"/>
    <mergeCell ref="E25:G25"/>
    <mergeCell ref="A26:C26"/>
    <mergeCell ref="F26:G26"/>
  </mergeCells>
  <pageMargins left="0.7" right="0.7" top="0.78740157499999996" bottom="0.78740157499999996" header="0.3" footer="0.3"/>
  <pageSetup paperSize="9" scale="88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workbookViewId="0"/>
  </sheetViews>
  <sheetFormatPr baseColWidth="10" defaultRowHeight="15"/>
  <cols>
    <col min="1" max="1" width="5" style="198" customWidth="1"/>
    <col min="2" max="2" width="43" style="198" customWidth="1"/>
    <col min="3" max="3" width="12.7109375" style="198" customWidth="1"/>
    <col min="4" max="5" width="14.42578125" style="198" customWidth="1"/>
    <col min="6" max="14" width="11.42578125" style="198"/>
    <col min="15" max="16384" width="11.42578125" style="199"/>
  </cols>
  <sheetData>
    <row r="1" spans="1:14" s="197" customFormat="1" ht="15" customHeight="1">
      <c r="A1" s="157" t="s">
        <v>260</v>
      </c>
      <c r="B1" s="160"/>
      <c r="C1" s="160"/>
      <c r="D1" s="160"/>
      <c r="E1" s="160"/>
      <c r="F1" s="195"/>
      <c r="G1" s="195"/>
      <c r="H1" s="196"/>
      <c r="I1" s="196"/>
      <c r="J1" s="196"/>
      <c r="K1" s="196"/>
      <c r="L1" s="196"/>
      <c r="M1" s="196"/>
      <c r="N1" s="196"/>
    </row>
    <row r="2" spans="1:14" ht="15" customHeight="1">
      <c r="A2" s="160" t="s">
        <v>1</v>
      </c>
      <c r="B2" s="160"/>
      <c r="C2" s="160"/>
      <c r="D2" s="160"/>
      <c r="E2" s="160"/>
      <c r="F2" s="158"/>
      <c r="G2" s="158"/>
    </row>
    <row r="3" spans="1:14" ht="15" customHeight="1">
      <c r="A3" s="162"/>
      <c r="B3" s="162"/>
      <c r="C3" s="162"/>
      <c r="D3" s="162"/>
      <c r="E3" s="162"/>
      <c r="F3" s="158"/>
      <c r="G3" s="158"/>
    </row>
    <row r="4" spans="1:14" ht="22.5" customHeight="1">
      <c r="A4" s="171"/>
      <c r="B4" s="171"/>
      <c r="C4" s="200" t="s">
        <v>181</v>
      </c>
      <c r="D4" s="200" t="s">
        <v>182</v>
      </c>
      <c r="E4" s="201"/>
      <c r="F4" s="158"/>
      <c r="G4" s="158"/>
    </row>
    <row r="5" spans="1:14" ht="15" customHeight="1">
      <c r="A5" s="160"/>
      <c r="B5" s="160"/>
      <c r="C5" s="705" t="s">
        <v>183</v>
      </c>
      <c r="D5" s="705"/>
      <c r="E5" s="202"/>
      <c r="F5" s="158"/>
      <c r="G5" s="158"/>
    </row>
    <row r="6" spans="1:14" s="207" customFormat="1" ht="22.5" customHeight="1">
      <c r="A6" s="203"/>
      <c r="B6" s="203"/>
      <c r="C6" s="204" t="s">
        <v>8</v>
      </c>
      <c r="D6" s="204" t="s">
        <v>184</v>
      </c>
      <c r="E6" s="204" t="s">
        <v>56</v>
      </c>
      <c r="F6" s="205"/>
      <c r="G6" s="205"/>
      <c r="H6" s="206"/>
      <c r="I6" s="206"/>
      <c r="J6" s="206"/>
      <c r="K6" s="206"/>
      <c r="L6" s="206"/>
      <c r="M6" s="206"/>
      <c r="N6" s="206"/>
    </row>
    <row r="7" spans="1:14" ht="15" customHeight="1">
      <c r="A7" s="160"/>
      <c r="B7" s="160"/>
      <c r="C7" s="208"/>
      <c r="D7" s="208"/>
      <c r="E7" s="157"/>
      <c r="F7" s="158"/>
      <c r="G7" s="158"/>
    </row>
    <row r="8" spans="1:14" ht="16.5" customHeight="1">
      <c r="A8" s="209" t="s">
        <v>185</v>
      </c>
      <c r="B8" s="210" t="s">
        <v>186</v>
      </c>
      <c r="C8" s="168">
        <v>8.1880000000000006</v>
      </c>
      <c r="D8" s="168">
        <v>8.4120000000000008</v>
      </c>
      <c r="E8" s="168">
        <f>D8-C8</f>
        <v>0.2240000000000002</v>
      </c>
      <c r="F8" s="158"/>
      <c r="G8" s="158"/>
    </row>
    <row r="9" spans="1:14" ht="16.5" customHeight="1">
      <c r="A9" s="209" t="s">
        <v>187</v>
      </c>
      <c r="B9" s="210" t="s">
        <v>188</v>
      </c>
      <c r="C9" s="168">
        <v>143.333</v>
      </c>
      <c r="D9" s="168">
        <v>144.79</v>
      </c>
      <c r="E9" s="168">
        <f t="shared" ref="E9:E40" si="0">D9-C9</f>
        <v>1.4569999999999936</v>
      </c>
      <c r="F9" s="158"/>
      <c r="G9" s="158"/>
    </row>
    <row r="10" spans="1:14" ht="16.5" customHeight="1">
      <c r="A10" s="209" t="s">
        <v>189</v>
      </c>
      <c r="B10" s="210" t="s">
        <v>190</v>
      </c>
      <c r="C10" s="168">
        <v>14.831</v>
      </c>
      <c r="D10" s="168">
        <v>15.11</v>
      </c>
      <c r="E10" s="168">
        <f t="shared" si="0"/>
        <v>0.27899999999999991</v>
      </c>
      <c r="F10" s="158"/>
      <c r="G10" s="158"/>
    </row>
    <row r="11" spans="1:14" ht="16.5" customHeight="1">
      <c r="A11" s="209" t="s">
        <v>191</v>
      </c>
      <c r="B11" s="210" t="s">
        <v>192</v>
      </c>
      <c r="C11" s="168">
        <v>19.353999999999999</v>
      </c>
      <c r="D11" s="168">
        <v>19.452000000000002</v>
      </c>
      <c r="E11" s="168">
        <f t="shared" si="0"/>
        <v>9.800000000000253E-2</v>
      </c>
      <c r="F11" s="158"/>
      <c r="G11" s="158"/>
    </row>
    <row r="12" spans="1:14" ht="16.5" customHeight="1">
      <c r="A12" s="209" t="s">
        <v>193</v>
      </c>
      <c r="B12" s="210" t="s">
        <v>194</v>
      </c>
      <c r="C12" s="168">
        <v>10.475</v>
      </c>
      <c r="D12" s="168">
        <v>10.484999999999999</v>
      </c>
      <c r="E12" s="168">
        <f t="shared" si="0"/>
        <v>9.9999999999997868E-3</v>
      </c>
      <c r="F12" s="158"/>
      <c r="G12" s="158"/>
      <c r="H12" s="226"/>
    </row>
    <row r="13" spans="1:14" ht="16.5" customHeight="1">
      <c r="A13" s="209" t="s">
        <v>195</v>
      </c>
      <c r="B13" s="210" t="s">
        <v>196</v>
      </c>
      <c r="C13" s="168">
        <v>32.433999999999997</v>
      </c>
      <c r="D13" s="168">
        <v>32.613999999999997</v>
      </c>
      <c r="E13" s="168">
        <f t="shared" si="0"/>
        <v>0.17999999999999972</v>
      </c>
      <c r="F13" s="158"/>
      <c r="G13" s="158"/>
    </row>
    <row r="14" spans="1:14" ht="16.5" customHeight="1">
      <c r="A14" s="209" t="s">
        <v>197</v>
      </c>
      <c r="B14" s="210" t="s">
        <v>198</v>
      </c>
      <c r="C14" s="168">
        <v>387.63600000000002</v>
      </c>
      <c r="D14" s="168">
        <v>391.82400000000001</v>
      </c>
      <c r="E14" s="168">
        <f t="shared" si="0"/>
        <v>4.1879999999999882</v>
      </c>
      <c r="F14" s="158"/>
      <c r="G14" s="158"/>
    </row>
    <row r="15" spans="1:14" ht="16.5" customHeight="1">
      <c r="A15" s="209" t="s">
        <v>199</v>
      </c>
      <c r="B15" s="210" t="s">
        <v>200</v>
      </c>
      <c r="C15" s="168">
        <v>2529.931</v>
      </c>
      <c r="D15" s="168">
        <v>2568.0340000000001</v>
      </c>
      <c r="E15" s="168">
        <f t="shared" si="0"/>
        <v>38.103000000000065</v>
      </c>
      <c r="F15" s="158"/>
      <c r="G15" s="158"/>
    </row>
    <row r="16" spans="1:14" ht="16.5" customHeight="1">
      <c r="A16" s="209" t="s">
        <v>201</v>
      </c>
      <c r="B16" s="210" t="s">
        <v>202</v>
      </c>
      <c r="C16" s="168">
        <v>409.14100000000002</v>
      </c>
      <c r="D16" s="168">
        <v>417.37900000000002</v>
      </c>
      <c r="E16" s="168">
        <f t="shared" si="0"/>
        <v>8.2379999999999995</v>
      </c>
      <c r="F16" s="158"/>
      <c r="G16" s="158"/>
    </row>
    <row r="17" spans="1:7" ht="16.5" customHeight="1">
      <c r="A17" s="209" t="s">
        <v>203</v>
      </c>
      <c r="B17" s="210" t="s">
        <v>204</v>
      </c>
      <c r="C17" s="168">
        <v>1309.1320000000001</v>
      </c>
      <c r="D17" s="168">
        <v>1384.741</v>
      </c>
      <c r="E17" s="168">
        <f t="shared" si="0"/>
        <v>75.608999999999924</v>
      </c>
      <c r="F17" s="158"/>
      <c r="G17" s="158"/>
    </row>
    <row r="18" spans="1:7" ht="16.5" customHeight="1">
      <c r="A18" s="209" t="s">
        <v>205</v>
      </c>
      <c r="B18" s="210" t="s">
        <v>206</v>
      </c>
      <c r="C18" s="168">
        <v>1981.68</v>
      </c>
      <c r="D18" s="168">
        <v>2177.3510000000001</v>
      </c>
      <c r="E18" s="168">
        <f t="shared" si="0"/>
        <v>195.67100000000005</v>
      </c>
      <c r="F18" s="158"/>
      <c r="G18" s="158"/>
    </row>
    <row r="19" spans="1:7" ht="16.5" customHeight="1">
      <c r="A19" s="209" t="s">
        <v>207</v>
      </c>
      <c r="B19" s="210" t="s">
        <v>208</v>
      </c>
      <c r="C19" s="168">
        <v>1156.6030000000001</v>
      </c>
      <c r="D19" s="168">
        <v>1193.838</v>
      </c>
      <c r="E19" s="168">
        <f t="shared" si="0"/>
        <v>37.2349999999999</v>
      </c>
      <c r="F19" s="158"/>
      <c r="G19" s="158"/>
    </row>
    <row r="20" spans="1:7" ht="16.5" customHeight="1">
      <c r="A20" s="209" t="s">
        <v>209</v>
      </c>
      <c r="B20" s="210" t="s">
        <v>210</v>
      </c>
      <c r="C20" s="168">
        <v>0</v>
      </c>
      <c r="D20" s="168">
        <v>1090</v>
      </c>
      <c r="E20" s="168">
        <f t="shared" si="0"/>
        <v>1090</v>
      </c>
      <c r="F20" s="158"/>
      <c r="G20" s="158"/>
    </row>
    <row r="21" spans="1:7" ht="16.5" customHeight="1">
      <c r="A21" s="209" t="s">
        <v>211</v>
      </c>
      <c r="B21" s="210" t="s">
        <v>212</v>
      </c>
      <c r="C21" s="168">
        <v>7147.2039999999997</v>
      </c>
      <c r="D21" s="168">
        <v>7154.8209999999999</v>
      </c>
      <c r="E21" s="168">
        <f t="shared" si="0"/>
        <v>7.6170000000001892</v>
      </c>
      <c r="F21" s="158"/>
      <c r="G21" s="158"/>
    </row>
    <row r="22" spans="1:7" ht="16.5" customHeight="1">
      <c r="A22" s="209" t="s">
        <v>213</v>
      </c>
      <c r="B22" s="210" t="s">
        <v>214</v>
      </c>
      <c r="C22" s="168">
        <v>3000.23</v>
      </c>
      <c r="D22" s="168">
        <v>3001.8229999999999</v>
      </c>
      <c r="E22" s="168">
        <f t="shared" si="0"/>
        <v>1.5929999999998472</v>
      </c>
      <c r="F22" s="158"/>
      <c r="G22" s="158"/>
    </row>
    <row r="23" spans="1:7" ht="16.5" customHeight="1">
      <c r="A23" s="209" t="s">
        <v>215</v>
      </c>
      <c r="B23" s="210" t="s">
        <v>216</v>
      </c>
      <c r="C23" s="168">
        <v>10680</v>
      </c>
      <c r="D23" s="168">
        <v>10680</v>
      </c>
      <c r="E23" s="168">
        <f t="shared" si="0"/>
        <v>0</v>
      </c>
      <c r="F23" s="158"/>
      <c r="G23" s="158"/>
    </row>
    <row r="24" spans="1:7" ht="16.5" customHeight="1">
      <c r="A24" s="209" t="s">
        <v>217</v>
      </c>
      <c r="B24" s="210" t="s">
        <v>218</v>
      </c>
      <c r="C24" s="168">
        <v>9288.3770000000004</v>
      </c>
      <c r="D24" s="168">
        <v>9277.9740000000002</v>
      </c>
      <c r="E24" s="168">
        <f t="shared" si="0"/>
        <v>-10.403000000000247</v>
      </c>
      <c r="F24" s="158"/>
      <c r="G24" s="158"/>
    </row>
    <row r="25" spans="1:7" ht="16.5" customHeight="1">
      <c r="A25" s="209" t="s">
        <v>219</v>
      </c>
      <c r="B25" s="210" t="s">
        <v>220</v>
      </c>
      <c r="C25" s="168">
        <v>957.04399999999998</v>
      </c>
      <c r="D25" s="168">
        <v>957.49300000000005</v>
      </c>
      <c r="E25" s="168">
        <f t="shared" si="0"/>
        <v>0.44900000000006912</v>
      </c>
      <c r="F25" s="158"/>
      <c r="G25" s="158"/>
    </row>
    <row r="26" spans="1:7" ht="16.5" customHeight="1">
      <c r="A26" s="209" t="s">
        <v>221</v>
      </c>
      <c r="B26" s="210" t="s">
        <v>222</v>
      </c>
      <c r="C26" s="168">
        <v>7023.4740000000002</v>
      </c>
      <c r="D26" s="168">
        <v>6930.1570000000002</v>
      </c>
      <c r="E26" s="168">
        <f t="shared" si="0"/>
        <v>-93.317000000000007</v>
      </c>
      <c r="F26" s="158"/>
      <c r="G26" s="158"/>
    </row>
    <row r="27" spans="1:7" ht="16.5" customHeight="1">
      <c r="A27" s="209" t="s">
        <v>223</v>
      </c>
      <c r="B27" s="210" t="s">
        <v>224</v>
      </c>
      <c r="C27" s="168">
        <v>7992.6729999999998</v>
      </c>
      <c r="D27" s="168">
        <v>8093.348</v>
      </c>
      <c r="E27" s="168">
        <f t="shared" si="0"/>
        <v>100.67500000000018</v>
      </c>
      <c r="F27" s="158"/>
      <c r="G27" s="158"/>
    </row>
    <row r="28" spans="1:7" ht="16.5" customHeight="1">
      <c r="A28" s="209" t="s">
        <v>225</v>
      </c>
      <c r="B28" s="210" t="s">
        <v>226</v>
      </c>
      <c r="C28" s="168">
        <v>4119.491</v>
      </c>
      <c r="D28" s="168">
        <v>4121.7889999999998</v>
      </c>
      <c r="E28" s="168">
        <f t="shared" si="0"/>
        <v>2.2979999999997744</v>
      </c>
      <c r="F28" s="158"/>
      <c r="G28" s="158"/>
    </row>
    <row r="29" spans="1:7" ht="16.5" customHeight="1">
      <c r="A29" s="209" t="s">
        <v>227</v>
      </c>
      <c r="B29" s="210" t="s">
        <v>228</v>
      </c>
      <c r="C29" s="168">
        <v>441.74599999999998</v>
      </c>
      <c r="D29" s="168">
        <v>441.02</v>
      </c>
      <c r="E29" s="168">
        <f t="shared" si="0"/>
        <v>-0.72599999999999909</v>
      </c>
      <c r="F29" s="158"/>
      <c r="G29" s="158"/>
    </row>
    <row r="30" spans="1:7" ht="16.5" customHeight="1">
      <c r="A30" s="209" t="s">
        <v>229</v>
      </c>
      <c r="B30" s="210" t="s">
        <v>230</v>
      </c>
      <c r="C30" s="168">
        <v>101.6</v>
      </c>
      <c r="D30" s="168">
        <v>101.6</v>
      </c>
      <c r="E30" s="168">
        <f t="shared" si="0"/>
        <v>0</v>
      </c>
      <c r="F30" s="158"/>
      <c r="G30" s="158"/>
    </row>
    <row r="31" spans="1:7" ht="16.5" customHeight="1">
      <c r="A31" s="209" t="s">
        <v>231</v>
      </c>
      <c r="B31" s="210" t="s">
        <v>232</v>
      </c>
      <c r="C31" s="168">
        <v>429.2</v>
      </c>
      <c r="D31" s="168">
        <v>432.69600000000003</v>
      </c>
      <c r="E31" s="168">
        <f t="shared" si="0"/>
        <v>3.4960000000000377</v>
      </c>
      <c r="F31" s="158"/>
      <c r="G31" s="158"/>
    </row>
    <row r="32" spans="1:7" ht="16.5" customHeight="1">
      <c r="A32" s="209" t="s">
        <v>233</v>
      </c>
      <c r="B32" s="210" t="s">
        <v>234</v>
      </c>
      <c r="C32" s="168">
        <v>364.642</v>
      </c>
      <c r="D32" s="168">
        <v>399.23700000000002</v>
      </c>
      <c r="E32" s="168">
        <f t="shared" si="0"/>
        <v>34.595000000000027</v>
      </c>
      <c r="F32" s="158"/>
      <c r="G32" s="158"/>
    </row>
    <row r="33" spans="1:14" ht="16.5" customHeight="1">
      <c r="A33" s="209" t="s">
        <v>235</v>
      </c>
      <c r="B33" s="210" t="s">
        <v>236</v>
      </c>
      <c r="C33" s="168">
        <v>3349.3589999999999</v>
      </c>
      <c r="D33" s="168">
        <v>5676.8419999999996</v>
      </c>
      <c r="E33" s="168">
        <f t="shared" si="0"/>
        <v>2327.4829999999997</v>
      </c>
      <c r="F33" s="158"/>
      <c r="G33" s="158"/>
      <c r="H33" s="222"/>
    </row>
    <row r="34" spans="1:14" ht="16.5" customHeight="1">
      <c r="A34" s="209" t="s">
        <v>237</v>
      </c>
      <c r="B34" s="210" t="s">
        <v>238</v>
      </c>
      <c r="C34" s="168">
        <v>2144.7869999999998</v>
      </c>
      <c r="D34" s="168">
        <v>2155.2869999999998</v>
      </c>
      <c r="E34" s="168">
        <f t="shared" si="0"/>
        <v>10.5</v>
      </c>
      <c r="F34" s="158"/>
      <c r="G34" s="158"/>
      <c r="H34" s="227"/>
    </row>
    <row r="35" spans="1:14" ht="16.5" customHeight="1">
      <c r="A35" s="209" t="s">
        <v>239</v>
      </c>
      <c r="B35" s="210" t="s">
        <v>240</v>
      </c>
      <c r="C35" s="168">
        <v>643.01199999999994</v>
      </c>
      <c r="D35" s="168">
        <v>642.93600000000004</v>
      </c>
      <c r="E35" s="168">
        <f t="shared" si="0"/>
        <v>-7.5999999999908141E-2</v>
      </c>
      <c r="F35" s="158"/>
      <c r="G35" s="158"/>
    </row>
    <row r="36" spans="1:14" ht="16.5" customHeight="1">
      <c r="A36" s="209" t="s">
        <v>241</v>
      </c>
      <c r="B36" s="210" t="s">
        <v>242</v>
      </c>
      <c r="C36" s="168">
        <v>988.67100000000005</v>
      </c>
      <c r="D36" s="168">
        <v>988.67100000000005</v>
      </c>
      <c r="E36" s="168">
        <f t="shared" si="0"/>
        <v>0</v>
      </c>
      <c r="F36" s="158"/>
      <c r="G36" s="158"/>
    </row>
    <row r="37" spans="1:14" ht="16.5" customHeight="1">
      <c r="A37" s="209" t="s">
        <v>243</v>
      </c>
      <c r="B37" s="210" t="s">
        <v>244</v>
      </c>
      <c r="C37" s="168">
        <v>1023.297</v>
      </c>
      <c r="D37" s="168">
        <v>642.24699999999996</v>
      </c>
      <c r="E37" s="168">
        <f t="shared" si="0"/>
        <v>-381.05000000000007</v>
      </c>
      <c r="F37" s="158"/>
      <c r="G37" s="158"/>
    </row>
    <row r="38" spans="1:14" ht="16.5" customHeight="1">
      <c r="A38" s="209" t="s">
        <v>245</v>
      </c>
      <c r="B38" s="210" t="s">
        <v>246</v>
      </c>
      <c r="C38" s="168">
        <v>431</v>
      </c>
      <c r="D38" s="168">
        <v>430.91300000000001</v>
      </c>
      <c r="E38" s="168">
        <f t="shared" si="0"/>
        <v>-8.6999999999989086E-2</v>
      </c>
      <c r="F38" s="158"/>
      <c r="G38" s="158"/>
    </row>
    <row r="39" spans="1:14" ht="16.5" customHeight="1">
      <c r="A39" s="209" t="s">
        <v>247</v>
      </c>
      <c r="B39" s="210" t="s">
        <v>248</v>
      </c>
      <c r="C39" s="168">
        <v>1</v>
      </c>
      <c r="D39" s="168">
        <v>1</v>
      </c>
      <c r="E39" s="168">
        <f t="shared" si="0"/>
        <v>0</v>
      </c>
      <c r="F39" s="158"/>
      <c r="G39" s="158"/>
    </row>
    <row r="40" spans="1:14" s="213" customFormat="1" ht="16.5" customHeight="1">
      <c r="A40" s="209" t="s">
        <v>249</v>
      </c>
      <c r="B40" s="210" t="s">
        <v>250</v>
      </c>
      <c r="C40" s="168">
        <v>6557.45</v>
      </c>
      <c r="D40" s="168">
        <v>7058.5479999999998</v>
      </c>
      <c r="E40" s="168">
        <f t="shared" si="0"/>
        <v>501.09799999999996</v>
      </c>
      <c r="F40" s="211"/>
      <c r="G40" s="211"/>
      <c r="H40" s="212"/>
      <c r="I40" s="212"/>
      <c r="J40" s="212"/>
      <c r="K40" s="212"/>
      <c r="L40" s="212"/>
      <c r="M40" s="212"/>
      <c r="N40" s="212"/>
    </row>
    <row r="41" spans="1:14" s="219" customFormat="1" ht="22.5" customHeight="1">
      <c r="A41" s="214"/>
      <c r="B41" s="215" t="s">
        <v>24</v>
      </c>
      <c r="C41" s="216">
        <f>SUM(C8:C40)</f>
        <v>74686.994999999995</v>
      </c>
      <c r="D41" s="216">
        <f>SUM(D8:D40)</f>
        <v>78642.432000000001</v>
      </c>
      <c r="E41" s="216">
        <f>D41-C41</f>
        <v>3955.4370000000054</v>
      </c>
      <c r="F41" s="217"/>
      <c r="G41" s="217"/>
      <c r="H41" s="218"/>
      <c r="I41" s="218"/>
      <c r="J41" s="218"/>
      <c r="K41" s="218"/>
      <c r="L41" s="218"/>
      <c r="M41" s="218"/>
      <c r="N41" s="218"/>
    </row>
    <row r="42" spans="1:14" s="213" customFormat="1" ht="11.25" customHeight="1">
      <c r="A42" s="211"/>
      <c r="B42" s="211"/>
      <c r="C42" s="220"/>
      <c r="D42" s="220"/>
      <c r="E42" s="220"/>
      <c r="F42" s="211"/>
      <c r="G42" s="211"/>
      <c r="H42" s="212"/>
      <c r="I42" s="212"/>
      <c r="J42" s="212"/>
      <c r="K42" s="212"/>
      <c r="L42" s="212"/>
      <c r="M42" s="212"/>
      <c r="N42" s="212"/>
    </row>
    <row r="43" spans="1:14" ht="16.5">
      <c r="A43" s="120" t="s">
        <v>114</v>
      </c>
      <c r="B43" s="158"/>
      <c r="C43" s="221"/>
      <c r="D43" s="221"/>
      <c r="E43" s="221"/>
      <c r="F43" s="158"/>
      <c r="G43" s="158"/>
    </row>
  </sheetData>
  <mergeCells count="1">
    <mergeCell ref="C5:D5"/>
  </mergeCells>
  <pageMargins left="0.7" right="0.7" top="0.78740157499999996" bottom="0.78740157499999996" header="0.3" footer="0.3"/>
  <pageSetup paperSize="9" scale="99" fitToHeight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workbookViewId="0"/>
  </sheetViews>
  <sheetFormatPr baseColWidth="10" defaultRowHeight="15"/>
  <cols>
    <col min="1" max="1" width="5" style="198" customWidth="1"/>
    <col min="2" max="2" width="43" style="198" customWidth="1"/>
    <col min="3" max="3" width="12.7109375" style="198" customWidth="1"/>
    <col min="4" max="5" width="14.42578125" style="198" customWidth="1"/>
    <col min="6" max="14" width="11.42578125" style="198"/>
    <col min="15" max="16384" width="11.42578125" style="199"/>
  </cols>
  <sheetData>
    <row r="1" spans="1:14" s="197" customFormat="1" ht="15.6" customHeight="1">
      <c r="A1" s="157" t="s">
        <v>261</v>
      </c>
      <c r="B1" s="160"/>
      <c r="C1" s="160"/>
      <c r="D1" s="160"/>
      <c r="E1" s="160"/>
      <c r="F1" s="196"/>
      <c r="G1" s="196"/>
      <c r="H1" s="196"/>
      <c r="I1" s="196"/>
      <c r="J1" s="196"/>
      <c r="K1" s="196"/>
      <c r="L1" s="196"/>
      <c r="M1" s="196"/>
      <c r="N1" s="196"/>
    </row>
    <row r="2" spans="1:14" ht="15.75">
      <c r="A2" s="160" t="s">
        <v>1</v>
      </c>
      <c r="B2" s="160"/>
      <c r="C2" s="160"/>
      <c r="D2" s="160"/>
      <c r="E2" s="160"/>
    </row>
    <row r="3" spans="1:14" ht="15.75">
      <c r="A3" s="162"/>
      <c r="B3" s="162"/>
      <c r="C3" s="162"/>
      <c r="D3" s="162"/>
      <c r="E3" s="162"/>
    </row>
    <row r="4" spans="1:14" ht="22.5" customHeight="1">
      <c r="A4" s="171"/>
      <c r="B4" s="171"/>
      <c r="C4" s="200" t="s">
        <v>181</v>
      </c>
      <c r="D4" s="200" t="s">
        <v>182</v>
      </c>
      <c r="E4" s="201"/>
    </row>
    <row r="5" spans="1:14" ht="14.45" customHeight="1">
      <c r="A5" s="160"/>
      <c r="B5" s="160"/>
      <c r="C5" s="705" t="s">
        <v>252</v>
      </c>
      <c r="D5" s="705"/>
      <c r="E5" s="202"/>
    </row>
    <row r="6" spans="1:14" s="207" customFormat="1" ht="22.5" customHeight="1">
      <c r="A6" s="203"/>
      <c r="B6" s="203"/>
      <c r="C6" s="204" t="s">
        <v>7</v>
      </c>
      <c r="D6" s="204" t="s">
        <v>13</v>
      </c>
      <c r="E6" s="204" t="s">
        <v>56</v>
      </c>
      <c r="F6" s="206"/>
      <c r="G6" s="206"/>
      <c r="H6" s="206"/>
      <c r="I6" s="206"/>
      <c r="J6" s="206"/>
      <c r="K6" s="206"/>
      <c r="L6" s="206"/>
      <c r="M6" s="206"/>
      <c r="N6" s="206"/>
    </row>
    <row r="7" spans="1:14" ht="14.45" customHeight="1">
      <c r="A7" s="160"/>
      <c r="B7" s="160"/>
      <c r="C7" s="208"/>
      <c r="D7" s="208"/>
      <c r="E7" s="157"/>
    </row>
    <row r="8" spans="1:14" ht="16.5" customHeight="1">
      <c r="A8" s="209" t="s">
        <v>185</v>
      </c>
      <c r="B8" s="210" t="s">
        <v>186</v>
      </c>
      <c r="C8" s="168">
        <v>2.5000000000000001E-2</v>
      </c>
      <c r="D8" s="168">
        <v>4.2999999999999997E-2</v>
      </c>
      <c r="E8" s="168">
        <f>D8-C8</f>
        <v>1.7999999999999995E-2</v>
      </c>
    </row>
    <row r="9" spans="1:14" ht="16.5" customHeight="1">
      <c r="A9" s="209" t="s">
        <v>187</v>
      </c>
      <c r="B9" s="210" t="s">
        <v>188</v>
      </c>
      <c r="C9" s="168">
        <v>2.3010000000000002</v>
      </c>
      <c r="D9" s="168">
        <v>2.266</v>
      </c>
      <c r="E9" s="168">
        <f t="shared" ref="E9:E40" si="0">D9-C9</f>
        <v>-3.5000000000000142E-2</v>
      </c>
    </row>
    <row r="10" spans="1:14" ht="16.5" customHeight="1">
      <c r="A10" s="209" t="s">
        <v>189</v>
      </c>
      <c r="B10" s="210" t="s">
        <v>190</v>
      </c>
      <c r="C10" s="168">
        <v>0.39600000000000002</v>
      </c>
      <c r="D10" s="168">
        <v>0.39900000000000002</v>
      </c>
      <c r="E10" s="168">
        <f t="shared" si="0"/>
        <v>3.0000000000000027E-3</v>
      </c>
    </row>
    <row r="11" spans="1:14" ht="16.5" customHeight="1">
      <c r="A11" s="209" t="s">
        <v>191</v>
      </c>
      <c r="B11" s="210" t="s">
        <v>192</v>
      </c>
      <c r="C11" s="168">
        <v>9.4E-2</v>
      </c>
      <c r="D11" s="168">
        <v>8.2000000000000003E-2</v>
      </c>
      <c r="E11" s="168">
        <f t="shared" si="0"/>
        <v>-1.1999999999999997E-2</v>
      </c>
    </row>
    <row r="12" spans="1:14" ht="16.5" customHeight="1">
      <c r="A12" s="209" t="s">
        <v>193</v>
      </c>
      <c r="B12" s="210" t="s">
        <v>194</v>
      </c>
      <c r="C12" s="168">
        <v>0.14699999999999999</v>
      </c>
      <c r="D12" s="168">
        <v>0.16700000000000001</v>
      </c>
      <c r="E12" s="168">
        <f t="shared" si="0"/>
        <v>2.0000000000000018E-2</v>
      </c>
    </row>
    <row r="13" spans="1:14" ht="16.5" customHeight="1">
      <c r="A13" s="209" t="s">
        <v>195</v>
      </c>
      <c r="B13" s="210" t="s">
        <v>196</v>
      </c>
      <c r="C13" s="168">
        <v>8.5999999999999993E-2</v>
      </c>
      <c r="D13" s="168">
        <v>0.13100000000000001</v>
      </c>
      <c r="E13" s="168">
        <f t="shared" si="0"/>
        <v>4.5000000000000012E-2</v>
      </c>
    </row>
    <row r="14" spans="1:14" ht="16.5" customHeight="1">
      <c r="A14" s="209" t="s">
        <v>197</v>
      </c>
      <c r="B14" s="210" t="s">
        <v>198</v>
      </c>
      <c r="C14" s="168">
        <v>4.0620000000000003</v>
      </c>
      <c r="D14" s="168">
        <v>3.8959999999999999</v>
      </c>
      <c r="E14" s="168">
        <f t="shared" si="0"/>
        <v>-0.16600000000000037</v>
      </c>
    </row>
    <row r="15" spans="1:14" ht="16.5" customHeight="1">
      <c r="A15" s="209" t="s">
        <v>199</v>
      </c>
      <c r="B15" s="210" t="s">
        <v>200</v>
      </c>
      <c r="C15" s="168">
        <v>122.771</v>
      </c>
      <c r="D15" s="168">
        <v>144.09399999999999</v>
      </c>
      <c r="E15" s="168">
        <f t="shared" si="0"/>
        <v>21.322999999999993</v>
      </c>
    </row>
    <row r="16" spans="1:14" ht="16.5" customHeight="1">
      <c r="A16" s="209" t="s">
        <v>201</v>
      </c>
      <c r="B16" s="210" t="s">
        <v>202</v>
      </c>
      <c r="C16" s="168">
        <v>5.7720000000000002</v>
      </c>
      <c r="D16" s="168">
        <v>16.463000000000001</v>
      </c>
      <c r="E16" s="168">
        <f t="shared" si="0"/>
        <v>10.691000000000001</v>
      </c>
    </row>
    <row r="17" spans="1:5" ht="16.5" customHeight="1">
      <c r="A17" s="209" t="s">
        <v>203</v>
      </c>
      <c r="B17" s="210" t="s">
        <v>204</v>
      </c>
      <c r="C17" s="168">
        <v>980</v>
      </c>
      <c r="D17" s="168">
        <v>1036.7329999999999</v>
      </c>
      <c r="E17" s="168">
        <f t="shared" si="0"/>
        <v>56.732999999999947</v>
      </c>
    </row>
    <row r="18" spans="1:5" ht="16.5" customHeight="1">
      <c r="A18" s="209" t="s">
        <v>205</v>
      </c>
      <c r="B18" s="210" t="s">
        <v>206</v>
      </c>
      <c r="C18" s="168">
        <v>31</v>
      </c>
      <c r="D18" s="168">
        <v>34.512999999999998</v>
      </c>
      <c r="E18" s="168">
        <f t="shared" si="0"/>
        <v>3.5129999999999981</v>
      </c>
    </row>
    <row r="19" spans="1:5" ht="16.5" customHeight="1">
      <c r="A19" s="209" t="s">
        <v>207</v>
      </c>
      <c r="B19" s="210" t="s">
        <v>208</v>
      </c>
      <c r="C19" s="168">
        <v>156.77500000000001</v>
      </c>
      <c r="D19" s="168">
        <v>157.15</v>
      </c>
      <c r="E19" s="168">
        <f t="shared" si="0"/>
        <v>0.375</v>
      </c>
    </row>
    <row r="20" spans="1:5" ht="16.5" customHeight="1">
      <c r="A20" s="209" t="s">
        <v>209</v>
      </c>
      <c r="B20" s="210" t="s">
        <v>210</v>
      </c>
      <c r="C20" s="168">
        <v>49196.815999999999</v>
      </c>
      <c r="D20" s="168">
        <v>49196.815999999999</v>
      </c>
      <c r="E20" s="168">
        <f t="shared" si="0"/>
        <v>0</v>
      </c>
    </row>
    <row r="21" spans="1:5" ht="16.5" customHeight="1">
      <c r="A21" s="209" t="s">
        <v>211</v>
      </c>
      <c r="B21" s="210" t="s">
        <v>212</v>
      </c>
      <c r="C21" s="168">
        <v>6282.241</v>
      </c>
      <c r="D21" s="168">
        <v>6283.2969999999996</v>
      </c>
      <c r="E21" s="168">
        <f t="shared" si="0"/>
        <v>1.0559999999995853</v>
      </c>
    </row>
    <row r="22" spans="1:5" ht="16.5" customHeight="1">
      <c r="A22" s="209" t="s">
        <v>213</v>
      </c>
      <c r="B22" s="210" t="s">
        <v>214</v>
      </c>
      <c r="C22" s="168">
        <v>311.84100000000001</v>
      </c>
      <c r="D22" s="168">
        <v>312.95400000000001</v>
      </c>
      <c r="E22" s="168">
        <f t="shared" si="0"/>
        <v>1.1129999999999995</v>
      </c>
    </row>
    <row r="23" spans="1:5" ht="16.5" customHeight="1">
      <c r="A23" s="209" t="s">
        <v>215</v>
      </c>
      <c r="B23" s="210" t="s">
        <v>216</v>
      </c>
      <c r="C23" s="168">
        <v>37.9</v>
      </c>
      <c r="D23" s="168">
        <v>37.9</v>
      </c>
      <c r="E23" s="168">
        <f t="shared" si="0"/>
        <v>0</v>
      </c>
    </row>
    <row r="24" spans="1:5" ht="16.5" customHeight="1">
      <c r="A24" s="209" t="s">
        <v>217</v>
      </c>
      <c r="B24" s="210" t="s">
        <v>218</v>
      </c>
      <c r="C24" s="168">
        <v>2302.442</v>
      </c>
      <c r="D24" s="168">
        <v>2299.9090000000001</v>
      </c>
      <c r="E24" s="168">
        <f t="shared" si="0"/>
        <v>-2.5329999999999018</v>
      </c>
    </row>
    <row r="25" spans="1:5" ht="16.5" customHeight="1">
      <c r="A25" s="209" t="s">
        <v>219</v>
      </c>
      <c r="B25" s="210" t="s">
        <v>220</v>
      </c>
      <c r="C25" s="168">
        <v>48.713000000000001</v>
      </c>
      <c r="D25" s="168">
        <v>49.381999999999998</v>
      </c>
      <c r="E25" s="168">
        <f t="shared" si="0"/>
        <v>0.66899999999999693</v>
      </c>
    </row>
    <row r="26" spans="1:5" ht="16.5" customHeight="1">
      <c r="A26" s="209" t="s">
        <v>221</v>
      </c>
      <c r="B26" s="210" t="s">
        <v>222</v>
      </c>
      <c r="C26" s="168">
        <v>7393.84</v>
      </c>
      <c r="D26" s="168">
        <v>7321.0349999999999</v>
      </c>
      <c r="E26" s="168">
        <f t="shared" si="0"/>
        <v>-72.805000000000291</v>
      </c>
    </row>
    <row r="27" spans="1:5" ht="16.5" customHeight="1">
      <c r="A27" s="209" t="s">
        <v>223</v>
      </c>
      <c r="B27" s="210" t="s">
        <v>224</v>
      </c>
      <c r="C27" s="168">
        <v>81.876999999999995</v>
      </c>
      <c r="D27" s="168">
        <v>146.35400000000001</v>
      </c>
      <c r="E27" s="168">
        <f t="shared" si="0"/>
        <v>64.477000000000018</v>
      </c>
    </row>
    <row r="28" spans="1:5" ht="16.5" customHeight="1">
      <c r="A28" s="209" t="s">
        <v>225</v>
      </c>
      <c r="B28" s="210" t="s">
        <v>226</v>
      </c>
      <c r="C28" s="168">
        <v>0.54500000000000004</v>
      </c>
      <c r="D28" s="168">
        <v>1.3280000000000001</v>
      </c>
      <c r="E28" s="168">
        <f t="shared" si="0"/>
        <v>0.78300000000000003</v>
      </c>
    </row>
    <row r="29" spans="1:5" ht="16.5" customHeight="1">
      <c r="A29" s="209" t="s">
        <v>227</v>
      </c>
      <c r="B29" s="210" t="s">
        <v>228</v>
      </c>
      <c r="C29" s="168">
        <v>6.2039999999999997</v>
      </c>
      <c r="D29" s="168">
        <v>6.1959999999999997</v>
      </c>
      <c r="E29" s="168">
        <f t="shared" si="0"/>
        <v>-8.0000000000000071E-3</v>
      </c>
    </row>
    <row r="30" spans="1:5" ht="16.5" customHeight="1">
      <c r="A30" s="209" t="s">
        <v>229</v>
      </c>
      <c r="B30" s="210" t="s">
        <v>230</v>
      </c>
      <c r="C30" s="168">
        <v>2E-3</v>
      </c>
      <c r="D30" s="168">
        <v>2E-3</v>
      </c>
      <c r="E30" s="168">
        <f t="shared" si="0"/>
        <v>0</v>
      </c>
    </row>
    <row r="31" spans="1:5" ht="16.5" customHeight="1">
      <c r="A31" s="209" t="s">
        <v>231</v>
      </c>
      <c r="B31" s="210" t="s">
        <v>232</v>
      </c>
      <c r="C31" s="168">
        <v>2.008</v>
      </c>
      <c r="D31" s="168">
        <v>5.0000000000000001E-3</v>
      </c>
      <c r="E31" s="168">
        <f t="shared" si="0"/>
        <v>-2.0030000000000001</v>
      </c>
    </row>
    <row r="32" spans="1:5" ht="16.5" customHeight="1">
      <c r="A32" s="209" t="s">
        <v>233</v>
      </c>
      <c r="B32" s="210" t="s">
        <v>234</v>
      </c>
      <c r="C32" s="168">
        <v>312.28399999999999</v>
      </c>
      <c r="D32" s="168">
        <v>311.40300000000002</v>
      </c>
      <c r="E32" s="168">
        <f t="shared" si="0"/>
        <v>-0.88099999999997181</v>
      </c>
    </row>
    <row r="33" spans="1:14" ht="16.5" customHeight="1">
      <c r="A33" s="209" t="s">
        <v>235</v>
      </c>
      <c r="B33" s="210" t="s">
        <v>236</v>
      </c>
      <c r="C33" s="168">
        <v>277.096</v>
      </c>
      <c r="D33" s="168">
        <v>277.077</v>
      </c>
      <c r="E33" s="168">
        <f t="shared" si="0"/>
        <v>-1.9000000000005457E-2</v>
      </c>
    </row>
    <row r="34" spans="1:14" ht="16.5" customHeight="1">
      <c r="A34" s="209" t="s">
        <v>237</v>
      </c>
      <c r="B34" s="210" t="s">
        <v>238</v>
      </c>
      <c r="C34" s="168">
        <v>181.80099999999999</v>
      </c>
      <c r="D34" s="168">
        <v>181.95099999999999</v>
      </c>
      <c r="E34" s="168">
        <f t="shared" si="0"/>
        <v>0.15000000000000568</v>
      </c>
    </row>
    <row r="35" spans="1:14" ht="16.5" customHeight="1">
      <c r="A35" s="209" t="s">
        <v>239</v>
      </c>
      <c r="B35" s="210" t="s">
        <v>240</v>
      </c>
      <c r="C35" s="168">
        <v>549.68399999999997</v>
      </c>
      <c r="D35" s="168">
        <v>549.68399999999997</v>
      </c>
      <c r="E35" s="168">
        <f t="shared" si="0"/>
        <v>0</v>
      </c>
    </row>
    <row r="36" spans="1:14" ht="16.5" customHeight="1">
      <c r="A36" s="209" t="s">
        <v>241</v>
      </c>
      <c r="B36" s="210" t="s">
        <v>242</v>
      </c>
      <c r="C36" s="168">
        <v>584.82299999999998</v>
      </c>
      <c r="D36" s="168">
        <v>584.82299999999998</v>
      </c>
      <c r="E36" s="168">
        <f t="shared" si="0"/>
        <v>0</v>
      </c>
    </row>
    <row r="37" spans="1:14" ht="16.5" customHeight="1">
      <c r="A37" s="209" t="s">
        <v>243</v>
      </c>
      <c r="B37" s="210" t="s">
        <v>244</v>
      </c>
      <c r="C37" s="168">
        <v>1112.5360000000001</v>
      </c>
      <c r="D37" s="168">
        <v>1015.607</v>
      </c>
      <c r="E37" s="168">
        <f t="shared" si="0"/>
        <v>-96.929000000000087</v>
      </c>
    </row>
    <row r="38" spans="1:14" ht="16.5" customHeight="1">
      <c r="A38" s="209" t="s">
        <v>245</v>
      </c>
      <c r="B38" s="210" t="s">
        <v>246</v>
      </c>
      <c r="C38" s="168">
        <v>112.148</v>
      </c>
      <c r="D38" s="168">
        <v>111.645</v>
      </c>
      <c r="E38" s="168">
        <f t="shared" si="0"/>
        <v>-0.50300000000000011</v>
      </c>
    </row>
    <row r="39" spans="1:14" ht="16.5" customHeight="1">
      <c r="A39" s="209" t="s">
        <v>247</v>
      </c>
      <c r="B39" s="210" t="s">
        <v>248</v>
      </c>
      <c r="C39" s="168">
        <v>1427.153</v>
      </c>
      <c r="D39" s="168">
        <v>1427.153</v>
      </c>
      <c r="E39" s="168">
        <f t="shared" si="0"/>
        <v>0</v>
      </c>
    </row>
    <row r="40" spans="1:14" ht="16.5" customHeight="1">
      <c r="A40" s="209" t="s">
        <v>249</v>
      </c>
      <c r="B40" s="210" t="s">
        <v>250</v>
      </c>
      <c r="C40" s="168">
        <v>0</v>
      </c>
      <c r="D40" s="168">
        <v>0</v>
      </c>
      <c r="E40" s="168">
        <f t="shared" si="0"/>
        <v>0</v>
      </c>
    </row>
    <row r="41" spans="1:14" s="224" customFormat="1" ht="22.5" customHeight="1">
      <c r="A41" s="214"/>
      <c r="B41" s="215" t="s">
        <v>24</v>
      </c>
      <c r="C41" s="216">
        <f>SUM(C8:C40)</f>
        <v>71525.383000000002</v>
      </c>
      <c r="D41" s="216">
        <f t="shared" ref="D41" si="1">SUM(D8:D40)</f>
        <v>71510.458000000013</v>
      </c>
      <c r="E41" s="216">
        <f>SUM(E8:E40)</f>
        <v>-14.925000000000693</v>
      </c>
      <c r="F41" s="228"/>
      <c r="G41" s="223"/>
      <c r="H41" s="223"/>
      <c r="I41" s="223"/>
      <c r="J41" s="223"/>
      <c r="K41" s="223"/>
      <c r="L41" s="223"/>
      <c r="M41" s="223"/>
      <c r="N41" s="223"/>
    </row>
    <row r="42" spans="1:14" ht="11.25" customHeight="1"/>
    <row r="43" spans="1:14" ht="15.75">
      <c r="A43" s="120" t="s">
        <v>114</v>
      </c>
    </row>
  </sheetData>
  <mergeCells count="1">
    <mergeCell ref="C5:D5"/>
  </mergeCells>
  <pageMargins left="0.7" right="0.7" top="0.78740157499999996" bottom="0.78740157499999996" header="0.3" footer="0.3"/>
  <pageSetup paperSize="9" scale="99" fitToHeight="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5"/>
  <sheetViews>
    <sheetView showGridLines="0" zoomScaleNormal="100" workbookViewId="0">
      <pane ySplit="5" topLeftCell="A6" activePane="bottomLeft" state="frozen"/>
      <selection pane="bottomLeft"/>
    </sheetView>
  </sheetViews>
  <sheetFormatPr baseColWidth="10" defaultRowHeight="15"/>
  <cols>
    <col min="1" max="1" width="4" style="140" customWidth="1"/>
    <col min="2" max="2" width="32.5703125" style="140" customWidth="1"/>
    <col min="3" max="8" width="8.85546875" style="140" customWidth="1"/>
    <col min="9" max="16384" width="11.42578125" style="140"/>
  </cols>
  <sheetData>
    <row r="1" spans="1:9">
      <c r="A1" s="229" t="s">
        <v>262</v>
      </c>
      <c r="B1" s="230"/>
      <c r="C1" s="230"/>
      <c r="D1" s="230"/>
      <c r="E1" s="230"/>
      <c r="F1" s="115"/>
      <c r="G1" s="115"/>
      <c r="H1" s="115"/>
    </row>
    <row r="2" spans="1:9">
      <c r="A2" s="115" t="s">
        <v>1</v>
      </c>
      <c r="B2" s="115"/>
      <c r="C2" s="115"/>
      <c r="D2" s="115"/>
      <c r="E2" s="115"/>
      <c r="F2" s="115"/>
      <c r="G2" s="115"/>
      <c r="H2" s="115"/>
    </row>
    <row r="3" spans="1:9" s="116" customFormat="1" ht="14.25">
      <c r="A3" s="156"/>
      <c r="B3" s="156"/>
      <c r="C3" s="156"/>
      <c r="D3" s="156"/>
      <c r="E3" s="156"/>
      <c r="F3" s="156"/>
      <c r="G3" s="156"/>
      <c r="H3" s="156"/>
      <c r="I3" s="231"/>
    </row>
    <row r="4" spans="1:9" s="231" customFormat="1" ht="60" customHeight="1">
      <c r="A4" s="232" t="s">
        <v>263</v>
      </c>
      <c r="B4" s="233" t="s">
        <v>264</v>
      </c>
      <c r="C4" s="234" t="s">
        <v>265</v>
      </c>
      <c r="D4" s="234" t="s">
        <v>266</v>
      </c>
      <c r="E4" s="234" t="s">
        <v>3</v>
      </c>
      <c r="F4" s="234" t="s">
        <v>4</v>
      </c>
      <c r="G4" s="234" t="s">
        <v>267</v>
      </c>
      <c r="H4" s="234" t="s">
        <v>268</v>
      </c>
      <c r="I4" s="235"/>
    </row>
    <row r="5" spans="1:9" s="116" customFormat="1" ht="14.25">
      <c r="A5" s="115"/>
      <c r="B5" s="132"/>
      <c r="C5" s="236"/>
      <c r="D5" s="236"/>
      <c r="E5" s="236"/>
      <c r="F5" s="115"/>
      <c r="G5" s="115"/>
      <c r="H5" s="115"/>
    </row>
    <row r="6" spans="1:9" s="116" customFormat="1" ht="14.25">
      <c r="A6" s="125" t="s">
        <v>269</v>
      </c>
      <c r="B6" s="237"/>
      <c r="C6" s="238"/>
      <c r="D6" s="238"/>
      <c r="E6" s="238"/>
      <c r="F6" s="239"/>
      <c r="G6" s="239"/>
      <c r="H6" s="239"/>
      <c r="I6" s="240"/>
    </row>
    <row r="7" spans="1:9" s="116" customFormat="1" ht="14.25">
      <c r="A7" s="241">
        <v>1</v>
      </c>
      <c r="B7" s="239" t="s">
        <v>186</v>
      </c>
      <c r="C7" s="242">
        <v>7.3</v>
      </c>
      <c r="D7" s="242">
        <v>7.8880000000000008</v>
      </c>
      <c r="E7" s="242">
        <v>7.6</v>
      </c>
      <c r="F7" s="242">
        <v>8.1880000000000006</v>
      </c>
      <c r="G7" s="242">
        <f>E7-C7</f>
        <v>0.29999999999999982</v>
      </c>
      <c r="H7" s="242">
        <f>F7-D7</f>
        <v>0.29999999999999982</v>
      </c>
      <c r="I7" s="243"/>
    </row>
    <row r="8" spans="1:9" s="116" customFormat="1" ht="14.25">
      <c r="A8" s="241">
        <v>2</v>
      </c>
      <c r="B8" s="244" t="s">
        <v>188</v>
      </c>
      <c r="C8" s="242">
        <v>138.78100000000001</v>
      </c>
      <c r="D8" s="242">
        <v>139.93299999999999</v>
      </c>
      <c r="E8" s="242">
        <v>158.78100000000001</v>
      </c>
      <c r="F8" s="242">
        <v>143.333</v>
      </c>
      <c r="G8" s="242">
        <f t="shared" ref="G8:H21" si="0">E8-C8</f>
        <v>20</v>
      </c>
      <c r="H8" s="242">
        <f t="shared" si="0"/>
        <v>3.4000000000000057</v>
      </c>
      <c r="I8" s="243"/>
    </row>
    <row r="9" spans="1:9" s="116" customFormat="1" ht="14.25">
      <c r="A9" s="241">
        <v>3</v>
      </c>
      <c r="B9" s="244" t="s">
        <v>190</v>
      </c>
      <c r="C9" s="242">
        <v>14.031000000000001</v>
      </c>
      <c r="D9" s="242">
        <v>14.731</v>
      </c>
      <c r="E9" s="242">
        <v>14.131</v>
      </c>
      <c r="F9" s="242">
        <v>14.831</v>
      </c>
      <c r="G9" s="242">
        <f t="shared" si="0"/>
        <v>9.9999999999999645E-2</v>
      </c>
      <c r="H9" s="242">
        <f t="shared" si="0"/>
        <v>9.9999999999999645E-2</v>
      </c>
      <c r="I9" s="243"/>
    </row>
    <row r="10" spans="1:9" s="116" customFormat="1" ht="14.25">
      <c r="A10" s="241">
        <v>4</v>
      </c>
      <c r="B10" s="244" t="s">
        <v>192</v>
      </c>
      <c r="C10" s="242">
        <v>18.664999999999999</v>
      </c>
      <c r="D10" s="242">
        <v>19.253999999999998</v>
      </c>
      <c r="E10" s="242">
        <v>18.765000000000001</v>
      </c>
      <c r="F10" s="242">
        <v>19.353999999999999</v>
      </c>
      <c r="G10" s="242">
        <f t="shared" si="0"/>
        <v>0.10000000000000142</v>
      </c>
      <c r="H10" s="242">
        <f t="shared" si="0"/>
        <v>0.10000000000000142</v>
      </c>
      <c r="I10" s="243"/>
    </row>
    <row r="11" spans="1:9" s="116" customFormat="1" ht="14.25">
      <c r="A11" s="241">
        <v>5</v>
      </c>
      <c r="B11" s="244" t="s">
        <v>194</v>
      </c>
      <c r="C11" s="242">
        <v>9.7459999999999987</v>
      </c>
      <c r="D11" s="242">
        <v>10.174999999999999</v>
      </c>
      <c r="E11" s="242">
        <v>10.045999999999999</v>
      </c>
      <c r="F11" s="242">
        <v>10.475</v>
      </c>
      <c r="G11" s="242">
        <f t="shared" si="0"/>
        <v>0.30000000000000071</v>
      </c>
      <c r="H11" s="242">
        <f t="shared" si="0"/>
        <v>0.30000000000000071</v>
      </c>
      <c r="I11" s="243"/>
    </row>
    <row r="12" spans="1:9" s="116" customFormat="1" ht="14.25">
      <c r="A12" s="241">
        <v>6</v>
      </c>
      <c r="B12" s="244" t="s">
        <v>196</v>
      </c>
      <c r="C12" s="242">
        <v>30.196999999999999</v>
      </c>
      <c r="D12" s="242">
        <v>30.233999999999998</v>
      </c>
      <c r="E12" s="242">
        <v>31.196999999999999</v>
      </c>
      <c r="F12" s="242">
        <v>32.433999999999997</v>
      </c>
      <c r="G12" s="242">
        <f t="shared" si="0"/>
        <v>1</v>
      </c>
      <c r="H12" s="242">
        <f t="shared" si="0"/>
        <v>2.1999999999999993</v>
      </c>
      <c r="I12" s="243"/>
    </row>
    <row r="13" spans="1:9" s="116" customFormat="1" ht="14.25">
      <c r="A13" s="245">
        <v>10</v>
      </c>
      <c r="B13" s="244" t="s">
        <v>198</v>
      </c>
      <c r="C13" s="242">
        <v>392.04600000000005</v>
      </c>
      <c r="D13" s="242">
        <v>383.63599999999997</v>
      </c>
      <c r="E13" s="242">
        <v>396.04600000000005</v>
      </c>
      <c r="F13" s="242">
        <v>387.63599999999997</v>
      </c>
      <c r="G13" s="242">
        <f t="shared" si="0"/>
        <v>4</v>
      </c>
      <c r="H13" s="242">
        <f t="shared" si="0"/>
        <v>4</v>
      </c>
      <c r="I13" s="243"/>
    </row>
    <row r="14" spans="1:9" s="250" customFormat="1" ht="14.25">
      <c r="A14" s="246"/>
      <c r="B14" s="247" t="s">
        <v>270</v>
      </c>
      <c r="C14" s="248">
        <v>309.14600000000007</v>
      </c>
      <c r="D14" s="248">
        <v>300.73599999999999</v>
      </c>
      <c r="E14" s="248">
        <v>313.14600000000007</v>
      </c>
      <c r="F14" s="248">
        <v>304.73599999999999</v>
      </c>
      <c r="G14" s="242">
        <f t="shared" si="0"/>
        <v>4</v>
      </c>
      <c r="H14" s="242">
        <f t="shared" si="0"/>
        <v>4</v>
      </c>
      <c r="I14" s="249"/>
    </row>
    <row r="15" spans="1:9" s="250" customFormat="1" ht="14.25">
      <c r="A15" s="246"/>
      <c r="B15" s="247" t="s">
        <v>271</v>
      </c>
      <c r="C15" s="251">
        <v>82.9</v>
      </c>
      <c r="D15" s="251">
        <v>82.9</v>
      </c>
      <c r="E15" s="252">
        <v>82.9</v>
      </c>
      <c r="F15" s="252">
        <v>82.9</v>
      </c>
      <c r="G15" s="242">
        <f t="shared" si="0"/>
        <v>0</v>
      </c>
      <c r="H15" s="242">
        <f t="shared" si="0"/>
        <v>0</v>
      </c>
      <c r="I15" s="253"/>
    </row>
    <row r="16" spans="1:9" s="116" customFormat="1" ht="14.25">
      <c r="A16" s="245">
        <v>11</v>
      </c>
      <c r="B16" s="244" t="s">
        <v>200</v>
      </c>
      <c r="C16" s="242">
        <v>2439.0839999999998</v>
      </c>
      <c r="D16" s="242">
        <v>2446.931</v>
      </c>
      <c r="E16" s="242">
        <v>2529.5839999999998</v>
      </c>
      <c r="F16" s="242">
        <v>2529.931</v>
      </c>
      <c r="G16" s="242">
        <f t="shared" si="0"/>
        <v>90.5</v>
      </c>
      <c r="H16" s="242">
        <f t="shared" si="0"/>
        <v>83</v>
      </c>
      <c r="I16" s="243"/>
    </row>
    <row r="17" spans="1:9" s="116" customFormat="1" ht="14.25">
      <c r="A17" s="245">
        <v>12</v>
      </c>
      <c r="B17" s="244" t="s">
        <v>202</v>
      </c>
      <c r="C17" s="242">
        <v>400.44366666666667</v>
      </c>
      <c r="D17" s="242">
        <v>399.14100000000002</v>
      </c>
      <c r="E17" s="242">
        <v>418.77699999999999</v>
      </c>
      <c r="F17" s="242">
        <v>409.14100000000002</v>
      </c>
      <c r="G17" s="242">
        <f t="shared" si="0"/>
        <v>18.333333333333314</v>
      </c>
      <c r="H17" s="242">
        <f t="shared" si="0"/>
        <v>10</v>
      </c>
      <c r="I17" s="243"/>
    </row>
    <row r="18" spans="1:9" s="116" customFormat="1" ht="14.25">
      <c r="A18" s="245">
        <v>13</v>
      </c>
      <c r="B18" s="244" t="s">
        <v>204</v>
      </c>
      <c r="C18" s="242">
        <v>1259.0519999999999</v>
      </c>
      <c r="D18" s="242">
        <v>1269.365</v>
      </c>
      <c r="E18" s="242">
        <v>1298.519</v>
      </c>
      <c r="F18" s="242">
        <v>1309.1320000000001</v>
      </c>
      <c r="G18" s="242">
        <f t="shared" si="0"/>
        <v>39.467000000000098</v>
      </c>
      <c r="H18" s="242">
        <f t="shared" si="0"/>
        <v>39.767000000000053</v>
      </c>
      <c r="I18" s="243"/>
    </row>
    <row r="19" spans="1:9" s="116" customFormat="1" ht="14.25">
      <c r="A19" s="236">
        <v>14</v>
      </c>
      <c r="B19" s="244" t="s">
        <v>206</v>
      </c>
      <c r="C19" s="242">
        <v>2086.027</v>
      </c>
      <c r="D19" s="242">
        <v>1981.68</v>
      </c>
      <c r="E19" s="242">
        <v>2157.027</v>
      </c>
      <c r="F19" s="242">
        <v>1981.68</v>
      </c>
      <c r="G19" s="242">
        <f t="shared" si="0"/>
        <v>71</v>
      </c>
      <c r="H19" s="242">
        <f t="shared" si="0"/>
        <v>0</v>
      </c>
      <c r="I19" s="243"/>
    </row>
    <row r="20" spans="1:9" s="116" customFormat="1" ht="14.25">
      <c r="A20" s="236">
        <v>15</v>
      </c>
      <c r="B20" s="244" t="s">
        <v>208</v>
      </c>
      <c r="C20" s="242">
        <v>1089.519</v>
      </c>
      <c r="D20" s="242">
        <v>1125.0030000000002</v>
      </c>
      <c r="E20" s="242">
        <v>1101.0840000000001</v>
      </c>
      <c r="F20" s="242">
        <v>1156.6030000000001</v>
      </c>
      <c r="G20" s="242">
        <f t="shared" si="0"/>
        <v>11.565000000000055</v>
      </c>
      <c r="H20" s="242">
        <f t="shared" si="0"/>
        <v>31.599999999999909</v>
      </c>
      <c r="I20" s="243"/>
    </row>
    <row r="21" spans="1:9" s="116" customFormat="1" ht="14.25">
      <c r="A21" s="236">
        <v>16</v>
      </c>
      <c r="B21" s="244" t="s">
        <v>210</v>
      </c>
      <c r="C21" s="242">
        <v>0</v>
      </c>
      <c r="D21" s="242">
        <v>0</v>
      </c>
      <c r="E21" s="242">
        <v>0</v>
      </c>
      <c r="F21" s="242">
        <v>0</v>
      </c>
      <c r="G21" s="242">
        <f t="shared" si="0"/>
        <v>0</v>
      </c>
      <c r="H21" s="242">
        <f t="shared" si="0"/>
        <v>0</v>
      </c>
      <c r="I21" s="243"/>
    </row>
    <row r="22" spans="1:9" s="116" customFormat="1" ht="10.15" customHeight="1">
      <c r="A22" s="132"/>
      <c r="B22" s="244"/>
      <c r="C22" s="115"/>
      <c r="D22" s="115"/>
      <c r="E22" s="115"/>
      <c r="F22" s="115"/>
      <c r="G22" s="115"/>
      <c r="H22" s="115"/>
    </row>
    <row r="23" spans="1:9" s="258" customFormat="1" ht="14.25">
      <c r="A23" s="254" t="s">
        <v>272</v>
      </c>
      <c r="B23" s="237"/>
      <c r="C23" s="255"/>
      <c r="D23" s="255"/>
      <c r="E23" s="255"/>
      <c r="F23" s="256"/>
      <c r="G23" s="256"/>
      <c r="H23" s="256"/>
      <c r="I23" s="257"/>
    </row>
    <row r="24" spans="1:9" s="116" customFormat="1" ht="14.25">
      <c r="A24" s="236">
        <v>20</v>
      </c>
      <c r="B24" s="244" t="s">
        <v>212</v>
      </c>
      <c r="C24" s="242">
        <v>7028.259</v>
      </c>
      <c r="D24" s="242">
        <v>7147.2039999999997</v>
      </c>
      <c r="E24" s="242">
        <v>7028.259</v>
      </c>
      <c r="F24" s="242">
        <v>7147.2039999999997</v>
      </c>
      <c r="G24" s="242">
        <f t="shared" ref="G24:H35" si="1">E24-C24</f>
        <v>0</v>
      </c>
      <c r="H24" s="242">
        <f t="shared" si="1"/>
        <v>0</v>
      </c>
      <c r="I24" s="243"/>
    </row>
    <row r="25" spans="1:9" s="250" customFormat="1" ht="14.25">
      <c r="A25" s="246"/>
      <c r="B25" s="247" t="s">
        <v>270</v>
      </c>
      <c r="C25" s="248">
        <v>1851.5079999999998</v>
      </c>
      <c r="D25" s="248">
        <v>1904.0540000000001</v>
      </c>
      <c r="E25" s="248">
        <v>1851.5079999999998</v>
      </c>
      <c r="F25" s="248">
        <v>1904.0540000000001</v>
      </c>
      <c r="G25" s="242">
        <f t="shared" si="1"/>
        <v>0</v>
      </c>
      <c r="H25" s="242">
        <f t="shared" si="1"/>
        <v>0</v>
      </c>
      <c r="I25" s="249"/>
    </row>
    <row r="26" spans="1:9" s="250" customFormat="1" ht="14.25">
      <c r="A26" s="246"/>
      <c r="B26" s="247" t="s">
        <v>271</v>
      </c>
      <c r="C26" s="251">
        <v>5176.7510000000002</v>
      </c>
      <c r="D26" s="251">
        <v>5243.15</v>
      </c>
      <c r="E26" s="242">
        <v>5176.7510000000002</v>
      </c>
      <c r="F26" s="242">
        <v>5243.15</v>
      </c>
      <c r="G26" s="242">
        <f t="shared" si="1"/>
        <v>0</v>
      </c>
      <c r="H26" s="242">
        <f t="shared" si="1"/>
        <v>0</v>
      </c>
      <c r="I26" s="243"/>
    </row>
    <row r="27" spans="1:9" s="116" customFormat="1" ht="14.25">
      <c r="A27" s="236">
        <v>21</v>
      </c>
      <c r="B27" s="244" t="s">
        <v>273</v>
      </c>
      <c r="C27" s="242">
        <v>2923.3220000000001</v>
      </c>
      <c r="D27" s="242">
        <v>3000.23</v>
      </c>
      <c r="E27" s="242">
        <v>2923.3220000000001</v>
      </c>
      <c r="F27" s="242">
        <v>3000.23</v>
      </c>
      <c r="G27" s="242">
        <f t="shared" si="1"/>
        <v>0</v>
      </c>
      <c r="H27" s="242">
        <f t="shared" si="1"/>
        <v>0</v>
      </c>
      <c r="I27" s="243"/>
    </row>
    <row r="28" spans="1:9" s="116" customFormat="1" ht="14.25">
      <c r="A28" s="236">
        <v>22</v>
      </c>
      <c r="B28" s="259" t="s">
        <v>216</v>
      </c>
      <c r="C28" s="242">
        <v>10194</v>
      </c>
      <c r="D28" s="242">
        <v>10680</v>
      </c>
      <c r="E28" s="242">
        <v>10194</v>
      </c>
      <c r="F28" s="242">
        <v>10680</v>
      </c>
      <c r="G28" s="242">
        <f t="shared" si="1"/>
        <v>0</v>
      </c>
      <c r="H28" s="242">
        <f t="shared" si="1"/>
        <v>0</v>
      </c>
      <c r="I28" s="243"/>
    </row>
    <row r="29" spans="1:9" s="116" customFormat="1" ht="14.25">
      <c r="A29" s="236"/>
      <c r="B29" s="247" t="s">
        <v>270</v>
      </c>
      <c r="C29" s="248">
        <v>0</v>
      </c>
      <c r="D29" s="248">
        <v>0</v>
      </c>
      <c r="E29" s="248">
        <v>0</v>
      </c>
      <c r="F29" s="248">
        <v>0</v>
      </c>
      <c r="G29" s="242">
        <f t="shared" si="1"/>
        <v>0</v>
      </c>
      <c r="H29" s="242">
        <f t="shared" si="1"/>
        <v>0</v>
      </c>
      <c r="I29" s="249"/>
    </row>
    <row r="30" spans="1:9" s="116" customFormat="1" ht="14.25">
      <c r="A30" s="236"/>
      <c r="B30" s="247" t="s">
        <v>271</v>
      </c>
      <c r="C30" s="242">
        <v>10194</v>
      </c>
      <c r="D30" s="242">
        <v>10680</v>
      </c>
      <c r="E30" s="242">
        <v>10194</v>
      </c>
      <c r="F30" s="242">
        <v>10680</v>
      </c>
      <c r="G30" s="242">
        <f t="shared" si="1"/>
        <v>0</v>
      </c>
      <c r="H30" s="242">
        <f t="shared" si="1"/>
        <v>0</v>
      </c>
      <c r="I30" s="243"/>
    </row>
    <row r="31" spans="1:9" s="116" customFormat="1" ht="14.25">
      <c r="A31" s="245">
        <v>23</v>
      </c>
      <c r="B31" s="244" t="s">
        <v>218</v>
      </c>
      <c r="C31" s="242">
        <v>8921.607</v>
      </c>
      <c r="D31" s="242">
        <v>9288.3770000000004</v>
      </c>
      <c r="E31" s="242">
        <v>8973.607</v>
      </c>
      <c r="F31" s="242">
        <v>9288.3770000000004</v>
      </c>
      <c r="G31" s="242">
        <f t="shared" si="1"/>
        <v>52</v>
      </c>
      <c r="H31" s="242">
        <f t="shared" si="1"/>
        <v>0</v>
      </c>
      <c r="I31" s="243"/>
    </row>
    <row r="32" spans="1:9" s="116" customFormat="1" ht="14.25">
      <c r="A32" s="245">
        <v>24</v>
      </c>
      <c r="B32" s="244" t="s">
        <v>220</v>
      </c>
      <c r="C32" s="242">
        <v>953.31299999999999</v>
      </c>
      <c r="D32" s="242">
        <v>957.04399999999998</v>
      </c>
      <c r="E32" s="242">
        <v>953.31299999999999</v>
      </c>
      <c r="F32" s="242">
        <v>957.04399999999998</v>
      </c>
      <c r="G32" s="242">
        <f t="shared" si="1"/>
        <v>0</v>
      </c>
      <c r="H32" s="242">
        <f t="shared" si="1"/>
        <v>0</v>
      </c>
      <c r="I32" s="243"/>
    </row>
    <row r="33" spans="1:9" s="250" customFormat="1" ht="14.25">
      <c r="A33" s="246"/>
      <c r="B33" s="247" t="s">
        <v>270</v>
      </c>
      <c r="C33" s="248">
        <v>323.64400000000001</v>
      </c>
      <c r="D33" s="248">
        <v>308.69299999999998</v>
      </c>
      <c r="E33" s="248">
        <v>323.64400000000001</v>
      </c>
      <c r="F33" s="248">
        <v>308.69299999999998</v>
      </c>
      <c r="G33" s="242">
        <f t="shared" si="1"/>
        <v>0</v>
      </c>
      <c r="H33" s="242">
        <f t="shared" si="1"/>
        <v>0</v>
      </c>
      <c r="I33" s="249"/>
    </row>
    <row r="34" spans="1:9" s="250" customFormat="1" ht="14.25">
      <c r="A34" s="246"/>
      <c r="B34" s="247" t="s">
        <v>271</v>
      </c>
      <c r="C34" s="242">
        <v>629.66899999999998</v>
      </c>
      <c r="D34" s="242">
        <v>648.351</v>
      </c>
      <c r="E34" s="242">
        <v>629.66899999999998</v>
      </c>
      <c r="F34" s="242">
        <v>648.351</v>
      </c>
      <c r="G34" s="242">
        <f t="shared" si="1"/>
        <v>0</v>
      </c>
      <c r="H34" s="242">
        <f t="shared" si="1"/>
        <v>0</v>
      </c>
      <c r="I34" s="243"/>
    </row>
    <row r="35" spans="1:9" s="116" customFormat="1" ht="14.25">
      <c r="A35" s="245">
        <v>25</v>
      </c>
      <c r="B35" s="244" t="s">
        <v>274</v>
      </c>
      <c r="C35" s="242">
        <v>6801.4870000000001</v>
      </c>
      <c r="D35" s="242">
        <v>7023.4740000000002</v>
      </c>
      <c r="E35" s="242">
        <v>6805.3869999999997</v>
      </c>
      <c r="F35" s="242">
        <v>7023.4740000000002</v>
      </c>
      <c r="G35" s="242">
        <f t="shared" si="1"/>
        <v>3.8999999999996362</v>
      </c>
      <c r="H35" s="242">
        <f t="shared" si="1"/>
        <v>0</v>
      </c>
      <c r="I35" s="243"/>
    </row>
    <row r="36" spans="1:9" s="116" customFormat="1" ht="10.15" customHeight="1">
      <c r="A36" s="260"/>
      <c r="B36" s="239"/>
      <c r="C36" s="115"/>
      <c r="D36" s="115"/>
      <c r="E36" s="115"/>
      <c r="F36" s="115"/>
      <c r="G36" s="242"/>
      <c r="H36" s="242"/>
    </row>
    <row r="37" spans="1:9" s="258" customFormat="1" ht="14.25">
      <c r="A37" s="125" t="s">
        <v>275</v>
      </c>
      <c r="B37" s="237"/>
      <c r="C37" s="255"/>
      <c r="D37" s="255"/>
      <c r="E37" s="255"/>
      <c r="F37" s="261"/>
      <c r="G37" s="242"/>
      <c r="H37" s="242"/>
      <c r="I37" s="262"/>
    </row>
    <row r="38" spans="1:9" s="116" customFormat="1" ht="14.25">
      <c r="A38" s="245">
        <v>30</v>
      </c>
      <c r="B38" s="239" t="s">
        <v>224</v>
      </c>
      <c r="C38" s="242">
        <v>8078.7030000000004</v>
      </c>
      <c r="D38" s="242">
        <v>7992.6729999999998</v>
      </c>
      <c r="E38" s="242">
        <v>8078.7030000000004</v>
      </c>
      <c r="F38" s="242">
        <v>7992.6729999999998</v>
      </c>
      <c r="G38" s="242">
        <f t="shared" ref="G38:H68" si="2">E38-C38</f>
        <v>0</v>
      </c>
      <c r="H38" s="242">
        <f t="shared" si="2"/>
        <v>0</v>
      </c>
      <c r="I38" s="243"/>
    </row>
    <row r="39" spans="1:9" s="116" customFormat="1" ht="14.25">
      <c r="A39" s="245">
        <v>31</v>
      </c>
      <c r="B39" s="239" t="s">
        <v>276</v>
      </c>
      <c r="C39" s="242">
        <v>3931.1080000000002</v>
      </c>
      <c r="D39" s="242">
        <v>3950.4279999999999</v>
      </c>
      <c r="E39" s="242">
        <v>4078.1210000000001</v>
      </c>
      <c r="F39" s="242">
        <v>4119.491</v>
      </c>
      <c r="G39" s="242">
        <f t="shared" si="2"/>
        <v>147.01299999999992</v>
      </c>
      <c r="H39" s="242">
        <f t="shared" si="2"/>
        <v>169.0630000000001</v>
      </c>
      <c r="I39" s="243"/>
    </row>
    <row r="40" spans="1:9" s="116" customFormat="1" ht="14.25">
      <c r="A40" s="245">
        <v>32</v>
      </c>
      <c r="B40" s="239" t="s">
        <v>228</v>
      </c>
      <c r="C40" s="242">
        <v>368.58600000000001</v>
      </c>
      <c r="D40" s="242">
        <v>441.74599999999998</v>
      </c>
      <c r="E40" s="242">
        <v>368.58600000000001</v>
      </c>
      <c r="F40" s="242">
        <v>441.74599999999998</v>
      </c>
      <c r="G40" s="242">
        <f t="shared" si="2"/>
        <v>0</v>
      </c>
      <c r="H40" s="242">
        <f t="shared" si="2"/>
        <v>0</v>
      </c>
      <c r="I40" s="243"/>
    </row>
    <row r="41" spans="1:9" s="116" customFormat="1" ht="14.25">
      <c r="A41" s="245">
        <v>33</v>
      </c>
      <c r="B41" s="239" t="s">
        <v>230</v>
      </c>
      <c r="C41" s="242">
        <v>101.6</v>
      </c>
      <c r="D41" s="242">
        <v>101.6</v>
      </c>
      <c r="E41" s="242">
        <v>101.6</v>
      </c>
      <c r="F41" s="242">
        <v>101.6</v>
      </c>
      <c r="G41" s="242">
        <f t="shared" si="2"/>
        <v>0</v>
      </c>
      <c r="H41" s="242">
        <f t="shared" si="2"/>
        <v>0</v>
      </c>
      <c r="I41" s="243"/>
    </row>
    <row r="42" spans="1:9" s="116" customFormat="1" ht="14.25">
      <c r="A42" s="245">
        <v>34</v>
      </c>
      <c r="B42" s="239" t="s">
        <v>277</v>
      </c>
      <c r="C42" s="242">
        <v>424.2</v>
      </c>
      <c r="D42" s="242">
        <v>429.2</v>
      </c>
      <c r="E42" s="242">
        <v>424.2</v>
      </c>
      <c r="F42" s="242">
        <v>429.2</v>
      </c>
      <c r="G42" s="242">
        <f t="shared" si="2"/>
        <v>0</v>
      </c>
      <c r="H42" s="242">
        <f t="shared" si="2"/>
        <v>0</v>
      </c>
      <c r="I42" s="243"/>
    </row>
    <row r="43" spans="1:9" s="116" customFormat="1" ht="14.25">
      <c r="A43" s="115"/>
      <c r="B43" s="239" t="s">
        <v>278</v>
      </c>
      <c r="C43" s="115"/>
      <c r="D43" s="115"/>
      <c r="E43" s="115"/>
      <c r="F43" s="115"/>
      <c r="G43" s="242"/>
      <c r="H43" s="242"/>
    </row>
    <row r="44" spans="1:9" s="116" customFormat="1" ht="14.25" hidden="1">
      <c r="A44" s="115"/>
      <c r="B44" s="239"/>
      <c r="C44" s="251"/>
      <c r="D44" s="251"/>
      <c r="E44" s="251"/>
      <c r="F44" s="263"/>
      <c r="G44" s="242"/>
      <c r="H44" s="242"/>
      <c r="I44" s="264"/>
    </row>
    <row r="45" spans="1:9" s="116" customFormat="1" ht="14.25" hidden="1">
      <c r="A45" s="115"/>
      <c r="B45" s="239"/>
      <c r="C45" s="251"/>
      <c r="D45" s="251"/>
      <c r="E45" s="251"/>
      <c r="F45" s="263"/>
      <c r="G45" s="242"/>
      <c r="H45" s="242"/>
      <c r="I45" s="264"/>
    </row>
    <row r="46" spans="1:9" s="116" customFormat="1" ht="14.25" hidden="1">
      <c r="A46" s="156"/>
      <c r="B46" s="265"/>
      <c r="C46" s="266"/>
      <c r="D46" s="266"/>
      <c r="E46" s="266"/>
      <c r="F46" s="266"/>
      <c r="G46" s="266"/>
      <c r="H46" s="266"/>
      <c r="I46" s="267"/>
    </row>
    <row r="47" spans="1:9" s="231" customFormat="1" ht="60" hidden="1" customHeight="1">
      <c r="A47" s="232" t="s">
        <v>263</v>
      </c>
      <c r="B47" s="233" t="s">
        <v>264</v>
      </c>
      <c r="C47" s="234" t="s">
        <v>265</v>
      </c>
      <c r="D47" s="234" t="s">
        <v>266</v>
      </c>
      <c r="E47" s="234" t="s">
        <v>3</v>
      </c>
      <c r="F47" s="234" t="s">
        <v>4</v>
      </c>
      <c r="G47" s="234" t="str">
        <f t="shared" ref="G47:H47" si="3">G4</f>
        <v>2014
RL-Ver-
wendung</v>
      </c>
      <c r="H47" s="234" t="str">
        <f t="shared" si="3"/>
        <v>2015
RL-Ver-
wendung</v>
      </c>
      <c r="I47" s="235"/>
    </row>
    <row r="48" spans="1:9" s="116" customFormat="1" ht="9.75" customHeight="1">
      <c r="A48" s="115"/>
      <c r="B48" s="244"/>
      <c r="C48" s="238"/>
      <c r="D48" s="238"/>
      <c r="E48" s="238"/>
      <c r="F48" s="263"/>
      <c r="G48" s="242"/>
      <c r="H48" s="242"/>
      <c r="I48" s="264"/>
    </row>
    <row r="49" spans="1:9" s="258" customFormat="1" ht="14.25">
      <c r="A49" s="125" t="s">
        <v>279</v>
      </c>
      <c r="B49" s="237"/>
      <c r="C49" s="255"/>
      <c r="D49" s="255"/>
      <c r="E49" s="255"/>
      <c r="F49" s="261"/>
      <c r="G49" s="242"/>
      <c r="H49" s="242"/>
      <c r="I49" s="262"/>
    </row>
    <row r="50" spans="1:9" s="116" customFormat="1" ht="14.25">
      <c r="A50" s="245">
        <v>40</v>
      </c>
      <c r="B50" s="239" t="s">
        <v>234</v>
      </c>
      <c r="C50" s="242">
        <v>360.72699999999998</v>
      </c>
      <c r="D50" s="242">
        <v>364.642</v>
      </c>
      <c r="E50" s="242">
        <v>360.72699999999998</v>
      </c>
      <c r="F50" s="242">
        <v>364.642</v>
      </c>
      <c r="G50" s="242">
        <f t="shared" si="2"/>
        <v>0</v>
      </c>
      <c r="H50" s="242">
        <f t="shared" si="2"/>
        <v>0</v>
      </c>
      <c r="I50" s="243"/>
    </row>
    <row r="51" spans="1:9" s="116" customFormat="1" ht="14.25">
      <c r="A51" s="245">
        <v>41</v>
      </c>
      <c r="B51" s="239" t="s">
        <v>280</v>
      </c>
      <c r="C51" s="242">
        <v>3170.4319999999998</v>
      </c>
      <c r="D51" s="242">
        <v>3349.3589999999999</v>
      </c>
      <c r="E51" s="242">
        <v>3173.8249999999998</v>
      </c>
      <c r="F51" s="242">
        <v>3349.3589999999999</v>
      </c>
      <c r="G51" s="242">
        <f t="shared" si="2"/>
        <v>3.3930000000000291</v>
      </c>
      <c r="H51" s="242">
        <f t="shared" si="2"/>
        <v>0</v>
      </c>
      <c r="I51" s="243"/>
    </row>
    <row r="52" spans="1:9" s="116" customFormat="1" ht="14.25">
      <c r="A52" s="245">
        <v>42</v>
      </c>
      <c r="B52" s="239" t="s">
        <v>281</v>
      </c>
      <c r="C52" s="242">
        <v>2226.2719999999999</v>
      </c>
      <c r="D52" s="242">
        <v>2144.7869999999998</v>
      </c>
      <c r="E52" s="242">
        <v>2226.2719999999999</v>
      </c>
      <c r="F52" s="242">
        <v>2144.7869999999998</v>
      </c>
      <c r="G52" s="242">
        <f t="shared" si="2"/>
        <v>0</v>
      </c>
      <c r="H52" s="242">
        <f t="shared" si="2"/>
        <v>0</v>
      </c>
      <c r="I52" s="243"/>
    </row>
    <row r="53" spans="1:9" s="116" customFormat="1" ht="14.25">
      <c r="A53" s="245"/>
      <c r="B53" s="247" t="s">
        <v>270</v>
      </c>
      <c r="C53" s="248">
        <v>939.01499999999987</v>
      </c>
      <c r="D53" s="248">
        <v>865.79399999999987</v>
      </c>
      <c r="E53" s="248">
        <v>939.01499999999987</v>
      </c>
      <c r="F53" s="248">
        <v>865.79399999999987</v>
      </c>
      <c r="G53" s="242">
        <f t="shared" si="2"/>
        <v>0</v>
      </c>
      <c r="H53" s="242">
        <f t="shared" si="2"/>
        <v>0</v>
      </c>
      <c r="I53" s="249"/>
    </row>
    <row r="54" spans="1:9" s="116" customFormat="1" ht="14.25">
      <c r="A54" s="245"/>
      <c r="B54" s="247" t="s">
        <v>271</v>
      </c>
      <c r="C54" s="268">
        <v>1287.2570000000001</v>
      </c>
      <c r="D54" s="268">
        <v>1278.9929999999999</v>
      </c>
      <c r="E54" s="263">
        <v>1287.2570000000001</v>
      </c>
      <c r="F54" s="263">
        <v>1278.9929999999999</v>
      </c>
      <c r="G54" s="242">
        <f t="shared" si="2"/>
        <v>0</v>
      </c>
      <c r="H54" s="242">
        <f t="shared" si="2"/>
        <v>0</v>
      </c>
      <c r="I54" s="264"/>
    </row>
    <row r="55" spans="1:9" s="116" customFormat="1" ht="14.25">
      <c r="A55" s="245">
        <v>43</v>
      </c>
      <c r="B55" s="239" t="s">
        <v>240</v>
      </c>
      <c r="C55" s="242">
        <v>520.97900000000004</v>
      </c>
      <c r="D55" s="242">
        <v>621.51199999999994</v>
      </c>
      <c r="E55" s="242">
        <v>639.01900000000001</v>
      </c>
      <c r="F55" s="242">
        <v>643.01199999999994</v>
      </c>
      <c r="G55" s="242">
        <f t="shared" si="2"/>
        <v>118.03999999999996</v>
      </c>
      <c r="H55" s="242">
        <f t="shared" si="2"/>
        <v>21.5</v>
      </c>
      <c r="I55" s="243"/>
    </row>
    <row r="56" spans="1:9" s="116" customFormat="1" ht="14.25">
      <c r="A56" s="245">
        <v>44</v>
      </c>
      <c r="B56" s="239" t="s">
        <v>242</v>
      </c>
      <c r="C56" s="242">
        <v>1014.0029999999999</v>
      </c>
      <c r="D56" s="242">
        <v>988.67100000000005</v>
      </c>
      <c r="E56" s="242">
        <v>1014.0029999999999</v>
      </c>
      <c r="F56" s="242">
        <v>988.67100000000005</v>
      </c>
      <c r="G56" s="242">
        <f t="shared" si="2"/>
        <v>0</v>
      </c>
      <c r="H56" s="242">
        <f t="shared" si="2"/>
        <v>0</v>
      </c>
      <c r="I56" s="243"/>
    </row>
    <row r="57" spans="1:9" s="116" customFormat="1" ht="14.25">
      <c r="A57" s="245"/>
      <c r="B57" s="247" t="s">
        <v>270</v>
      </c>
      <c r="C57" s="248">
        <v>218.08399999999995</v>
      </c>
      <c r="D57" s="248">
        <v>163.83600000000001</v>
      </c>
      <c r="E57" s="248">
        <v>218.08399999999995</v>
      </c>
      <c r="F57" s="248">
        <v>163.83600000000001</v>
      </c>
      <c r="G57" s="242">
        <f t="shared" si="2"/>
        <v>0</v>
      </c>
      <c r="H57" s="242">
        <f t="shared" si="2"/>
        <v>0</v>
      </c>
      <c r="I57" s="249"/>
    </row>
    <row r="58" spans="1:9" s="116" customFormat="1" ht="14.25">
      <c r="A58" s="245"/>
      <c r="B58" s="247" t="s">
        <v>271</v>
      </c>
      <c r="C58" s="268">
        <v>795.91899999999998</v>
      </c>
      <c r="D58" s="268">
        <v>824.83500000000004</v>
      </c>
      <c r="E58" s="263">
        <v>795.91899999999998</v>
      </c>
      <c r="F58" s="263">
        <v>824.83500000000004</v>
      </c>
      <c r="G58" s="242">
        <f t="shared" si="2"/>
        <v>0</v>
      </c>
      <c r="H58" s="242">
        <f t="shared" si="2"/>
        <v>0</v>
      </c>
      <c r="I58" s="264"/>
    </row>
    <row r="59" spans="1:9" s="116" customFormat="1" ht="14.25">
      <c r="A59" s="245">
        <v>45</v>
      </c>
      <c r="B59" s="239" t="s">
        <v>244</v>
      </c>
      <c r="C59" s="242">
        <v>1510.482</v>
      </c>
      <c r="D59" s="242">
        <v>1020.297</v>
      </c>
      <c r="E59" s="242">
        <v>1540.2719999999999</v>
      </c>
      <c r="F59" s="242">
        <v>1023.297</v>
      </c>
      <c r="G59" s="242">
        <f t="shared" si="2"/>
        <v>29.789999999999964</v>
      </c>
      <c r="H59" s="242">
        <f t="shared" si="2"/>
        <v>3</v>
      </c>
      <c r="I59" s="243"/>
    </row>
    <row r="60" spans="1:9" s="116" customFormat="1" ht="14.25">
      <c r="A60" s="245"/>
      <c r="B60" s="247" t="s">
        <v>270</v>
      </c>
      <c r="C60" s="248">
        <v>1065.106</v>
      </c>
      <c r="D60" s="248">
        <v>1020.2910000000001</v>
      </c>
      <c r="E60" s="269">
        <v>1094.896</v>
      </c>
      <c r="F60" s="269">
        <v>1023.2910000000001</v>
      </c>
      <c r="G60" s="242">
        <f t="shared" si="2"/>
        <v>29.789999999999964</v>
      </c>
      <c r="H60" s="242">
        <f t="shared" si="2"/>
        <v>3</v>
      </c>
      <c r="I60" s="270"/>
    </row>
    <row r="61" spans="1:9" s="116" customFormat="1" ht="14.25">
      <c r="A61" s="245"/>
      <c r="B61" s="247" t="s">
        <v>271</v>
      </c>
      <c r="C61" s="263">
        <v>445.37599999999998</v>
      </c>
      <c r="D61" s="263">
        <v>6.0000000000000001E-3</v>
      </c>
      <c r="E61" s="263">
        <v>445.37599999999998</v>
      </c>
      <c r="F61" s="263">
        <v>6.0000000000000001E-3</v>
      </c>
      <c r="G61" s="242">
        <f t="shared" si="2"/>
        <v>0</v>
      </c>
      <c r="H61" s="242">
        <f t="shared" si="2"/>
        <v>0</v>
      </c>
      <c r="I61" s="264"/>
    </row>
    <row r="62" spans="1:9" s="116" customFormat="1" ht="14.25">
      <c r="A62" s="245">
        <v>46</v>
      </c>
      <c r="B62" s="239" t="s">
        <v>246</v>
      </c>
      <c r="C62" s="242">
        <v>1831.59</v>
      </c>
      <c r="D62" s="242">
        <v>431</v>
      </c>
      <c r="E62" s="242">
        <v>1831.59</v>
      </c>
      <c r="F62" s="242">
        <v>431</v>
      </c>
      <c r="G62" s="242">
        <f t="shared" si="2"/>
        <v>0</v>
      </c>
      <c r="H62" s="242">
        <f t="shared" si="2"/>
        <v>0</v>
      </c>
      <c r="I62" s="243"/>
    </row>
    <row r="63" spans="1:9" s="116" customFormat="1" ht="14.25">
      <c r="A63" s="245"/>
      <c r="B63" s="271" t="s">
        <v>270</v>
      </c>
      <c r="C63" s="248">
        <v>1631.588</v>
      </c>
      <c r="D63" s="248">
        <v>430.99799999999999</v>
      </c>
      <c r="E63" s="269">
        <v>1631.588</v>
      </c>
      <c r="F63" s="269">
        <v>430.99799999999999</v>
      </c>
      <c r="G63" s="242">
        <f t="shared" si="2"/>
        <v>0</v>
      </c>
      <c r="H63" s="242">
        <f t="shared" si="2"/>
        <v>0</v>
      </c>
      <c r="I63" s="270"/>
    </row>
    <row r="64" spans="1:9" s="116" customFormat="1" ht="14.25">
      <c r="A64" s="245"/>
      <c r="B64" s="271" t="s">
        <v>271</v>
      </c>
      <c r="C64" s="269">
        <v>200.00200000000001</v>
      </c>
      <c r="D64" s="269">
        <v>2E-3</v>
      </c>
      <c r="E64" s="269">
        <v>200.00200000000001</v>
      </c>
      <c r="F64" s="269">
        <v>2E-3</v>
      </c>
      <c r="G64" s="242">
        <f t="shared" si="2"/>
        <v>0</v>
      </c>
      <c r="H64" s="242">
        <f t="shared" si="2"/>
        <v>0</v>
      </c>
      <c r="I64" s="270"/>
    </row>
    <row r="65" spans="1:9" s="116" customFormat="1" ht="10.15" customHeight="1">
      <c r="A65" s="115"/>
      <c r="B65" s="115"/>
      <c r="C65" s="119"/>
      <c r="D65" s="119"/>
      <c r="E65" s="119"/>
      <c r="F65" s="115"/>
      <c r="G65" s="242"/>
      <c r="H65" s="242"/>
    </row>
    <row r="66" spans="1:9" s="116" customFormat="1" ht="14.25">
      <c r="A66" s="272" t="s">
        <v>282</v>
      </c>
      <c r="B66" s="273"/>
      <c r="C66" s="119"/>
      <c r="D66" s="119"/>
      <c r="E66" s="119"/>
      <c r="F66" s="115"/>
      <c r="G66" s="242"/>
      <c r="H66" s="242"/>
    </row>
    <row r="67" spans="1:9" s="116" customFormat="1" ht="14.25">
      <c r="A67" s="245">
        <v>51</v>
      </c>
      <c r="B67" s="115" t="s">
        <v>248</v>
      </c>
      <c r="C67" s="242">
        <v>1</v>
      </c>
      <c r="D67" s="242">
        <v>1</v>
      </c>
      <c r="E67" s="242">
        <v>1</v>
      </c>
      <c r="F67" s="242">
        <v>1</v>
      </c>
      <c r="G67" s="242">
        <f t="shared" si="2"/>
        <v>0</v>
      </c>
      <c r="H67" s="242">
        <f t="shared" si="2"/>
        <v>0</v>
      </c>
      <c r="I67" s="243"/>
    </row>
    <row r="68" spans="1:9" s="116" customFormat="1" ht="14.25">
      <c r="A68" s="245">
        <v>58</v>
      </c>
      <c r="B68" s="115" t="s">
        <v>250</v>
      </c>
      <c r="C68" s="242">
        <v>6903.5140000000001</v>
      </c>
      <c r="D68" s="242">
        <v>6557.45</v>
      </c>
      <c r="E68" s="242">
        <v>6903.5140000000001</v>
      </c>
      <c r="F68" s="242">
        <v>6557.45</v>
      </c>
      <c r="G68" s="242">
        <f t="shared" si="2"/>
        <v>0</v>
      </c>
      <c r="H68" s="242">
        <f t="shared" si="2"/>
        <v>0</v>
      </c>
      <c r="I68" s="243"/>
    </row>
    <row r="69" spans="1:9" s="116" customFormat="1" ht="14.25">
      <c r="A69" s="245"/>
      <c r="B69" s="115"/>
      <c r="C69" s="119"/>
      <c r="D69" s="119"/>
      <c r="E69" s="119"/>
      <c r="F69" s="115"/>
      <c r="G69" s="115"/>
      <c r="H69" s="115"/>
    </row>
    <row r="70" spans="1:9" s="116" customFormat="1" ht="14.25">
      <c r="A70" s="272" t="s">
        <v>283</v>
      </c>
      <c r="B70" s="115"/>
      <c r="C70" s="119">
        <v>50</v>
      </c>
      <c r="D70" s="119">
        <v>50</v>
      </c>
      <c r="E70" s="119">
        <v>0</v>
      </c>
      <c r="F70" s="119">
        <v>0</v>
      </c>
      <c r="G70" s="119"/>
      <c r="H70" s="119"/>
      <c r="I70" s="113"/>
    </row>
    <row r="71" spans="1:9" s="116" customFormat="1" ht="14.25">
      <c r="A71" s="245"/>
      <c r="B71" s="115"/>
      <c r="C71" s="119"/>
      <c r="D71" s="119"/>
      <c r="E71" s="119"/>
      <c r="F71" s="115"/>
      <c r="G71" s="269"/>
      <c r="H71" s="115"/>
    </row>
    <row r="72" spans="1:9" s="277" customFormat="1" ht="14.25">
      <c r="A72" s="274" t="s">
        <v>24</v>
      </c>
      <c r="B72" s="274"/>
      <c r="C72" s="275">
        <f>SUM(C7:C13,C16:C21,C24,C27:C28,C31:C32,C35,C38:C42,C50:C52,C55:C56,C59,C62,C67:C68,C70)</f>
        <v>75200.075666666657</v>
      </c>
      <c r="D72" s="275">
        <f>SUM(D7:D13,D16:D21,D24,D27:D28,D31:D32,D35,D38:D42,D50:D52,D55:D56,D59,D62,D67:D68,D70)</f>
        <v>74368.665000000008</v>
      </c>
      <c r="E72" s="275">
        <f t="shared" ref="E72" si="4">SUM(E7:E13,E16:E21,E24,E27:E28,E31:E32,E35,E38:E42,E50:E52,E55:E56,E59,E62,E67:E68,E70)</f>
        <v>75760.876999999979</v>
      </c>
      <c r="F72" s="275">
        <f>SUM(F7:F13,F16:F21,F24,F27:F28,F31:F32,F35,F38:F42,F50:F52,F55:F56,F59,F62,F67:F68,F70)</f>
        <v>74686.994999999995</v>
      </c>
      <c r="G72" s="275">
        <f>SUM(G7:G13,G16:G21,G24,G27:G28,G31:G32,G35,G38:G42,G50:G52,G55:G56,G59,G62,G67:G68,G70)</f>
        <v>610.80133333333299</v>
      </c>
      <c r="H72" s="275">
        <f>SUM(H7:H13,H16:H21,H24,H27:H28,H31:H32,H35,H38:H42,H50:H52,H55:H56,H59,H62,H67:H68,H70)</f>
        <v>368.33000000000004</v>
      </c>
      <c r="I72" s="276"/>
    </row>
    <row r="73" spans="1:9" s="116" customFormat="1" ht="14.25">
      <c r="A73" s="156"/>
      <c r="B73" s="156"/>
      <c r="C73" s="156"/>
      <c r="D73" s="156"/>
      <c r="E73" s="156"/>
      <c r="F73" s="156"/>
      <c r="G73" s="156"/>
      <c r="H73" s="156"/>
      <c r="I73" s="231"/>
    </row>
    <row r="74" spans="1:9" s="116" customFormat="1" ht="14.25">
      <c r="C74" s="270"/>
      <c r="D74" s="270"/>
      <c r="E74" s="270"/>
    </row>
    <row r="75" spans="1:9" s="116" customFormat="1" ht="14.25">
      <c r="A75" s="120"/>
    </row>
  </sheetData>
  <pageMargins left="0.52" right="0.39370078740157483" top="0.31496062992125984" bottom="0.32" header="0.23622047244094491" footer="0.24"/>
  <pageSetup paperSize="9" orientation="portrait" r:id="rId1"/>
  <headerFooter alignWithMargins="0"/>
  <rowBreaks count="1" manualBreakCount="1">
    <brk id="45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3"/>
  <sheetViews>
    <sheetView zoomScaleNormal="100" workbookViewId="0">
      <pane ySplit="4" topLeftCell="A5" activePane="bottomLeft" state="frozen"/>
      <selection pane="bottomLeft"/>
    </sheetView>
  </sheetViews>
  <sheetFormatPr baseColWidth="10" defaultRowHeight="12.75"/>
  <cols>
    <col min="1" max="1" width="12.42578125" style="280" customWidth="1"/>
    <col min="2" max="2" width="9.140625" style="280" customWidth="1"/>
    <col min="3" max="3" width="10.140625" style="280" customWidth="1"/>
    <col min="4" max="4" width="9.28515625" style="280" customWidth="1"/>
    <col min="5" max="5" width="10" style="280" customWidth="1"/>
    <col min="6" max="6" width="10.140625" style="280" customWidth="1"/>
    <col min="7" max="11" width="9.28515625" style="280" customWidth="1"/>
    <col min="12" max="16384" width="11.42578125" style="280"/>
  </cols>
  <sheetData>
    <row r="1" spans="1:11" ht="14.25">
      <c r="A1" s="278" t="s">
        <v>284</v>
      </c>
      <c r="B1" s="279"/>
      <c r="C1" s="279"/>
      <c r="D1" s="279"/>
      <c r="E1" s="279"/>
      <c r="F1" s="279"/>
    </row>
    <row r="2" spans="1:11" ht="14.25">
      <c r="A2" s="143" t="s">
        <v>1</v>
      </c>
      <c r="B2" s="143"/>
      <c r="C2" s="143"/>
      <c r="D2" s="143"/>
      <c r="E2" s="143"/>
      <c r="F2" s="143"/>
    </row>
    <row r="3" spans="1:11" ht="14.25">
      <c r="A3" s="281"/>
      <c r="B3" s="281"/>
      <c r="C3" s="281"/>
      <c r="D3" s="281"/>
      <c r="E3" s="281"/>
      <c r="F3" s="281"/>
      <c r="G3" s="282"/>
      <c r="H3" s="282"/>
      <c r="I3" s="282"/>
      <c r="J3" s="282"/>
      <c r="K3" s="282"/>
    </row>
    <row r="4" spans="1:11" s="285" customFormat="1" ht="21.75" customHeight="1">
      <c r="A4" s="283"/>
      <c r="B4" s="284">
        <v>2009</v>
      </c>
      <c r="C4" s="284">
        <v>2010</v>
      </c>
      <c r="D4" s="284">
        <v>2011</v>
      </c>
      <c r="E4" s="284">
        <v>2012</v>
      </c>
      <c r="F4" s="284">
        <v>2013</v>
      </c>
      <c r="G4" s="284">
        <v>2014</v>
      </c>
      <c r="H4" s="284">
        <v>2015</v>
      </c>
      <c r="I4" s="284">
        <v>2016</v>
      </c>
      <c r="J4" s="284">
        <v>2017</v>
      </c>
      <c r="K4" s="284">
        <v>2018</v>
      </c>
    </row>
    <row r="5" spans="1:11" ht="15" customHeight="1">
      <c r="A5" s="286"/>
      <c r="B5" s="286"/>
      <c r="C5" s="286"/>
      <c r="D5" s="286"/>
      <c r="E5" s="286"/>
      <c r="F5" s="286"/>
      <c r="G5" s="286"/>
      <c r="H5" s="286"/>
      <c r="I5" s="286"/>
      <c r="J5" s="286"/>
    </row>
    <row r="6" spans="1:11" ht="15" customHeight="1">
      <c r="A6" s="287" t="s">
        <v>285</v>
      </c>
      <c r="B6" s="288">
        <v>77519.873000000007</v>
      </c>
      <c r="C6" s="288">
        <v>70817.407000000007</v>
      </c>
      <c r="D6" s="288">
        <v>71271.3</v>
      </c>
      <c r="E6" s="288">
        <v>73368.899999999994</v>
      </c>
      <c r="F6" s="289">
        <v>74733.8</v>
      </c>
      <c r="G6" s="288"/>
      <c r="H6" s="288"/>
      <c r="I6" s="288"/>
      <c r="J6" s="286"/>
    </row>
    <row r="7" spans="1:11" s="293" customFormat="1" ht="13.5">
      <c r="A7" s="290" t="s">
        <v>270</v>
      </c>
      <c r="B7" s="291">
        <v>62118.094999999994</v>
      </c>
      <c r="C7" s="291">
        <v>54562.74</v>
      </c>
      <c r="D7" s="291">
        <v>54476.719767000002</v>
      </c>
      <c r="E7" s="291">
        <v>56173.764527947998</v>
      </c>
      <c r="F7" s="291">
        <v>57442.123885000001</v>
      </c>
      <c r="G7" s="291"/>
      <c r="H7" s="291"/>
      <c r="I7" s="291"/>
      <c r="J7" s="292"/>
    </row>
    <row r="8" spans="1:11" s="293" customFormat="1" ht="13.5">
      <c r="A8" s="290" t="s">
        <v>286</v>
      </c>
      <c r="B8" s="291">
        <v>15401.778</v>
      </c>
      <c r="C8" s="291">
        <v>16254.666999999999</v>
      </c>
      <c r="D8" s="291">
        <v>16794.629000000001</v>
      </c>
      <c r="E8" s="291">
        <v>17195.167999999998</v>
      </c>
      <c r="F8" s="291">
        <v>17291.722000000002</v>
      </c>
      <c r="G8" s="291"/>
      <c r="H8" s="291"/>
      <c r="I8" s="291"/>
      <c r="J8" s="292"/>
    </row>
    <row r="9" spans="1:11" ht="14.25">
      <c r="A9" s="287" t="s">
        <v>287</v>
      </c>
      <c r="B9" s="288">
        <v>77519.873000000007</v>
      </c>
      <c r="C9" s="288">
        <v>70817.407000000007</v>
      </c>
      <c r="D9" s="288">
        <v>71271.3</v>
      </c>
      <c r="E9" s="288">
        <v>73368.899999999994</v>
      </c>
      <c r="F9" s="289">
        <v>74733.8</v>
      </c>
      <c r="G9" s="288"/>
      <c r="H9" s="288"/>
      <c r="I9" s="288"/>
      <c r="J9" s="286"/>
    </row>
    <row r="10" spans="1:11" s="293" customFormat="1" ht="13.5">
      <c r="A10" s="290" t="s">
        <v>270</v>
      </c>
      <c r="B10" s="291">
        <v>62118.09</v>
      </c>
      <c r="C10" s="291">
        <v>54562.735000000001</v>
      </c>
      <c r="D10" s="291">
        <v>54476.719767000002</v>
      </c>
      <c r="E10" s="291">
        <v>56173.764527947998</v>
      </c>
      <c r="F10" s="291">
        <v>57442.123885000001</v>
      </c>
      <c r="G10" s="291"/>
      <c r="H10" s="291"/>
      <c r="I10" s="291"/>
      <c r="J10" s="292"/>
    </row>
    <row r="11" spans="1:11" s="293" customFormat="1" ht="13.5">
      <c r="A11" s="290" t="s">
        <v>286</v>
      </c>
      <c r="B11" s="291">
        <v>15401.782999999999</v>
      </c>
      <c r="C11" s="291">
        <v>16254.671999999999</v>
      </c>
      <c r="D11" s="291">
        <v>16794.629000000001</v>
      </c>
      <c r="E11" s="291">
        <v>17195.167999999998</v>
      </c>
      <c r="F11" s="291">
        <v>17291.722000000002</v>
      </c>
      <c r="G11" s="291"/>
      <c r="H11" s="291"/>
      <c r="I11" s="291"/>
      <c r="J11" s="292"/>
    </row>
    <row r="12" spans="1:11" ht="14.25">
      <c r="A12" s="287" t="s">
        <v>288</v>
      </c>
      <c r="B12" s="288">
        <v>77519.873000000007</v>
      </c>
      <c r="C12" s="288">
        <v>70817.407000000007</v>
      </c>
      <c r="D12" s="288">
        <v>71271.3</v>
      </c>
      <c r="E12" s="288">
        <v>73368.899999999994</v>
      </c>
      <c r="F12" s="289">
        <v>74733.8</v>
      </c>
      <c r="G12" s="288"/>
      <c r="H12" s="288"/>
      <c r="I12" s="288"/>
      <c r="J12" s="286"/>
    </row>
    <row r="13" spans="1:11" s="293" customFormat="1" ht="13.5">
      <c r="A13" s="290" t="s">
        <v>270</v>
      </c>
      <c r="B13" s="291">
        <v>62118.09</v>
      </c>
      <c r="C13" s="291">
        <v>54562.735000000001</v>
      </c>
      <c r="D13" s="291">
        <v>54476.719767000002</v>
      </c>
      <c r="E13" s="291">
        <v>56173.764527947998</v>
      </c>
      <c r="F13" s="291">
        <v>57442.123885000001</v>
      </c>
      <c r="G13" s="291"/>
      <c r="H13" s="291"/>
      <c r="I13" s="291"/>
      <c r="J13" s="292"/>
    </row>
    <row r="14" spans="1:11" s="293" customFormat="1" ht="13.5">
      <c r="A14" s="290" t="s">
        <v>286</v>
      </c>
      <c r="B14" s="291">
        <v>15401.782999999999</v>
      </c>
      <c r="C14" s="291">
        <v>16254.671999999999</v>
      </c>
      <c r="D14" s="291">
        <v>16794.629000000001</v>
      </c>
      <c r="E14" s="291">
        <v>17195.167999999998</v>
      </c>
      <c r="F14" s="291">
        <v>17291.722000000002</v>
      </c>
      <c r="G14" s="291"/>
      <c r="H14" s="291"/>
      <c r="I14" s="291"/>
      <c r="J14" s="292"/>
    </row>
    <row r="15" spans="1:11" ht="14.25">
      <c r="A15" s="287" t="s">
        <v>289</v>
      </c>
      <c r="B15" s="288"/>
      <c r="C15" s="288"/>
      <c r="D15" s="288">
        <v>69099.299999999988</v>
      </c>
      <c r="E15" s="288">
        <v>70144.3</v>
      </c>
      <c r="F15" s="288">
        <v>70930.599999999991</v>
      </c>
      <c r="G15" s="288">
        <v>72253.100000000006</v>
      </c>
      <c r="H15" s="288"/>
      <c r="I15" s="288"/>
      <c r="J15" s="286"/>
    </row>
    <row r="16" spans="1:11" s="293" customFormat="1" ht="13.5">
      <c r="A16" s="290" t="s">
        <v>270</v>
      </c>
      <c r="B16" s="291"/>
      <c r="C16" s="291"/>
      <c r="D16" s="291">
        <v>52762.30000000001</v>
      </c>
      <c r="E16" s="291">
        <v>53505.80000000001</v>
      </c>
      <c r="F16" s="291">
        <v>54096</v>
      </c>
      <c r="G16" s="291">
        <v>55160.600000000013</v>
      </c>
      <c r="H16" s="291"/>
      <c r="I16" s="291"/>
      <c r="J16" s="292"/>
    </row>
    <row r="17" spans="1:15" s="293" customFormat="1" ht="13.5">
      <c r="A17" s="290" t="s">
        <v>286</v>
      </c>
      <c r="B17" s="291"/>
      <c r="C17" s="291"/>
      <c r="D17" s="291">
        <v>16337.000000000002</v>
      </c>
      <c r="E17" s="291">
        <v>16638.5</v>
      </c>
      <c r="F17" s="291">
        <v>16834.599999999999</v>
      </c>
      <c r="G17" s="291">
        <v>17092.5</v>
      </c>
      <c r="H17" s="291"/>
      <c r="I17" s="291"/>
      <c r="J17" s="292"/>
    </row>
    <row r="18" spans="1:15" ht="14.25">
      <c r="A18" s="287" t="s">
        <v>290</v>
      </c>
      <c r="B18" s="288"/>
      <c r="C18" s="288"/>
      <c r="D18" s="288"/>
      <c r="E18" s="288">
        <v>73605.634999999995</v>
      </c>
      <c r="F18" s="288">
        <v>73212.928</v>
      </c>
      <c r="G18" s="288">
        <v>74571.100999999995</v>
      </c>
      <c r="H18" s="288">
        <v>75487.653999999995</v>
      </c>
      <c r="I18" s="288"/>
      <c r="J18" s="286"/>
    </row>
    <row r="19" spans="1:15" s="293" customFormat="1" ht="13.5">
      <c r="A19" s="290" t="s">
        <v>270</v>
      </c>
      <c r="B19" s="291"/>
      <c r="C19" s="291"/>
      <c r="D19" s="291"/>
      <c r="E19" s="291">
        <v>55892.02</v>
      </c>
      <c r="F19" s="291">
        <v>55009.437999999995</v>
      </c>
      <c r="G19" s="291">
        <v>55952.345000000008</v>
      </c>
      <c r="H19" s="291">
        <v>56574.004999999997</v>
      </c>
      <c r="I19" s="291"/>
      <c r="J19" s="292"/>
    </row>
    <row r="20" spans="1:15" s="293" customFormat="1" ht="13.5">
      <c r="A20" s="290" t="s">
        <v>286</v>
      </c>
      <c r="B20" s="291"/>
      <c r="C20" s="291"/>
      <c r="D20" s="291"/>
      <c r="E20" s="291">
        <v>17713.615000000002</v>
      </c>
      <c r="F20" s="291">
        <v>18203.489999999998</v>
      </c>
      <c r="G20" s="291">
        <v>18618.756000000001</v>
      </c>
      <c r="H20" s="291">
        <v>18913.649000000001</v>
      </c>
      <c r="I20" s="291"/>
      <c r="J20" s="292"/>
    </row>
    <row r="21" spans="1:15" ht="14.25" hidden="1">
      <c r="A21" s="287" t="s">
        <v>291</v>
      </c>
      <c r="B21" s="288"/>
      <c r="C21" s="288"/>
      <c r="D21" s="288"/>
      <c r="E21" s="288">
        <v>75629.911999999997</v>
      </c>
      <c r="F21" s="288"/>
      <c r="G21" s="288"/>
      <c r="H21" s="288"/>
      <c r="I21" s="288"/>
      <c r="J21" s="286"/>
    </row>
    <row r="22" spans="1:15" ht="14.25" hidden="1">
      <c r="A22" s="287" t="s">
        <v>270</v>
      </c>
      <c r="B22" s="288"/>
      <c r="C22" s="288"/>
      <c r="D22" s="288"/>
      <c r="E22" s="288"/>
      <c r="F22" s="288"/>
      <c r="G22" s="288"/>
      <c r="H22" s="288"/>
      <c r="I22" s="288"/>
      <c r="J22" s="286"/>
    </row>
    <row r="23" spans="1:15" ht="14.25" hidden="1">
      <c r="A23" s="287" t="s">
        <v>292</v>
      </c>
      <c r="B23" s="288"/>
      <c r="C23" s="288"/>
      <c r="D23" s="288"/>
      <c r="E23" s="288"/>
      <c r="F23" s="288"/>
      <c r="G23" s="288"/>
      <c r="H23" s="288"/>
      <c r="I23" s="288"/>
      <c r="J23" s="286"/>
    </row>
    <row r="24" spans="1:15" ht="14.25" hidden="1">
      <c r="A24" s="287" t="s">
        <v>291</v>
      </c>
      <c r="B24" s="288"/>
      <c r="C24" s="288"/>
      <c r="D24" s="288"/>
      <c r="E24" s="288">
        <v>76529.911999999997</v>
      </c>
      <c r="F24" s="288">
        <v>75153.301999999996</v>
      </c>
      <c r="G24" s="288">
        <v>74339.354000000007</v>
      </c>
      <c r="H24" s="288">
        <v>73930.274999999994</v>
      </c>
      <c r="I24" s="288"/>
      <c r="J24" s="286"/>
    </row>
    <row r="25" spans="1:15" ht="14.25" hidden="1">
      <c r="A25" s="287" t="s">
        <v>270</v>
      </c>
      <c r="B25" s="288"/>
      <c r="C25" s="288"/>
      <c r="D25" s="288"/>
      <c r="E25" s="288"/>
      <c r="F25" s="288"/>
      <c r="G25" s="294"/>
      <c r="H25" s="288"/>
      <c r="I25" s="288"/>
      <c r="J25" s="286"/>
    </row>
    <row r="26" spans="1:15" ht="14.25" hidden="1">
      <c r="A26" s="287" t="s">
        <v>292</v>
      </c>
      <c r="B26" s="294"/>
      <c r="C26" s="294"/>
      <c r="D26" s="294"/>
      <c r="E26" s="294"/>
      <c r="F26" s="294"/>
      <c r="G26" s="294"/>
      <c r="H26" s="288"/>
      <c r="I26" s="288"/>
      <c r="J26" s="286"/>
    </row>
    <row r="27" spans="1:15" ht="14.25">
      <c r="A27" s="287" t="s">
        <v>293</v>
      </c>
      <c r="B27" s="294"/>
      <c r="C27" s="294"/>
      <c r="D27" s="294"/>
      <c r="E27" s="288">
        <v>75629.911999999997</v>
      </c>
      <c r="F27" s="288">
        <v>74253.301999999996</v>
      </c>
      <c r="G27" s="288">
        <v>73889.354000000007</v>
      </c>
      <c r="H27" s="288">
        <v>73930.274999999994</v>
      </c>
      <c r="I27" s="288">
        <v>76512.153999999995</v>
      </c>
      <c r="J27" s="286"/>
    </row>
    <row r="28" spans="1:15" s="293" customFormat="1" ht="13.5">
      <c r="A28" s="290" t="s">
        <v>270</v>
      </c>
      <c r="B28" s="291"/>
      <c r="C28" s="291"/>
      <c r="D28" s="291"/>
      <c r="E28" s="291">
        <v>58141.722999999998</v>
      </c>
      <c r="F28" s="291">
        <v>56337.325000000004</v>
      </c>
      <c r="G28" s="291">
        <v>55880.125</v>
      </c>
      <c r="H28" s="291">
        <v>56148.492999999995</v>
      </c>
      <c r="I28" s="291">
        <v>58465.830999999998</v>
      </c>
      <c r="J28" s="295"/>
      <c r="K28" s="296"/>
      <c r="L28" s="296"/>
      <c r="M28" s="296"/>
      <c r="N28" s="296"/>
      <c r="O28" s="296"/>
    </row>
    <row r="29" spans="1:15" s="293" customFormat="1" ht="13.5">
      <c r="A29" s="290" t="s">
        <v>286</v>
      </c>
      <c r="B29" s="291"/>
      <c r="C29" s="291"/>
      <c r="D29" s="291"/>
      <c r="E29" s="291">
        <v>17488.188999999998</v>
      </c>
      <c r="F29" s="291">
        <v>17915.976999999992</v>
      </c>
      <c r="G29" s="291">
        <v>18009.229000000007</v>
      </c>
      <c r="H29" s="291">
        <v>17781.781999999999</v>
      </c>
      <c r="I29" s="291">
        <v>18046.322999999997</v>
      </c>
      <c r="J29" s="295"/>
      <c r="K29" s="296"/>
      <c r="L29" s="296"/>
      <c r="M29" s="296"/>
      <c r="N29" s="296"/>
      <c r="O29" s="296"/>
    </row>
    <row r="30" spans="1:15" ht="14.25">
      <c r="A30" s="287" t="s">
        <v>294</v>
      </c>
      <c r="B30" s="288"/>
      <c r="C30" s="288"/>
      <c r="D30" s="288"/>
      <c r="E30" s="288">
        <v>76529.911999999997</v>
      </c>
      <c r="F30" s="288">
        <v>75153.301999999996</v>
      </c>
      <c r="G30" s="288">
        <v>74339.354000000007</v>
      </c>
      <c r="H30" s="288">
        <v>73930.274999999994</v>
      </c>
      <c r="I30" s="288">
        <v>76512.153999999995</v>
      </c>
      <c r="J30" s="297"/>
      <c r="K30" s="298"/>
      <c r="L30" s="298"/>
      <c r="M30" s="298"/>
      <c r="N30" s="298"/>
      <c r="O30" s="298"/>
    </row>
    <row r="31" spans="1:15" s="293" customFormat="1" ht="13.5">
      <c r="A31" s="290" t="s">
        <v>270</v>
      </c>
      <c r="B31" s="291"/>
      <c r="C31" s="291"/>
      <c r="D31" s="291"/>
      <c r="E31" s="291">
        <v>58141.722999999998</v>
      </c>
      <c r="F31" s="291">
        <v>56337.325000000004</v>
      </c>
      <c r="G31" s="291">
        <v>55880.125</v>
      </c>
      <c r="H31" s="291">
        <v>56148.492999999995</v>
      </c>
      <c r="I31" s="291">
        <v>58465.830999999998</v>
      </c>
      <c r="J31" s="295"/>
      <c r="K31" s="296"/>
      <c r="L31" s="296"/>
      <c r="M31" s="296"/>
      <c r="N31" s="296"/>
      <c r="O31" s="296"/>
    </row>
    <row r="32" spans="1:15" s="293" customFormat="1" ht="14.25">
      <c r="A32" s="290" t="s">
        <v>292</v>
      </c>
      <c r="B32" s="291"/>
      <c r="C32" s="291"/>
      <c r="D32" s="291"/>
      <c r="E32" s="291">
        <v>18388.188999999998</v>
      </c>
      <c r="F32" s="291">
        <v>18815.977999999999</v>
      </c>
      <c r="G32" s="291">
        <v>18459.228999999999</v>
      </c>
      <c r="H32" s="291">
        <v>17781.781999999999</v>
      </c>
      <c r="I32" s="291">
        <v>18046.323</v>
      </c>
      <c r="J32" s="295"/>
      <c r="K32" s="296"/>
      <c r="L32" s="296"/>
      <c r="M32" s="296"/>
      <c r="N32" s="296"/>
      <c r="O32" s="296"/>
    </row>
    <row r="33" spans="1:14" ht="14.25">
      <c r="A33" s="287" t="s">
        <v>295</v>
      </c>
      <c r="B33" s="288"/>
      <c r="C33" s="288"/>
      <c r="D33" s="288"/>
      <c r="E33" s="288"/>
      <c r="F33" s="288">
        <v>75062.741999999998</v>
      </c>
      <c r="G33" s="288">
        <v>74339.353999999992</v>
      </c>
      <c r="H33" s="288">
        <v>73930.275000000009</v>
      </c>
      <c r="I33" s="288">
        <v>76512.153999999995</v>
      </c>
      <c r="J33" s="297"/>
    </row>
    <row r="34" spans="1:14" s="293" customFormat="1" ht="13.5">
      <c r="A34" s="290" t="s">
        <v>270</v>
      </c>
      <c r="B34" s="291"/>
      <c r="C34" s="291"/>
      <c r="D34" s="291"/>
      <c r="E34" s="291"/>
      <c r="F34" s="291">
        <v>55121.555999999997</v>
      </c>
      <c r="G34" s="291">
        <v>55846.424999999996</v>
      </c>
      <c r="H34" s="291">
        <v>56111.392999999996</v>
      </c>
      <c r="I34" s="291">
        <v>58428.631000000008</v>
      </c>
      <c r="J34" s="295"/>
      <c r="K34" s="296"/>
      <c r="L34" s="296"/>
      <c r="M34" s="296"/>
      <c r="N34" s="296"/>
    </row>
    <row r="35" spans="1:14" s="293" customFormat="1" ht="13.5">
      <c r="A35" s="290" t="s">
        <v>286</v>
      </c>
      <c r="B35" s="291"/>
      <c r="C35" s="291"/>
      <c r="D35" s="291"/>
      <c r="E35" s="291"/>
      <c r="F35" s="291">
        <v>19941.186000000002</v>
      </c>
      <c r="G35" s="291">
        <v>18492.929</v>
      </c>
      <c r="H35" s="291">
        <v>17818.881999999998</v>
      </c>
      <c r="I35" s="291">
        <v>18083.523000000001</v>
      </c>
      <c r="J35" s="295"/>
    </row>
    <row r="36" spans="1:14" s="293" customFormat="1" ht="14.25">
      <c r="A36" s="287" t="s">
        <v>296</v>
      </c>
      <c r="B36" s="291"/>
      <c r="C36" s="291"/>
      <c r="D36" s="291"/>
      <c r="E36" s="291"/>
      <c r="F36" s="291"/>
      <c r="G36" s="288">
        <v>74339.354000000007</v>
      </c>
      <c r="H36" s="288">
        <v>73930.274999999994</v>
      </c>
      <c r="I36" s="288">
        <v>76512.153999999995</v>
      </c>
      <c r="J36" s="288">
        <v>78584.379000000001</v>
      </c>
    </row>
    <row r="37" spans="1:14" s="293" customFormat="1" ht="13.5">
      <c r="A37" s="290" t="s">
        <v>270</v>
      </c>
      <c r="B37" s="291"/>
      <c r="C37" s="291"/>
      <c r="D37" s="291"/>
      <c r="E37" s="291"/>
      <c r="F37" s="291"/>
      <c r="G37" s="291">
        <v>55846.425000000003</v>
      </c>
      <c r="H37" s="291">
        <v>56111.392999999996</v>
      </c>
      <c r="I37" s="291">
        <v>58428.631000000001</v>
      </c>
      <c r="J37" s="291">
        <v>59892.096799999999</v>
      </c>
    </row>
    <row r="38" spans="1:14" ht="14.25">
      <c r="A38" s="290" t="s">
        <v>286</v>
      </c>
      <c r="B38" s="288"/>
      <c r="C38" s="288"/>
      <c r="D38" s="288"/>
      <c r="E38" s="288"/>
      <c r="F38" s="288"/>
      <c r="G38" s="291">
        <v>18492.929</v>
      </c>
      <c r="H38" s="291">
        <v>17818.882000000001</v>
      </c>
      <c r="I38" s="291">
        <v>18083.523000000001</v>
      </c>
      <c r="J38" s="291">
        <v>18692.282500000001</v>
      </c>
    </row>
    <row r="39" spans="1:14" ht="14.25">
      <c r="A39" s="287" t="s">
        <v>297</v>
      </c>
      <c r="B39" s="288"/>
      <c r="C39" s="288"/>
      <c r="D39" s="288"/>
      <c r="E39" s="288"/>
      <c r="F39" s="288"/>
      <c r="H39" s="291">
        <v>74368.665000000008</v>
      </c>
      <c r="I39" s="291">
        <v>77699.160999999964</v>
      </c>
      <c r="J39" s="291">
        <v>78983.298999999985</v>
      </c>
      <c r="K39" s="291">
        <v>80516.277999999977</v>
      </c>
    </row>
    <row r="40" spans="1:14" ht="14.25">
      <c r="A40" s="290" t="s">
        <v>270</v>
      </c>
      <c r="B40" s="288"/>
      <c r="C40" s="288"/>
      <c r="D40" s="288"/>
      <c r="E40" s="288"/>
      <c r="F40" s="288"/>
      <c r="H40" s="291">
        <v>55610.428000000007</v>
      </c>
      <c r="I40" s="291">
        <v>58395.503999999972</v>
      </c>
      <c r="J40" s="291">
        <v>58928.480999999985</v>
      </c>
      <c r="K40" s="291">
        <v>59668.394999999975</v>
      </c>
    </row>
    <row r="41" spans="1:14" ht="14.25">
      <c r="A41" s="290" t="s">
        <v>286</v>
      </c>
      <c r="B41" s="288"/>
      <c r="C41" s="288"/>
      <c r="D41" s="288"/>
      <c r="E41" s="288"/>
      <c r="F41" s="288"/>
      <c r="H41" s="291">
        <v>18758.237000000001</v>
      </c>
      <c r="I41" s="291">
        <v>19303.656999999996</v>
      </c>
      <c r="J41" s="291">
        <v>20054.817999999999</v>
      </c>
      <c r="K41" s="291">
        <v>20847.883000000002</v>
      </c>
    </row>
    <row r="42" spans="1:14" ht="14.25">
      <c r="A42" s="287" t="s">
        <v>298</v>
      </c>
      <c r="B42" s="289">
        <v>77469.873000000007</v>
      </c>
      <c r="C42" s="289">
        <v>70767.407000000007</v>
      </c>
      <c r="D42" s="289">
        <v>70162.05</v>
      </c>
      <c r="E42" s="288">
        <v>76479.911999999997</v>
      </c>
      <c r="F42" s="288">
        <v>75005.805999999997</v>
      </c>
      <c r="G42" s="291">
        <v>75760.876999999979</v>
      </c>
      <c r="H42" s="288">
        <v>74686.994999999995</v>
      </c>
      <c r="I42" s="288"/>
      <c r="J42" s="288"/>
      <c r="K42" s="299"/>
      <c r="L42" s="299"/>
      <c r="M42" s="298"/>
      <c r="N42" s="298"/>
    </row>
    <row r="43" spans="1:14" s="293" customFormat="1" ht="14.25">
      <c r="A43" s="290" t="s">
        <v>270</v>
      </c>
      <c r="B43" s="291">
        <v>62068.090000000011</v>
      </c>
      <c r="C43" s="291">
        <v>54512.735000000008</v>
      </c>
      <c r="D43" s="291">
        <v>53392.112999999998</v>
      </c>
      <c r="E43" s="291">
        <v>58091.466999999997</v>
      </c>
      <c r="F43" s="291">
        <v>59521.735999999997</v>
      </c>
      <c r="G43" s="291">
        <v>56949.002999999982</v>
      </c>
      <c r="H43" s="291">
        <v>55928.757999999994</v>
      </c>
      <c r="I43" s="291"/>
      <c r="J43" s="291"/>
      <c r="K43" s="300"/>
      <c r="L43" s="300"/>
    </row>
    <row r="44" spans="1:14" s="293" customFormat="1" ht="13.5">
      <c r="A44" s="290" t="s">
        <v>286</v>
      </c>
      <c r="B44" s="291">
        <v>15401.782999999999</v>
      </c>
      <c r="C44" s="291">
        <v>16254.672</v>
      </c>
      <c r="D44" s="291">
        <v>16769.937000000002</v>
      </c>
      <c r="E44" s="291">
        <v>18388.445</v>
      </c>
      <c r="F44" s="291">
        <v>15484.07</v>
      </c>
      <c r="G44" s="291">
        <v>18811.874</v>
      </c>
      <c r="H44" s="291">
        <v>18758.237000000001</v>
      </c>
      <c r="I44" s="291"/>
      <c r="J44" s="295"/>
    </row>
    <row r="45" spans="1:14" ht="14.25">
      <c r="A45" s="287" t="s">
        <v>299</v>
      </c>
      <c r="B45" s="288">
        <v>69456.578000000009</v>
      </c>
      <c r="C45" s="288">
        <v>67286.865000000005</v>
      </c>
      <c r="D45" s="288">
        <v>67813.527000000002</v>
      </c>
      <c r="E45" s="288">
        <v>72880.409499999994</v>
      </c>
      <c r="F45" s="288">
        <v>75567.286999999997</v>
      </c>
      <c r="G45" s="288"/>
      <c r="H45" s="288"/>
      <c r="I45" s="288"/>
      <c r="J45" s="297"/>
    </row>
    <row r="46" spans="1:14" s="293" customFormat="1" ht="13.5">
      <c r="A46" s="290" t="s">
        <v>270</v>
      </c>
      <c r="B46" s="291">
        <v>53972.508000000009</v>
      </c>
      <c r="C46" s="291">
        <v>50916.530900000005</v>
      </c>
      <c r="D46" s="291">
        <v>51766.2117</v>
      </c>
      <c r="E46" s="291">
        <v>55078.196499999991</v>
      </c>
      <c r="F46" s="291">
        <v>56006.357999999993</v>
      </c>
      <c r="G46" s="291"/>
      <c r="H46" s="291"/>
      <c r="I46" s="291"/>
      <c r="J46" s="295"/>
    </row>
    <row r="47" spans="1:14" s="293" customFormat="1" ht="13.5">
      <c r="A47" s="290" t="s">
        <v>286</v>
      </c>
      <c r="B47" s="291">
        <v>15484.07</v>
      </c>
      <c r="C47" s="291">
        <v>16370.3341</v>
      </c>
      <c r="D47" s="291">
        <v>16047.3153</v>
      </c>
      <c r="E47" s="291">
        <v>17802.213</v>
      </c>
      <c r="F47" s="291">
        <v>19560.929</v>
      </c>
      <c r="G47" s="291"/>
      <c r="H47" s="291"/>
      <c r="I47" s="291"/>
      <c r="J47" s="295"/>
    </row>
    <row r="48" spans="1:14">
      <c r="A48" s="301"/>
      <c r="B48" s="301"/>
      <c r="C48" s="301"/>
      <c r="D48" s="301"/>
      <c r="E48" s="301"/>
      <c r="F48" s="301"/>
      <c r="G48" s="301"/>
      <c r="H48" s="301"/>
      <c r="I48" s="301"/>
      <c r="J48" s="301"/>
      <c r="K48" s="301"/>
    </row>
    <row r="49" spans="1:10">
      <c r="A49" s="286"/>
      <c r="B49" s="286"/>
      <c r="C49" s="286"/>
      <c r="D49" s="286"/>
      <c r="E49" s="286"/>
      <c r="F49" s="286"/>
      <c r="G49" s="286"/>
      <c r="H49" s="286"/>
      <c r="I49" s="286"/>
      <c r="J49" s="286"/>
    </row>
    <row r="50" spans="1:10">
      <c r="A50" s="302" t="s">
        <v>300</v>
      </c>
    </row>
    <row r="51" spans="1:10">
      <c r="A51" s="302" t="s">
        <v>301</v>
      </c>
    </row>
    <row r="52" spans="1:10">
      <c r="A52" s="302" t="s">
        <v>302</v>
      </c>
    </row>
    <row r="53" spans="1:10">
      <c r="A53" s="302" t="s">
        <v>303</v>
      </c>
    </row>
    <row r="54" spans="1:10">
      <c r="A54" s="302" t="s">
        <v>304</v>
      </c>
    </row>
    <row r="55" spans="1:10">
      <c r="A55" s="302" t="s">
        <v>305</v>
      </c>
    </row>
    <row r="56" spans="1:10">
      <c r="A56" s="302" t="s">
        <v>306</v>
      </c>
    </row>
    <row r="57" spans="1:10">
      <c r="A57" s="302" t="s">
        <v>307</v>
      </c>
    </row>
    <row r="58" spans="1:10">
      <c r="A58" s="302" t="s">
        <v>308</v>
      </c>
    </row>
    <row r="59" spans="1:10">
      <c r="A59" s="302" t="s">
        <v>309</v>
      </c>
    </row>
    <row r="60" spans="1:10">
      <c r="A60" s="302" t="s">
        <v>310</v>
      </c>
    </row>
    <row r="61" spans="1:10">
      <c r="A61" s="302" t="s">
        <v>311</v>
      </c>
    </row>
    <row r="62" spans="1:10">
      <c r="A62" s="302"/>
    </row>
    <row r="63" spans="1:10" ht="14.25">
      <c r="A63" s="303"/>
    </row>
  </sheetData>
  <pageMargins left="0.7" right="0.7" top="0.78740157499999996" bottom="0.78740157499999996" header="0.3" footer="0.3"/>
  <pageSetup paperSize="9" scale="83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showGridLines="0" workbookViewId="0"/>
  </sheetViews>
  <sheetFormatPr baseColWidth="10" defaultRowHeight="15"/>
  <cols>
    <col min="1" max="1" width="5.7109375" style="67" customWidth="1"/>
    <col min="2" max="2" width="46.140625" style="67" customWidth="1"/>
    <col min="3" max="7" width="6.140625" style="67" customWidth="1"/>
    <col min="8" max="8" width="7.5703125" style="60" customWidth="1"/>
    <col min="9" max="16384" width="11.42578125" style="67"/>
  </cols>
  <sheetData>
    <row r="1" spans="1:17" s="54" customFormat="1">
      <c r="A1" s="51" t="s">
        <v>23</v>
      </c>
      <c r="B1" s="52"/>
      <c r="C1" s="52"/>
      <c r="D1" s="52"/>
      <c r="E1" s="53"/>
      <c r="F1" s="53"/>
      <c r="G1" s="53"/>
    </row>
    <row r="2" spans="1:17" s="54" customFormat="1">
      <c r="A2" s="55" t="s">
        <v>1</v>
      </c>
      <c r="B2" s="52"/>
      <c r="C2" s="52"/>
      <c r="D2" s="52"/>
      <c r="E2" s="53"/>
      <c r="F2" s="53"/>
      <c r="G2" s="53"/>
    </row>
    <row r="3" spans="1:17" s="54" customFormat="1">
      <c r="A3" s="40"/>
      <c r="B3" s="40"/>
      <c r="C3" s="40"/>
      <c r="D3" s="40"/>
      <c r="E3" s="40"/>
      <c r="F3" s="40"/>
      <c r="G3" s="40"/>
      <c r="H3" s="40"/>
    </row>
    <row r="4" spans="1:17" s="54" customFormat="1" ht="30" customHeight="1">
      <c r="A4" s="56"/>
      <c r="B4" s="57"/>
      <c r="C4" s="57">
        <v>2014</v>
      </c>
      <c r="D4" s="57">
        <v>2015</v>
      </c>
      <c r="E4" s="57">
        <v>2016</v>
      </c>
      <c r="F4" s="57">
        <v>2017</v>
      </c>
      <c r="G4" s="57">
        <v>2018</v>
      </c>
      <c r="H4" s="58" t="s">
        <v>24</v>
      </c>
    </row>
    <row r="5" spans="1:17" s="59" customFormat="1">
      <c r="H5" s="60"/>
    </row>
    <row r="6" spans="1:17" s="59" customFormat="1" ht="15.75">
      <c r="A6" s="61" t="s">
        <v>25</v>
      </c>
      <c r="B6" s="62"/>
      <c r="C6" s="63">
        <v>80</v>
      </c>
      <c r="D6" s="63">
        <v>80</v>
      </c>
      <c r="E6" s="63">
        <v>80</v>
      </c>
      <c r="F6" s="63">
        <v>80</v>
      </c>
      <c r="G6" s="63">
        <v>80</v>
      </c>
      <c r="H6" s="64">
        <f>SUM(C6:G6)</f>
        <v>400</v>
      </c>
    </row>
    <row r="7" spans="1:17" s="59" customFormat="1" ht="15.75">
      <c r="A7" s="65" t="s">
        <v>26</v>
      </c>
      <c r="B7" s="66"/>
      <c r="C7" s="63">
        <v>100</v>
      </c>
      <c r="D7" s="63">
        <v>100</v>
      </c>
      <c r="E7" s="63">
        <v>100</v>
      </c>
      <c r="F7" s="63">
        <v>50</v>
      </c>
      <c r="G7" s="63">
        <v>0</v>
      </c>
      <c r="H7" s="64">
        <f t="shared" ref="H7:H16" si="0">SUM(C7:G7)</f>
        <v>350</v>
      </c>
    </row>
    <row r="8" spans="1:17" ht="15.75">
      <c r="A8" s="65" t="s">
        <v>27</v>
      </c>
      <c r="B8" s="66"/>
      <c r="C8" s="63">
        <v>0</v>
      </c>
      <c r="D8" s="63">
        <v>30</v>
      </c>
      <c r="E8" s="63">
        <v>50</v>
      </c>
      <c r="F8" s="63">
        <v>50</v>
      </c>
      <c r="G8" s="63">
        <v>50</v>
      </c>
      <c r="H8" s="64">
        <f t="shared" si="0"/>
        <v>180</v>
      </c>
    </row>
    <row r="9" spans="1:17" ht="15.75">
      <c r="A9" s="65" t="s">
        <v>28</v>
      </c>
      <c r="B9" s="66"/>
      <c r="C9" s="63">
        <v>64.5</v>
      </c>
      <c r="D9" s="63">
        <v>129.1</v>
      </c>
      <c r="E9" s="63">
        <v>190.5</v>
      </c>
      <c r="F9" s="63">
        <v>190.5</v>
      </c>
      <c r="G9" s="63">
        <v>253.2</v>
      </c>
      <c r="H9" s="64">
        <f t="shared" si="0"/>
        <v>827.8</v>
      </c>
    </row>
    <row r="10" spans="1:17" ht="15.75">
      <c r="A10" s="65" t="s">
        <v>29</v>
      </c>
      <c r="B10" s="66"/>
      <c r="C10" s="63">
        <v>40.924765710419614</v>
      </c>
      <c r="D10" s="63">
        <v>46.17140545271053</v>
      </c>
      <c r="E10" s="63">
        <v>49.424936232211387</v>
      </c>
      <c r="F10" s="63">
        <v>70.357396933888396</v>
      </c>
      <c r="G10" s="63">
        <v>103.93888121309575</v>
      </c>
      <c r="H10" s="64">
        <f t="shared" si="0"/>
        <v>310.81738554232572</v>
      </c>
    </row>
    <row r="11" spans="1:17" ht="15.75">
      <c r="A11" s="65" t="s">
        <v>30</v>
      </c>
      <c r="B11" s="66"/>
      <c r="C11" s="63">
        <v>45</v>
      </c>
      <c r="D11" s="63">
        <v>85</v>
      </c>
      <c r="E11" s="63">
        <v>110</v>
      </c>
      <c r="F11" s="63">
        <v>110</v>
      </c>
      <c r="G11" s="63">
        <v>120</v>
      </c>
      <c r="H11" s="64">
        <f t="shared" si="0"/>
        <v>470</v>
      </c>
    </row>
    <row r="12" spans="1:17" ht="15.75">
      <c r="A12" s="65" t="s">
        <v>31</v>
      </c>
      <c r="B12" s="66"/>
      <c r="C12" s="63">
        <v>10</v>
      </c>
      <c r="D12" s="63">
        <v>20</v>
      </c>
      <c r="E12" s="63"/>
      <c r="F12" s="63"/>
      <c r="G12" s="63"/>
      <c r="H12" s="64">
        <f t="shared" si="0"/>
        <v>30</v>
      </c>
    </row>
    <row r="13" spans="1:17" ht="15.75">
      <c r="A13" s="65" t="s">
        <v>32</v>
      </c>
      <c r="B13" s="66"/>
      <c r="C13" s="63">
        <v>107.212</v>
      </c>
      <c r="D13" s="63">
        <v>96.212000000000003</v>
      </c>
      <c r="E13" s="63">
        <v>86.212000000000003</v>
      </c>
      <c r="F13" s="63">
        <v>86.212000000000003</v>
      </c>
      <c r="G13" s="63">
        <v>86.212000000000003</v>
      </c>
      <c r="H13" s="64">
        <f t="shared" si="0"/>
        <v>462.06</v>
      </c>
    </row>
    <row r="14" spans="1:17" ht="15.75">
      <c r="A14" s="65" t="s">
        <v>33</v>
      </c>
      <c r="B14" s="66"/>
      <c r="C14" s="63">
        <v>0</v>
      </c>
      <c r="D14" s="63">
        <v>0</v>
      </c>
      <c r="E14" s="63">
        <v>100</v>
      </c>
      <c r="F14" s="63">
        <v>100</v>
      </c>
      <c r="G14" s="63">
        <v>100</v>
      </c>
      <c r="H14" s="64">
        <f t="shared" si="0"/>
        <v>300</v>
      </c>
      <c r="J14" s="68"/>
    </row>
    <row r="15" spans="1:17" ht="15.75">
      <c r="A15" s="69" t="s">
        <v>34</v>
      </c>
      <c r="B15" s="66"/>
      <c r="C15" s="63">
        <v>45.9</v>
      </c>
      <c r="D15" s="63">
        <v>95.3</v>
      </c>
      <c r="E15" s="63">
        <v>98.2</v>
      </c>
      <c r="F15" s="63">
        <v>101.5</v>
      </c>
      <c r="G15" s="63">
        <v>104.2</v>
      </c>
      <c r="H15" s="64">
        <f t="shared" si="0"/>
        <v>445.09999999999997</v>
      </c>
      <c r="J15" s="68"/>
    </row>
    <row r="16" spans="1:17" ht="15.75">
      <c r="A16" s="69" t="s">
        <v>35</v>
      </c>
      <c r="C16" s="63">
        <v>0</v>
      </c>
      <c r="D16" s="63">
        <v>84.7</v>
      </c>
      <c r="E16" s="63">
        <v>84.7</v>
      </c>
      <c r="F16" s="63">
        <v>84.7</v>
      </c>
      <c r="G16" s="63">
        <v>84.7</v>
      </c>
      <c r="H16" s="64">
        <f t="shared" si="0"/>
        <v>338.8</v>
      </c>
      <c r="J16" s="65"/>
      <c r="K16" s="66"/>
      <c r="L16" s="63"/>
      <c r="M16" s="63"/>
      <c r="N16" s="63"/>
      <c r="O16" s="63"/>
      <c r="P16" s="63"/>
      <c r="Q16" s="64"/>
    </row>
    <row r="17" spans="1:10" ht="15.75">
      <c r="A17" s="65" t="s">
        <v>36</v>
      </c>
      <c r="B17" s="66"/>
      <c r="D17" s="63">
        <v>20</v>
      </c>
      <c r="E17" s="63">
        <v>80</v>
      </c>
      <c r="F17" s="63">
        <v>80</v>
      </c>
      <c r="G17" s="63">
        <v>80</v>
      </c>
      <c r="H17" s="64">
        <f>SUM(D17:G17)</f>
        <v>260</v>
      </c>
      <c r="J17" s="68"/>
    </row>
    <row r="18" spans="1:10" ht="15.75">
      <c r="A18" s="69" t="s">
        <v>37</v>
      </c>
      <c r="B18" s="70"/>
      <c r="C18" s="70"/>
      <c r="D18" s="70"/>
      <c r="E18" s="70">
        <v>100</v>
      </c>
      <c r="F18" s="70">
        <v>100</v>
      </c>
      <c r="G18" s="70">
        <v>100</v>
      </c>
      <c r="H18" s="64">
        <f>SUM(D18:G18)</f>
        <v>300</v>
      </c>
      <c r="J18" s="68"/>
    </row>
    <row r="19" spans="1:10" s="54" customFormat="1">
      <c r="A19" s="71" t="s">
        <v>38</v>
      </c>
      <c r="B19" s="71"/>
      <c r="C19" s="71">
        <f>SUM(C6:C18)</f>
        <v>493.53676571041956</v>
      </c>
      <c r="D19" s="71">
        <f t="shared" ref="D19:H19" si="1">SUM(D6:D18)</f>
        <v>786.4834054527106</v>
      </c>
      <c r="E19" s="71">
        <f t="shared" si="1"/>
        <v>1129.0369362322115</v>
      </c>
      <c r="F19" s="71">
        <f>SUM(F6:F18)</f>
        <v>1103.2693969338884</v>
      </c>
      <c r="G19" s="71">
        <f t="shared" si="1"/>
        <v>1162.2508812130959</v>
      </c>
      <c r="H19" s="71">
        <f t="shared" si="1"/>
        <v>4674.5773855423258</v>
      </c>
    </row>
    <row r="20" spans="1:10" s="54" customFormat="1">
      <c r="A20" s="40"/>
      <c r="B20" s="40"/>
      <c r="C20" s="40"/>
      <c r="D20" s="40"/>
      <c r="E20" s="40"/>
      <c r="F20" s="40"/>
      <c r="G20" s="40"/>
      <c r="H20" s="40"/>
    </row>
    <row r="21" spans="1:10" s="60" customFormat="1">
      <c r="C21" s="72"/>
      <c r="D21" s="72"/>
      <c r="E21" s="72"/>
      <c r="F21" s="72"/>
      <c r="G21" s="72"/>
      <c r="H21" s="72"/>
    </row>
    <row r="22" spans="1:10" s="60" customFormat="1">
      <c r="C22" s="72"/>
      <c r="D22" s="72"/>
      <c r="E22" s="72"/>
      <c r="F22" s="72"/>
      <c r="G22" s="72"/>
      <c r="H22" s="72"/>
    </row>
  </sheetData>
  <conditionalFormatting sqref="L16:Q16 C6:H16 D17:H18">
    <cfRule type="cellIs" dxfId="0" priority="1" operator="equal">
      <formula>0</formula>
    </cfRule>
  </conditionalFormatting>
  <pageMargins left="0.5" right="0.36" top="0.78740157499999996" bottom="0.78740157499999996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8"/>
  <sheetViews>
    <sheetView showGridLines="0" zoomScale="110" zoomScaleNormal="110" workbookViewId="0">
      <pane ySplit="5" topLeftCell="A6" activePane="bottomLeft" state="frozen"/>
      <selection pane="bottomLeft"/>
    </sheetView>
  </sheetViews>
  <sheetFormatPr baseColWidth="10" defaultColWidth="11.42578125" defaultRowHeight="11.25"/>
  <cols>
    <col min="1" max="1" width="3.7109375" style="305" customWidth="1"/>
    <col min="2" max="2" width="51.7109375" style="305" customWidth="1"/>
    <col min="3" max="4" width="11.42578125" style="305"/>
    <col min="5" max="5" width="13.42578125" style="305" bestFit="1" customWidth="1"/>
    <col min="6" max="16384" width="11.42578125" style="305"/>
  </cols>
  <sheetData>
    <row r="1" spans="1:14" ht="15">
      <c r="A1" s="123" t="s">
        <v>312</v>
      </c>
      <c r="B1" s="124"/>
      <c r="C1" s="12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</row>
    <row r="2" spans="1:14" ht="14.25" customHeight="1">
      <c r="A2" s="117" t="s">
        <v>1</v>
      </c>
      <c r="B2" s="138"/>
      <c r="C2" s="138"/>
      <c r="D2" s="304"/>
      <c r="E2" s="304"/>
      <c r="F2" s="304"/>
      <c r="G2" s="304"/>
      <c r="H2" s="304"/>
      <c r="I2" s="304"/>
      <c r="J2" s="304"/>
      <c r="K2" s="304"/>
      <c r="L2" s="304"/>
      <c r="M2" s="304"/>
      <c r="N2" s="304"/>
    </row>
    <row r="3" spans="1:14" ht="7.15" customHeight="1">
      <c r="A3" s="120"/>
      <c r="B3" s="120"/>
      <c r="C3" s="120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4"/>
    </row>
    <row r="4" spans="1:14" s="309" customFormat="1" ht="45" customHeight="1">
      <c r="A4" s="306" t="s">
        <v>263</v>
      </c>
      <c r="B4" s="306" t="s">
        <v>264</v>
      </c>
      <c r="C4" s="307" t="s">
        <v>313</v>
      </c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</row>
    <row r="5" spans="1:14" s="311" customFormat="1" ht="3.75" customHeight="1">
      <c r="A5" s="127"/>
      <c r="B5" s="127"/>
      <c r="C5" s="127"/>
      <c r="D5" s="310"/>
      <c r="E5" s="310"/>
      <c r="F5" s="310"/>
      <c r="G5" s="310"/>
      <c r="H5" s="310"/>
      <c r="I5" s="310"/>
      <c r="J5" s="310"/>
      <c r="K5" s="310"/>
      <c r="L5" s="310"/>
      <c r="M5" s="310"/>
      <c r="N5" s="310"/>
    </row>
    <row r="6" spans="1:14" s="314" customFormat="1" ht="14.25">
      <c r="A6" s="312" t="s">
        <v>314</v>
      </c>
      <c r="B6" s="312"/>
      <c r="C6" s="116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</row>
    <row r="7" spans="1:14" s="314" customFormat="1" ht="12.75" customHeight="1">
      <c r="A7" s="315">
        <v>1</v>
      </c>
      <c r="B7" s="231" t="s">
        <v>186</v>
      </c>
      <c r="C7" s="113">
        <v>2.33225069</v>
      </c>
      <c r="D7" s="313"/>
      <c r="E7" s="313"/>
      <c r="F7" s="313"/>
      <c r="G7" s="313"/>
      <c r="H7" s="313"/>
      <c r="I7" s="313"/>
      <c r="J7" s="313"/>
      <c r="K7" s="313"/>
      <c r="L7" s="313"/>
      <c r="M7" s="313"/>
      <c r="N7" s="313"/>
    </row>
    <row r="8" spans="1:14" s="314" customFormat="1" ht="12.75" customHeight="1">
      <c r="A8" s="316">
        <v>2</v>
      </c>
      <c r="B8" s="231" t="s">
        <v>188</v>
      </c>
      <c r="C8" s="113">
        <v>43.633199849999997</v>
      </c>
      <c r="D8" s="313"/>
      <c r="E8" s="313"/>
      <c r="F8" s="313"/>
      <c r="G8" s="313"/>
      <c r="H8" s="313"/>
      <c r="I8" s="313"/>
      <c r="J8" s="313"/>
      <c r="K8" s="313"/>
      <c r="L8" s="313"/>
      <c r="M8" s="313"/>
      <c r="N8" s="313"/>
    </row>
    <row r="9" spans="1:14" s="314" customFormat="1" ht="12.75" customHeight="1">
      <c r="A9" s="316">
        <v>3</v>
      </c>
      <c r="B9" s="231" t="s">
        <v>190</v>
      </c>
      <c r="C9" s="113">
        <v>0.74227385000000001</v>
      </c>
      <c r="D9" s="313"/>
      <c r="E9" s="313"/>
      <c r="F9" s="313"/>
      <c r="G9" s="313"/>
      <c r="H9" s="313"/>
      <c r="I9" s="313"/>
      <c r="J9" s="313"/>
      <c r="K9" s="313"/>
      <c r="L9" s="313"/>
      <c r="M9" s="313"/>
      <c r="N9" s="313"/>
    </row>
    <row r="10" spans="1:14" s="314" customFormat="1" ht="12.75" customHeight="1">
      <c r="A10" s="316">
        <v>4</v>
      </c>
      <c r="B10" s="231" t="s">
        <v>192</v>
      </c>
      <c r="C10" s="113">
        <v>1.1225996599999999</v>
      </c>
      <c r="D10" s="313"/>
      <c r="E10" s="313"/>
      <c r="F10" s="313"/>
      <c r="G10" s="313"/>
      <c r="H10" s="313"/>
      <c r="I10" s="313"/>
      <c r="J10" s="313"/>
      <c r="K10" s="313"/>
      <c r="L10" s="313"/>
      <c r="M10" s="313"/>
      <c r="N10" s="313"/>
    </row>
    <row r="11" spans="1:14" s="314" customFormat="1" ht="12.75" customHeight="1">
      <c r="A11" s="316">
        <v>5</v>
      </c>
      <c r="B11" s="231" t="s">
        <v>194</v>
      </c>
      <c r="C11" s="113">
        <v>3.1584519900000001</v>
      </c>
      <c r="D11" s="313"/>
      <c r="E11" s="313"/>
      <c r="F11" s="313"/>
      <c r="G11" s="313"/>
      <c r="H11" s="313"/>
      <c r="I11" s="313"/>
      <c r="J11" s="313"/>
      <c r="K11" s="313"/>
      <c r="L11" s="313"/>
      <c r="M11" s="313"/>
      <c r="N11" s="313"/>
    </row>
    <row r="12" spans="1:14" s="314" customFormat="1" ht="12.75" customHeight="1">
      <c r="A12" s="316">
        <v>6</v>
      </c>
      <c r="B12" s="231" t="s">
        <v>196</v>
      </c>
      <c r="C12" s="113">
        <v>7.19058887</v>
      </c>
      <c r="D12" s="313"/>
      <c r="E12" s="313"/>
      <c r="F12" s="313"/>
      <c r="G12" s="313"/>
      <c r="H12" s="313"/>
      <c r="I12" s="313"/>
      <c r="J12" s="313"/>
      <c r="K12" s="313"/>
      <c r="L12" s="313"/>
      <c r="M12" s="313"/>
      <c r="N12" s="313"/>
    </row>
    <row r="13" spans="1:14" s="314" customFormat="1" ht="12.75" customHeight="1">
      <c r="A13" s="317">
        <v>10</v>
      </c>
      <c r="B13" s="231" t="s">
        <v>315</v>
      </c>
      <c r="C13" s="113">
        <v>132.29508759000001</v>
      </c>
      <c r="D13" s="313"/>
      <c r="E13" s="313"/>
      <c r="F13" s="313"/>
      <c r="G13" s="313"/>
      <c r="H13" s="313"/>
      <c r="I13" s="313"/>
      <c r="J13" s="313"/>
      <c r="K13" s="313"/>
      <c r="L13" s="313"/>
      <c r="M13" s="313"/>
      <c r="N13" s="313"/>
    </row>
    <row r="14" spans="1:14" s="314" customFormat="1" ht="12.75" customHeight="1">
      <c r="A14" s="317">
        <v>11</v>
      </c>
      <c r="B14" s="231" t="s">
        <v>200</v>
      </c>
      <c r="C14" s="113">
        <v>310.73099999999999</v>
      </c>
      <c r="D14" s="317"/>
      <c r="E14" s="313"/>
      <c r="F14" s="313"/>
      <c r="G14" s="313"/>
      <c r="H14" s="313"/>
      <c r="I14" s="313"/>
      <c r="J14" s="313"/>
      <c r="K14" s="313"/>
      <c r="L14" s="313"/>
      <c r="M14" s="313"/>
      <c r="N14" s="313"/>
    </row>
    <row r="15" spans="1:14" s="314" customFormat="1" ht="12.75" customHeight="1">
      <c r="A15" s="317">
        <v>12</v>
      </c>
      <c r="B15" s="231" t="s">
        <v>202</v>
      </c>
      <c r="C15" s="113">
        <v>104.251</v>
      </c>
      <c r="D15" s="317"/>
      <c r="E15" s="313"/>
      <c r="F15" s="313"/>
      <c r="G15" s="313"/>
      <c r="H15" s="313"/>
      <c r="I15" s="313"/>
      <c r="J15" s="313"/>
      <c r="K15" s="313"/>
      <c r="L15" s="313"/>
      <c r="M15" s="313"/>
      <c r="N15" s="313"/>
    </row>
    <row r="16" spans="1:14" s="314" customFormat="1" ht="12.75" customHeight="1">
      <c r="A16" s="317">
        <v>13</v>
      </c>
      <c r="B16" s="231" t="s">
        <v>204</v>
      </c>
      <c r="C16" s="113">
        <v>246.73073714999998</v>
      </c>
      <c r="D16" s="317"/>
      <c r="E16" s="313"/>
      <c r="F16" s="313"/>
      <c r="G16" s="313"/>
      <c r="H16" s="313"/>
      <c r="I16" s="313"/>
      <c r="J16" s="313"/>
      <c r="K16" s="313"/>
      <c r="L16" s="313"/>
      <c r="M16" s="313"/>
      <c r="N16" s="313"/>
    </row>
    <row r="17" spans="1:14" s="314" customFormat="1" ht="12.75" customHeight="1">
      <c r="A17" s="317">
        <v>14</v>
      </c>
      <c r="B17" s="231" t="s">
        <v>206</v>
      </c>
      <c r="C17" s="113">
        <v>180.26220834</v>
      </c>
      <c r="D17" s="313"/>
      <c r="E17" s="313"/>
      <c r="F17" s="313"/>
      <c r="G17" s="313"/>
      <c r="H17" s="313"/>
      <c r="I17" s="313"/>
      <c r="J17" s="313"/>
      <c r="K17" s="313"/>
      <c r="L17" s="313"/>
      <c r="M17" s="313"/>
      <c r="N17" s="313"/>
    </row>
    <row r="18" spans="1:14" s="314" customFormat="1" ht="12.75" customHeight="1">
      <c r="A18" s="317">
        <v>15</v>
      </c>
      <c r="B18" s="231" t="s">
        <v>316</v>
      </c>
      <c r="C18" s="113">
        <v>703.28485446000013</v>
      </c>
      <c r="D18" s="313"/>
      <c r="E18" s="313"/>
      <c r="F18" s="313"/>
      <c r="G18" s="313"/>
      <c r="H18" s="313"/>
      <c r="I18" s="313"/>
      <c r="J18" s="313"/>
      <c r="K18" s="313"/>
      <c r="L18" s="313"/>
      <c r="M18" s="313"/>
      <c r="N18" s="313"/>
    </row>
    <row r="19" spans="1:14" s="314" customFormat="1" ht="12.75" customHeight="1">
      <c r="A19" s="318">
        <v>16</v>
      </c>
      <c r="B19" s="231" t="s">
        <v>210</v>
      </c>
      <c r="C19" s="113">
        <v>2.6718702599999999</v>
      </c>
      <c r="D19" s="313"/>
      <c r="E19" s="313"/>
      <c r="F19" s="313"/>
      <c r="G19" s="313"/>
      <c r="H19" s="313"/>
      <c r="I19" s="313"/>
      <c r="J19" s="313"/>
      <c r="K19" s="313"/>
      <c r="L19" s="313"/>
      <c r="M19" s="313"/>
      <c r="N19" s="313"/>
    </row>
    <row r="20" spans="1:14" s="314" customFormat="1" ht="14.25">
      <c r="A20" s="312" t="s">
        <v>317</v>
      </c>
      <c r="B20" s="319"/>
      <c r="C20" s="320">
        <f>SUM(C7:C19)</f>
        <v>1738.4061227100001</v>
      </c>
      <c r="D20" s="313"/>
      <c r="E20" s="313"/>
      <c r="F20" s="313"/>
      <c r="G20" s="313"/>
      <c r="H20" s="313"/>
      <c r="I20" s="313"/>
      <c r="J20" s="313"/>
      <c r="K20" s="313"/>
      <c r="L20" s="313"/>
      <c r="M20" s="313"/>
      <c r="N20" s="313"/>
    </row>
    <row r="21" spans="1:14" s="314" customFormat="1" ht="16.5" customHeight="1">
      <c r="A21" s="312" t="s">
        <v>318</v>
      </c>
      <c r="B21" s="312"/>
      <c r="C21" s="258"/>
      <c r="D21" s="313"/>
      <c r="E21" s="313"/>
      <c r="F21" s="313"/>
      <c r="G21" s="313"/>
      <c r="H21" s="313"/>
      <c r="I21" s="313"/>
      <c r="J21" s="313"/>
      <c r="K21" s="313"/>
      <c r="L21" s="313"/>
      <c r="M21" s="313"/>
      <c r="N21" s="313"/>
    </row>
    <row r="22" spans="1:14" s="322" customFormat="1" ht="12.75" customHeight="1">
      <c r="A22" s="318">
        <v>20</v>
      </c>
      <c r="B22" s="231" t="s">
        <v>212</v>
      </c>
      <c r="C22" s="113">
        <v>75.635305500000001</v>
      </c>
      <c r="D22" s="321"/>
      <c r="E22" s="321"/>
      <c r="F22" s="321"/>
      <c r="G22" s="321"/>
      <c r="H22" s="321"/>
      <c r="I22" s="321"/>
      <c r="J22" s="321"/>
      <c r="K22" s="321"/>
      <c r="L22" s="321"/>
      <c r="M22" s="321"/>
      <c r="N22" s="321"/>
    </row>
    <row r="23" spans="1:14" s="314" customFormat="1" ht="12.75" customHeight="1">
      <c r="A23" s="318">
        <v>21</v>
      </c>
      <c r="B23" s="231" t="s">
        <v>273</v>
      </c>
      <c r="C23" s="113">
        <v>93.584487580000015</v>
      </c>
      <c r="D23" s="321"/>
      <c r="E23" s="313"/>
      <c r="F23" s="313"/>
      <c r="G23" s="313"/>
      <c r="H23" s="313"/>
      <c r="I23" s="313"/>
      <c r="J23" s="313"/>
      <c r="K23" s="313"/>
      <c r="L23" s="313"/>
      <c r="M23" s="313"/>
      <c r="N23" s="313"/>
    </row>
    <row r="24" spans="1:14" s="314" customFormat="1" ht="12.75" customHeight="1">
      <c r="A24" s="318">
        <v>22</v>
      </c>
      <c r="B24" s="231" t="s">
        <v>216</v>
      </c>
      <c r="C24" s="113">
        <v>173.11077186</v>
      </c>
      <c r="D24" s="321"/>
      <c r="E24" s="313"/>
      <c r="F24" s="313"/>
      <c r="G24" s="313"/>
      <c r="H24" s="313"/>
      <c r="I24" s="313"/>
      <c r="J24" s="313"/>
      <c r="K24" s="313"/>
      <c r="L24" s="313"/>
      <c r="M24" s="313"/>
      <c r="N24" s="313"/>
    </row>
    <row r="25" spans="1:14" s="314" customFormat="1" ht="12.75" customHeight="1">
      <c r="A25" s="318">
        <v>23</v>
      </c>
      <c r="B25" s="231" t="s">
        <v>319</v>
      </c>
      <c r="C25" s="113">
        <v>230.63030611000002</v>
      </c>
      <c r="D25" s="321"/>
      <c r="E25" s="313"/>
      <c r="F25" s="313"/>
      <c r="G25" s="313"/>
      <c r="H25" s="313"/>
      <c r="I25" s="313"/>
      <c r="J25" s="313"/>
      <c r="K25" s="313"/>
      <c r="L25" s="313"/>
      <c r="M25" s="313"/>
      <c r="N25" s="313"/>
    </row>
    <row r="26" spans="1:14" s="314" customFormat="1" ht="12.75" customHeight="1">
      <c r="A26" s="318">
        <v>24</v>
      </c>
      <c r="B26" s="231" t="s">
        <v>220</v>
      </c>
      <c r="C26" s="113">
        <v>69.655956439999997</v>
      </c>
      <c r="D26" s="321"/>
      <c r="E26" s="313"/>
      <c r="F26" s="313"/>
      <c r="G26" s="313"/>
      <c r="H26" s="313"/>
      <c r="I26" s="313"/>
      <c r="J26" s="313"/>
      <c r="K26" s="313"/>
      <c r="L26" s="313"/>
      <c r="M26" s="313"/>
      <c r="N26" s="313"/>
    </row>
    <row r="27" spans="1:14" s="314" customFormat="1" ht="12.75" customHeight="1">
      <c r="A27" s="318">
        <v>25</v>
      </c>
      <c r="B27" s="231" t="s">
        <v>274</v>
      </c>
      <c r="C27" s="113">
        <v>48.129353600000002</v>
      </c>
      <c r="D27" s="321"/>
      <c r="E27" s="313"/>
      <c r="F27" s="313"/>
      <c r="G27" s="313"/>
      <c r="H27" s="313"/>
      <c r="I27" s="313"/>
      <c r="J27" s="313"/>
      <c r="K27" s="313"/>
      <c r="L27" s="313"/>
      <c r="M27" s="313"/>
      <c r="N27" s="313"/>
    </row>
    <row r="28" spans="1:14" s="314" customFormat="1" ht="14.25">
      <c r="A28" s="312" t="s">
        <v>320</v>
      </c>
      <c r="B28" s="319"/>
      <c r="C28" s="320">
        <f>SUM(C22:C27)</f>
        <v>690.74618108999994</v>
      </c>
      <c r="D28" s="313"/>
      <c r="E28" s="313"/>
      <c r="F28" s="313"/>
      <c r="G28" s="313"/>
      <c r="H28" s="313"/>
      <c r="I28" s="313"/>
      <c r="J28" s="313"/>
      <c r="K28" s="313"/>
      <c r="L28" s="313"/>
      <c r="M28" s="313"/>
      <c r="N28" s="313"/>
    </row>
    <row r="29" spans="1:14" s="314" customFormat="1" ht="16.5" customHeight="1">
      <c r="A29" s="312" t="s">
        <v>321</v>
      </c>
      <c r="B29" s="312"/>
      <c r="C29" s="258"/>
      <c r="D29" s="313"/>
      <c r="E29" s="313"/>
      <c r="F29" s="313"/>
      <c r="G29" s="313"/>
      <c r="H29" s="313"/>
      <c r="I29" s="313"/>
      <c r="J29" s="313"/>
      <c r="K29" s="313"/>
      <c r="L29" s="313"/>
      <c r="M29" s="313"/>
      <c r="N29" s="313"/>
    </row>
    <row r="30" spans="1:14" s="314" customFormat="1" ht="12.75" customHeight="1">
      <c r="A30" s="318">
        <v>30</v>
      </c>
      <c r="B30" s="231" t="s">
        <v>322</v>
      </c>
      <c r="C30" s="113">
        <v>59.407624380000001</v>
      </c>
      <c r="D30" s="313"/>
      <c r="E30" s="252"/>
      <c r="F30" s="252"/>
      <c r="G30" s="119"/>
      <c r="H30" s="313"/>
      <c r="I30" s="313"/>
      <c r="J30" s="313"/>
      <c r="K30" s="313"/>
      <c r="L30" s="313"/>
      <c r="M30" s="313"/>
      <c r="N30" s="313"/>
    </row>
    <row r="31" spans="1:14" s="314" customFormat="1" ht="12.75" customHeight="1">
      <c r="A31" s="318">
        <v>31</v>
      </c>
      <c r="B31" s="231" t="s">
        <v>276</v>
      </c>
      <c r="C31" s="113">
        <v>630.73905134999995</v>
      </c>
      <c r="D31" s="313"/>
      <c r="E31" s="313"/>
      <c r="F31" s="313"/>
      <c r="G31" s="313"/>
      <c r="H31" s="313"/>
      <c r="I31" s="313"/>
      <c r="J31" s="313"/>
      <c r="K31" s="313"/>
      <c r="L31" s="313"/>
      <c r="M31" s="313"/>
      <c r="N31" s="313"/>
    </row>
    <row r="32" spans="1:14" s="314" customFormat="1" ht="12.75" customHeight="1">
      <c r="A32" s="318">
        <v>33</v>
      </c>
      <c r="B32" s="231" t="s">
        <v>230</v>
      </c>
      <c r="C32" s="113">
        <v>69.574463829999999</v>
      </c>
      <c r="D32" s="313"/>
      <c r="E32" s="313"/>
      <c r="F32" s="313"/>
      <c r="G32" s="313"/>
      <c r="H32" s="313"/>
      <c r="I32" s="313"/>
      <c r="J32" s="313"/>
      <c r="K32" s="313"/>
      <c r="L32" s="313"/>
      <c r="M32" s="313"/>
      <c r="N32" s="313"/>
    </row>
    <row r="33" spans="1:14" s="314" customFormat="1" ht="12.75" customHeight="1">
      <c r="A33" s="318">
        <v>34</v>
      </c>
      <c r="B33" s="231" t="s">
        <v>323</v>
      </c>
      <c r="C33" s="113">
        <v>349.17828918999999</v>
      </c>
      <c r="D33" s="313"/>
      <c r="E33" s="313"/>
      <c r="F33" s="313"/>
      <c r="G33" s="313"/>
      <c r="H33" s="313"/>
      <c r="I33" s="313"/>
      <c r="J33" s="313"/>
      <c r="K33" s="313"/>
      <c r="L33" s="313"/>
      <c r="M33" s="313"/>
      <c r="N33" s="313"/>
    </row>
    <row r="34" spans="1:14" s="314" customFormat="1" ht="14.25">
      <c r="A34" s="312" t="s">
        <v>324</v>
      </c>
      <c r="B34" s="319"/>
      <c r="C34" s="320">
        <f>SUM(C30:C33)</f>
        <v>1108.89942875</v>
      </c>
      <c r="D34" s="313"/>
      <c r="E34" s="313"/>
      <c r="F34" s="313"/>
      <c r="G34" s="313"/>
      <c r="H34" s="313"/>
      <c r="I34" s="313"/>
      <c r="J34" s="313"/>
      <c r="K34" s="313"/>
      <c r="L34" s="313"/>
      <c r="M34" s="313"/>
      <c r="N34" s="313"/>
    </row>
    <row r="35" spans="1:14" s="314" customFormat="1" ht="16.5" customHeight="1">
      <c r="A35" s="312" t="s">
        <v>325</v>
      </c>
      <c r="B35" s="312"/>
      <c r="C35" s="258"/>
      <c r="D35" s="313"/>
      <c r="E35" s="313"/>
      <c r="F35" s="313"/>
      <c r="G35" s="313"/>
      <c r="H35" s="313"/>
      <c r="I35" s="313"/>
      <c r="J35" s="313"/>
      <c r="K35" s="313"/>
      <c r="L35" s="313"/>
      <c r="M35" s="313"/>
      <c r="N35" s="313"/>
    </row>
    <row r="36" spans="1:14" s="314" customFormat="1" ht="12.75" customHeight="1">
      <c r="A36" s="318">
        <v>40</v>
      </c>
      <c r="B36" s="231" t="s">
        <v>326</v>
      </c>
      <c r="C36" s="113">
        <v>399.30307255000002</v>
      </c>
      <c r="D36" s="313"/>
      <c r="E36" s="313"/>
      <c r="F36" s="313"/>
      <c r="G36" s="313"/>
      <c r="H36" s="313"/>
      <c r="I36" s="313"/>
      <c r="J36" s="313"/>
      <c r="K36" s="313"/>
      <c r="L36" s="313"/>
      <c r="M36" s="313"/>
      <c r="N36" s="313"/>
    </row>
    <row r="37" spans="1:14" s="322" customFormat="1" ht="12.75" customHeight="1">
      <c r="A37" s="318">
        <v>41</v>
      </c>
      <c r="B37" s="231" t="s">
        <v>327</v>
      </c>
      <c r="C37" s="113">
        <v>1912.4158934500001</v>
      </c>
      <c r="D37" s="321"/>
      <c r="E37" s="321"/>
      <c r="F37" s="321"/>
    </row>
    <row r="38" spans="1:14" s="314" customFormat="1" ht="12.75" customHeight="1">
      <c r="A38" s="318">
        <v>42</v>
      </c>
      <c r="B38" s="231" t="s">
        <v>281</v>
      </c>
      <c r="C38" s="113">
        <v>224.56419235000001</v>
      </c>
      <c r="D38" s="313"/>
      <c r="E38" s="313"/>
      <c r="F38" s="313"/>
    </row>
    <row r="39" spans="1:14" s="314" customFormat="1" ht="12.75" customHeight="1">
      <c r="A39" s="318">
        <v>43</v>
      </c>
      <c r="B39" s="231" t="s">
        <v>328</v>
      </c>
      <c r="C39" s="113">
        <v>811.89633928000001</v>
      </c>
      <c r="D39" s="313"/>
      <c r="E39" s="313"/>
      <c r="F39" s="313"/>
    </row>
    <row r="40" spans="1:14" s="322" customFormat="1" ht="12.75" customHeight="1">
      <c r="A40" s="318">
        <v>44</v>
      </c>
      <c r="B40" s="231" t="s">
        <v>242</v>
      </c>
      <c r="C40" s="113">
        <v>86.439402200000004</v>
      </c>
      <c r="D40" s="321"/>
      <c r="E40" s="321"/>
      <c r="F40" s="321"/>
    </row>
    <row r="41" spans="1:14" s="322" customFormat="1" ht="12.75" customHeight="1">
      <c r="A41" s="318">
        <v>45</v>
      </c>
      <c r="B41" s="231" t="s">
        <v>244</v>
      </c>
      <c r="C41" s="113">
        <v>2863.48668378</v>
      </c>
      <c r="D41" s="321"/>
      <c r="E41" s="321"/>
      <c r="F41" s="321"/>
    </row>
    <row r="42" spans="1:14" s="322" customFormat="1" ht="12.75" customHeight="1">
      <c r="A42" s="318">
        <v>46</v>
      </c>
      <c r="B42" s="231" t="s">
        <v>246</v>
      </c>
      <c r="C42" s="113">
        <v>4600.2530592499998</v>
      </c>
      <c r="D42" s="321"/>
      <c r="E42" s="321"/>
      <c r="F42" s="321"/>
    </row>
    <row r="43" spans="1:14" s="314" customFormat="1" ht="14.25">
      <c r="A43" s="312" t="s">
        <v>329</v>
      </c>
      <c r="B43" s="319"/>
      <c r="C43" s="320">
        <f>SUM(C36:C42)</f>
        <v>10898.358642859999</v>
      </c>
      <c r="D43" s="313"/>
      <c r="E43" s="313"/>
      <c r="F43" s="313"/>
    </row>
    <row r="44" spans="1:14" s="314" customFormat="1" ht="16.5" customHeight="1">
      <c r="A44" s="312" t="s">
        <v>330</v>
      </c>
      <c r="B44" s="312"/>
      <c r="C44" s="258"/>
      <c r="D44" s="304"/>
      <c r="E44" s="313"/>
      <c r="F44" s="313"/>
    </row>
    <row r="45" spans="1:14" s="314" customFormat="1" ht="12.75" customHeight="1">
      <c r="A45" s="318">
        <v>51</v>
      </c>
      <c r="B45" s="231" t="s">
        <v>248</v>
      </c>
      <c r="C45" s="113">
        <v>478.34941843000001</v>
      </c>
      <c r="D45" s="304"/>
      <c r="E45" s="323"/>
      <c r="F45" s="313"/>
    </row>
    <row r="46" spans="1:14" s="322" customFormat="1" ht="12.75" customHeight="1">
      <c r="A46" s="318">
        <v>58</v>
      </c>
      <c r="B46" s="231" t="s">
        <v>331</v>
      </c>
      <c r="C46" s="113">
        <v>2435.00827196</v>
      </c>
      <c r="D46" s="324"/>
      <c r="E46" s="325"/>
      <c r="F46" s="321"/>
    </row>
    <row r="47" spans="1:14" s="314" customFormat="1" ht="14.25">
      <c r="A47" s="312" t="s">
        <v>332</v>
      </c>
      <c r="B47" s="319"/>
      <c r="C47" s="320">
        <f>SUM(C45:C46)</f>
        <v>2913.3576903900002</v>
      </c>
      <c r="D47" s="313"/>
      <c r="E47" s="313"/>
      <c r="F47" s="313"/>
    </row>
    <row r="48" spans="1:14" s="322" customFormat="1" ht="16.5" customHeight="1">
      <c r="A48" s="326" t="s">
        <v>333</v>
      </c>
      <c r="B48" s="326"/>
      <c r="C48" s="327">
        <f>C20+C28+C34+C43+C47</f>
        <v>17349.768065799999</v>
      </c>
      <c r="D48" s="321"/>
      <c r="E48" s="321"/>
      <c r="F48" s="321"/>
    </row>
    <row r="49" spans="1:6" s="322" customFormat="1" ht="7.5" customHeight="1">
      <c r="B49" s="321"/>
      <c r="C49" s="321"/>
      <c r="D49" s="321"/>
      <c r="E49" s="321"/>
      <c r="F49" s="321"/>
    </row>
    <row r="50" spans="1:6" s="322" customFormat="1" ht="12">
      <c r="A50" s="328" t="s">
        <v>114</v>
      </c>
      <c r="B50" s="321"/>
      <c r="C50" s="321"/>
      <c r="D50" s="321"/>
      <c r="E50" s="321"/>
      <c r="F50" s="321"/>
    </row>
    <row r="51" spans="1:6" s="329" customFormat="1">
      <c r="B51" s="324"/>
      <c r="C51" s="324"/>
      <c r="D51" s="324"/>
      <c r="E51" s="324"/>
      <c r="F51" s="324"/>
    </row>
    <row r="52" spans="1:6" s="329" customFormat="1">
      <c r="B52" s="324"/>
      <c r="C52" s="324"/>
      <c r="D52" s="324"/>
      <c r="E52" s="324"/>
      <c r="F52" s="324"/>
    </row>
    <row r="53" spans="1:6" s="329" customFormat="1">
      <c r="B53" s="324"/>
      <c r="C53" s="324"/>
      <c r="D53" s="324"/>
      <c r="E53" s="324"/>
      <c r="F53" s="324"/>
    </row>
    <row r="54" spans="1:6" s="329" customFormat="1">
      <c r="B54" s="324"/>
      <c r="C54" s="324"/>
      <c r="D54" s="324"/>
      <c r="E54" s="324"/>
      <c r="F54" s="324"/>
    </row>
    <row r="55" spans="1:6" s="329" customFormat="1">
      <c r="B55" s="324"/>
      <c r="C55" s="324"/>
      <c r="D55" s="324"/>
      <c r="E55" s="324"/>
      <c r="F55" s="324"/>
    </row>
    <row r="56" spans="1:6" s="329" customFormat="1">
      <c r="B56" s="324"/>
      <c r="C56" s="324"/>
      <c r="D56" s="324"/>
      <c r="E56" s="324"/>
      <c r="F56" s="324"/>
    </row>
    <row r="57" spans="1:6" s="329" customFormat="1">
      <c r="B57" s="324"/>
      <c r="C57" s="324"/>
      <c r="D57" s="324"/>
      <c r="E57" s="324"/>
      <c r="F57" s="324"/>
    </row>
    <row r="58" spans="1:6" s="329" customFormat="1">
      <c r="B58" s="324"/>
      <c r="C58" s="324"/>
      <c r="D58" s="324"/>
      <c r="E58" s="324"/>
      <c r="F58" s="324"/>
    </row>
  </sheetData>
  <printOptions horizontalCentered="1"/>
  <pageMargins left="0.19685039370078741" right="0.19685039370078741" top="0.98425196850393704" bottom="0.78740157480314965" header="0.51181102362204722" footer="0.11811023622047245"/>
  <pageSetup paperSize="9" orientation="portrait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showGridLines="0" zoomScaleNormal="100" workbookViewId="0"/>
  </sheetViews>
  <sheetFormatPr baseColWidth="10" defaultRowHeight="12"/>
  <cols>
    <col min="1" max="1" width="2.5703125" style="121" customWidth="1"/>
    <col min="2" max="2" width="37.85546875" style="121" customWidth="1"/>
    <col min="3" max="3" width="4.85546875" style="121" hidden="1" customWidth="1"/>
    <col min="4" max="4" width="9.42578125" style="121" customWidth="1"/>
    <col min="5" max="6" width="7" style="121" customWidth="1"/>
    <col min="7" max="7" width="2.140625" style="121" customWidth="1"/>
    <col min="8" max="8" width="9.42578125" style="121" customWidth="1"/>
    <col min="9" max="10" width="7" style="121" customWidth="1"/>
    <col min="11" max="252" width="11.42578125" style="121"/>
    <col min="253" max="253" width="4.42578125" style="121" customWidth="1"/>
    <col min="254" max="254" width="40.7109375" style="121" customWidth="1"/>
    <col min="255" max="258" width="9.85546875" style="121" bestFit="1" customWidth="1"/>
    <col min="259" max="260" width="8.7109375" style="121" customWidth="1"/>
    <col min="261" max="508" width="11.42578125" style="121"/>
    <col min="509" max="509" width="4.42578125" style="121" customWidth="1"/>
    <col min="510" max="510" width="40.7109375" style="121" customWidth="1"/>
    <col min="511" max="514" width="9.85546875" style="121" bestFit="1" customWidth="1"/>
    <col min="515" max="516" width="8.7109375" style="121" customWidth="1"/>
    <col min="517" max="764" width="11.42578125" style="121"/>
    <col min="765" max="765" width="4.42578125" style="121" customWidth="1"/>
    <col min="766" max="766" width="40.7109375" style="121" customWidth="1"/>
    <col min="767" max="770" width="9.85546875" style="121" bestFit="1" customWidth="1"/>
    <col min="771" max="772" width="8.7109375" style="121" customWidth="1"/>
    <col min="773" max="1020" width="11.42578125" style="121"/>
    <col min="1021" max="1021" width="4.42578125" style="121" customWidth="1"/>
    <col min="1022" max="1022" width="40.7109375" style="121" customWidth="1"/>
    <col min="1023" max="1026" width="9.85546875" style="121" bestFit="1" customWidth="1"/>
    <col min="1027" max="1028" width="8.7109375" style="121" customWidth="1"/>
    <col min="1029" max="1276" width="11.42578125" style="121"/>
    <col min="1277" max="1277" width="4.42578125" style="121" customWidth="1"/>
    <col min="1278" max="1278" width="40.7109375" style="121" customWidth="1"/>
    <col min="1279" max="1282" width="9.85546875" style="121" bestFit="1" customWidth="1"/>
    <col min="1283" max="1284" width="8.7109375" style="121" customWidth="1"/>
    <col min="1285" max="1532" width="11.42578125" style="121"/>
    <col min="1533" max="1533" width="4.42578125" style="121" customWidth="1"/>
    <col min="1534" max="1534" width="40.7109375" style="121" customWidth="1"/>
    <col min="1535" max="1538" width="9.85546875" style="121" bestFit="1" customWidth="1"/>
    <col min="1539" max="1540" width="8.7109375" style="121" customWidth="1"/>
    <col min="1541" max="1788" width="11.42578125" style="121"/>
    <col min="1789" max="1789" width="4.42578125" style="121" customWidth="1"/>
    <col min="1790" max="1790" width="40.7109375" style="121" customWidth="1"/>
    <col min="1791" max="1794" width="9.85546875" style="121" bestFit="1" customWidth="1"/>
    <col min="1795" max="1796" width="8.7109375" style="121" customWidth="1"/>
    <col min="1797" max="2044" width="11.42578125" style="121"/>
    <col min="2045" max="2045" width="4.42578125" style="121" customWidth="1"/>
    <col min="2046" max="2046" width="40.7109375" style="121" customWidth="1"/>
    <col min="2047" max="2050" width="9.85546875" style="121" bestFit="1" customWidth="1"/>
    <col min="2051" max="2052" width="8.7109375" style="121" customWidth="1"/>
    <col min="2053" max="2300" width="11.42578125" style="121"/>
    <col min="2301" max="2301" width="4.42578125" style="121" customWidth="1"/>
    <col min="2302" max="2302" width="40.7109375" style="121" customWidth="1"/>
    <col min="2303" max="2306" width="9.85546875" style="121" bestFit="1" customWidth="1"/>
    <col min="2307" max="2308" width="8.7109375" style="121" customWidth="1"/>
    <col min="2309" max="2556" width="11.42578125" style="121"/>
    <col min="2557" max="2557" width="4.42578125" style="121" customWidth="1"/>
    <col min="2558" max="2558" width="40.7109375" style="121" customWidth="1"/>
    <col min="2559" max="2562" width="9.85546875" style="121" bestFit="1" customWidth="1"/>
    <col min="2563" max="2564" width="8.7109375" style="121" customWidth="1"/>
    <col min="2565" max="2812" width="11.42578125" style="121"/>
    <col min="2813" max="2813" width="4.42578125" style="121" customWidth="1"/>
    <col min="2814" max="2814" width="40.7109375" style="121" customWidth="1"/>
    <col min="2815" max="2818" width="9.85546875" style="121" bestFit="1" customWidth="1"/>
    <col min="2819" max="2820" width="8.7109375" style="121" customWidth="1"/>
    <col min="2821" max="3068" width="11.42578125" style="121"/>
    <col min="3069" max="3069" width="4.42578125" style="121" customWidth="1"/>
    <col min="3070" max="3070" width="40.7109375" style="121" customWidth="1"/>
    <col min="3071" max="3074" width="9.85546875" style="121" bestFit="1" customWidth="1"/>
    <col min="3075" max="3076" width="8.7109375" style="121" customWidth="1"/>
    <col min="3077" max="3324" width="11.42578125" style="121"/>
    <col min="3325" max="3325" width="4.42578125" style="121" customWidth="1"/>
    <col min="3326" max="3326" width="40.7109375" style="121" customWidth="1"/>
    <col min="3327" max="3330" width="9.85546875" style="121" bestFit="1" customWidth="1"/>
    <col min="3331" max="3332" width="8.7109375" style="121" customWidth="1"/>
    <col min="3333" max="3580" width="11.42578125" style="121"/>
    <col min="3581" max="3581" width="4.42578125" style="121" customWidth="1"/>
    <col min="3582" max="3582" width="40.7109375" style="121" customWidth="1"/>
    <col min="3583" max="3586" width="9.85546875" style="121" bestFit="1" customWidth="1"/>
    <col min="3587" max="3588" width="8.7109375" style="121" customWidth="1"/>
    <col min="3589" max="3836" width="11.42578125" style="121"/>
    <col min="3837" max="3837" width="4.42578125" style="121" customWidth="1"/>
    <col min="3838" max="3838" width="40.7109375" style="121" customWidth="1"/>
    <col min="3839" max="3842" width="9.85546875" style="121" bestFit="1" customWidth="1"/>
    <col min="3843" max="3844" width="8.7109375" style="121" customWidth="1"/>
    <col min="3845" max="4092" width="11.42578125" style="121"/>
    <col min="4093" max="4093" width="4.42578125" style="121" customWidth="1"/>
    <col min="4094" max="4094" width="40.7109375" style="121" customWidth="1"/>
    <col min="4095" max="4098" width="9.85546875" style="121" bestFit="1" customWidth="1"/>
    <col min="4099" max="4100" width="8.7109375" style="121" customWidth="1"/>
    <col min="4101" max="4348" width="11.42578125" style="121"/>
    <col min="4349" max="4349" width="4.42578125" style="121" customWidth="1"/>
    <col min="4350" max="4350" width="40.7109375" style="121" customWidth="1"/>
    <col min="4351" max="4354" width="9.85546875" style="121" bestFit="1" customWidth="1"/>
    <col min="4355" max="4356" width="8.7109375" style="121" customWidth="1"/>
    <col min="4357" max="4604" width="11.42578125" style="121"/>
    <col min="4605" max="4605" width="4.42578125" style="121" customWidth="1"/>
    <col min="4606" max="4606" width="40.7109375" style="121" customWidth="1"/>
    <col min="4607" max="4610" width="9.85546875" style="121" bestFit="1" customWidth="1"/>
    <col min="4611" max="4612" width="8.7109375" style="121" customWidth="1"/>
    <col min="4613" max="4860" width="11.42578125" style="121"/>
    <col min="4861" max="4861" width="4.42578125" style="121" customWidth="1"/>
    <col min="4862" max="4862" width="40.7109375" style="121" customWidth="1"/>
    <col min="4863" max="4866" width="9.85546875" style="121" bestFit="1" customWidth="1"/>
    <col min="4867" max="4868" width="8.7109375" style="121" customWidth="1"/>
    <col min="4869" max="5116" width="11.42578125" style="121"/>
    <col min="5117" max="5117" width="4.42578125" style="121" customWidth="1"/>
    <col min="5118" max="5118" width="40.7109375" style="121" customWidth="1"/>
    <col min="5119" max="5122" width="9.85546875" style="121" bestFit="1" customWidth="1"/>
    <col min="5123" max="5124" width="8.7109375" style="121" customWidth="1"/>
    <col min="5125" max="5372" width="11.42578125" style="121"/>
    <col min="5373" max="5373" width="4.42578125" style="121" customWidth="1"/>
    <col min="5374" max="5374" width="40.7109375" style="121" customWidth="1"/>
    <col min="5375" max="5378" width="9.85546875" style="121" bestFit="1" customWidth="1"/>
    <col min="5379" max="5380" width="8.7109375" style="121" customWidth="1"/>
    <col min="5381" max="5628" width="11.42578125" style="121"/>
    <col min="5629" max="5629" width="4.42578125" style="121" customWidth="1"/>
    <col min="5630" max="5630" width="40.7109375" style="121" customWidth="1"/>
    <col min="5631" max="5634" width="9.85546875" style="121" bestFit="1" customWidth="1"/>
    <col min="5635" max="5636" width="8.7109375" style="121" customWidth="1"/>
    <col min="5637" max="5884" width="11.42578125" style="121"/>
    <col min="5885" max="5885" width="4.42578125" style="121" customWidth="1"/>
    <col min="5886" max="5886" width="40.7109375" style="121" customWidth="1"/>
    <col min="5887" max="5890" width="9.85546875" style="121" bestFit="1" customWidth="1"/>
    <col min="5891" max="5892" width="8.7109375" style="121" customWidth="1"/>
    <col min="5893" max="6140" width="11.42578125" style="121"/>
    <col min="6141" max="6141" width="4.42578125" style="121" customWidth="1"/>
    <col min="6142" max="6142" width="40.7109375" style="121" customWidth="1"/>
    <col min="6143" max="6146" width="9.85546875" style="121" bestFit="1" customWidth="1"/>
    <col min="6147" max="6148" width="8.7109375" style="121" customWidth="1"/>
    <col min="6149" max="6396" width="11.42578125" style="121"/>
    <col min="6397" max="6397" width="4.42578125" style="121" customWidth="1"/>
    <col min="6398" max="6398" width="40.7109375" style="121" customWidth="1"/>
    <col min="6399" max="6402" width="9.85546875" style="121" bestFit="1" customWidth="1"/>
    <col min="6403" max="6404" width="8.7109375" style="121" customWidth="1"/>
    <col min="6405" max="6652" width="11.42578125" style="121"/>
    <col min="6653" max="6653" width="4.42578125" style="121" customWidth="1"/>
    <col min="6654" max="6654" width="40.7109375" style="121" customWidth="1"/>
    <col min="6655" max="6658" width="9.85546875" style="121" bestFit="1" customWidth="1"/>
    <col min="6659" max="6660" width="8.7109375" style="121" customWidth="1"/>
    <col min="6661" max="6908" width="11.42578125" style="121"/>
    <col min="6909" max="6909" width="4.42578125" style="121" customWidth="1"/>
    <col min="6910" max="6910" width="40.7109375" style="121" customWidth="1"/>
    <col min="6911" max="6914" width="9.85546875" style="121" bestFit="1" customWidth="1"/>
    <col min="6915" max="6916" width="8.7109375" style="121" customWidth="1"/>
    <col min="6917" max="7164" width="11.42578125" style="121"/>
    <col min="7165" max="7165" width="4.42578125" style="121" customWidth="1"/>
    <col min="7166" max="7166" width="40.7109375" style="121" customWidth="1"/>
    <col min="7167" max="7170" width="9.85546875" style="121" bestFit="1" customWidth="1"/>
    <col min="7171" max="7172" width="8.7109375" style="121" customWidth="1"/>
    <col min="7173" max="7420" width="11.42578125" style="121"/>
    <col min="7421" max="7421" width="4.42578125" style="121" customWidth="1"/>
    <col min="7422" max="7422" width="40.7109375" style="121" customWidth="1"/>
    <col min="7423" max="7426" width="9.85546875" style="121" bestFit="1" customWidth="1"/>
    <col min="7427" max="7428" width="8.7109375" style="121" customWidth="1"/>
    <col min="7429" max="7676" width="11.42578125" style="121"/>
    <col min="7677" max="7677" width="4.42578125" style="121" customWidth="1"/>
    <col min="7678" max="7678" width="40.7109375" style="121" customWidth="1"/>
    <col min="7679" max="7682" width="9.85546875" style="121" bestFit="1" customWidth="1"/>
    <col min="7683" max="7684" width="8.7109375" style="121" customWidth="1"/>
    <col min="7685" max="7932" width="11.42578125" style="121"/>
    <col min="7933" max="7933" width="4.42578125" style="121" customWidth="1"/>
    <col min="7934" max="7934" width="40.7109375" style="121" customWidth="1"/>
    <col min="7935" max="7938" width="9.85546875" style="121" bestFit="1" customWidth="1"/>
    <col min="7939" max="7940" width="8.7109375" style="121" customWidth="1"/>
    <col min="7941" max="8188" width="11.42578125" style="121"/>
    <col min="8189" max="8189" width="4.42578125" style="121" customWidth="1"/>
    <col min="8190" max="8190" width="40.7109375" style="121" customWidth="1"/>
    <col min="8191" max="8194" width="9.85546875" style="121" bestFit="1" customWidth="1"/>
    <col min="8195" max="8196" width="8.7109375" style="121" customWidth="1"/>
    <col min="8197" max="8444" width="11.42578125" style="121"/>
    <col min="8445" max="8445" width="4.42578125" style="121" customWidth="1"/>
    <col min="8446" max="8446" width="40.7109375" style="121" customWidth="1"/>
    <col min="8447" max="8450" width="9.85546875" style="121" bestFit="1" customWidth="1"/>
    <col min="8451" max="8452" width="8.7109375" style="121" customWidth="1"/>
    <col min="8453" max="8700" width="11.42578125" style="121"/>
    <col min="8701" max="8701" width="4.42578125" style="121" customWidth="1"/>
    <col min="8702" max="8702" width="40.7109375" style="121" customWidth="1"/>
    <col min="8703" max="8706" width="9.85546875" style="121" bestFit="1" customWidth="1"/>
    <col min="8707" max="8708" width="8.7109375" style="121" customWidth="1"/>
    <col min="8709" max="8956" width="11.42578125" style="121"/>
    <col min="8957" max="8957" width="4.42578125" style="121" customWidth="1"/>
    <col min="8958" max="8958" width="40.7109375" style="121" customWidth="1"/>
    <col min="8959" max="8962" width="9.85546875" style="121" bestFit="1" customWidth="1"/>
    <col min="8963" max="8964" width="8.7109375" style="121" customWidth="1"/>
    <col min="8965" max="9212" width="11.42578125" style="121"/>
    <col min="9213" max="9213" width="4.42578125" style="121" customWidth="1"/>
    <col min="9214" max="9214" width="40.7109375" style="121" customWidth="1"/>
    <col min="9215" max="9218" width="9.85546875" style="121" bestFit="1" customWidth="1"/>
    <col min="9219" max="9220" width="8.7109375" style="121" customWidth="1"/>
    <col min="9221" max="9468" width="11.42578125" style="121"/>
    <col min="9469" max="9469" width="4.42578125" style="121" customWidth="1"/>
    <col min="9470" max="9470" width="40.7109375" style="121" customWidth="1"/>
    <col min="9471" max="9474" width="9.85546875" style="121" bestFit="1" customWidth="1"/>
    <col min="9475" max="9476" width="8.7109375" style="121" customWidth="1"/>
    <col min="9477" max="9724" width="11.42578125" style="121"/>
    <col min="9725" max="9725" width="4.42578125" style="121" customWidth="1"/>
    <col min="9726" max="9726" width="40.7109375" style="121" customWidth="1"/>
    <col min="9727" max="9730" width="9.85546875" style="121" bestFit="1" customWidth="1"/>
    <col min="9731" max="9732" width="8.7109375" style="121" customWidth="1"/>
    <col min="9733" max="9980" width="11.42578125" style="121"/>
    <col min="9981" max="9981" width="4.42578125" style="121" customWidth="1"/>
    <col min="9982" max="9982" width="40.7109375" style="121" customWidth="1"/>
    <col min="9983" max="9986" width="9.85546875" style="121" bestFit="1" customWidth="1"/>
    <col min="9987" max="9988" width="8.7109375" style="121" customWidth="1"/>
    <col min="9989" max="10236" width="11.42578125" style="121"/>
    <col min="10237" max="10237" width="4.42578125" style="121" customWidth="1"/>
    <col min="10238" max="10238" width="40.7109375" style="121" customWidth="1"/>
    <col min="10239" max="10242" width="9.85546875" style="121" bestFit="1" customWidth="1"/>
    <col min="10243" max="10244" width="8.7109375" style="121" customWidth="1"/>
    <col min="10245" max="10492" width="11.42578125" style="121"/>
    <col min="10493" max="10493" width="4.42578125" style="121" customWidth="1"/>
    <col min="10494" max="10494" width="40.7109375" style="121" customWidth="1"/>
    <col min="10495" max="10498" width="9.85546875" style="121" bestFit="1" customWidth="1"/>
    <col min="10499" max="10500" width="8.7109375" style="121" customWidth="1"/>
    <col min="10501" max="10748" width="11.42578125" style="121"/>
    <col min="10749" max="10749" width="4.42578125" style="121" customWidth="1"/>
    <col min="10750" max="10750" width="40.7109375" style="121" customWidth="1"/>
    <col min="10751" max="10754" width="9.85546875" style="121" bestFit="1" customWidth="1"/>
    <col min="10755" max="10756" width="8.7109375" style="121" customWidth="1"/>
    <col min="10757" max="11004" width="11.42578125" style="121"/>
    <col min="11005" max="11005" width="4.42578125" style="121" customWidth="1"/>
    <col min="11006" max="11006" width="40.7109375" style="121" customWidth="1"/>
    <col min="11007" max="11010" width="9.85546875" style="121" bestFit="1" customWidth="1"/>
    <col min="11011" max="11012" width="8.7109375" style="121" customWidth="1"/>
    <col min="11013" max="11260" width="11.42578125" style="121"/>
    <col min="11261" max="11261" width="4.42578125" style="121" customWidth="1"/>
    <col min="11262" max="11262" width="40.7109375" style="121" customWidth="1"/>
    <col min="11263" max="11266" width="9.85546875" style="121" bestFit="1" customWidth="1"/>
    <col min="11267" max="11268" width="8.7109375" style="121" customWidth="1"/>
    <col min="11269" max="11516" width="11.42578125" style="121"/>
    <col min="11517" max="11517" width="4.42578125" style="121" customWidth="1"/>
    <col min="11518" max="11518" width="40.7109375" style="121" customWidth="1"/>
    <col min="11519" max="11522" width="9.85546875" style="121" bestFit="1" customWidth="1"/>
    <col min="11523" max="11524" width="8.7109375" style="121" customWidth="1"/>
    <col min="11525" max="11772" width="11.42578125" style="121"/>
    <col min="11773" max="11773" width="4.42578125" style="121" customWidth="1"/>
    <col min="11774" max="11774" width="40.7109375" style="121" customWidth="1"/>
    <col min="11775" max="11778" width="9.85546875" style="121" bestFit="1" customWidth="1"/>
    <col min="11779" max="11780" width="8.7109375" style="121" customWidth="1"/>
    <col min="11781" max="12028" width="11.42578125" style="121"/>
    <col min="12029" max="12029" width="4.42578125" style="121" customWidth="1"/>
    <col min="12030" max="12030" width="40.7109375" style="121" customWidth="1"/>
    <col min="12031" max="12034" width="9.85546875" style="121" bestFit="1" customWidth="1"/>
    <col min="12035" max="12036" width="8.7109375" style="121" customWidth="1"/>
    <col min="12037" max="12284" width="11.42578125" style="121"/>
    <col min="12285" max="12285" width="4.42578125" style="121" customWidth="1"/>
    <col min="12286" max="12286" width="40.7109375" style="121" customWidth="1"/>
    <col min="12287" max="12290" width="9.85546875" style="121" bestFit="1" customWidth="1"/>
    <col min="12291" max="12292" width="8.7109375" style="121" customWidth="1"/>
    <col min="12293" max="12540" width="11.42578125" style="121"/>
    <col min="12541" max="12541" width="4.42578125" style="121" customWidth="1"/>
    <col min="12542" max="12542" width="40.7109375" style="121" customWidth="1"/>
    <col min="12543" max="12546" width="9.85546875" style="121" bestFit="1" customWidth="1"/>
    <col min="12547" max="12548" width="8.7109375" style="121" customWidth="1"/>
    <col min="12549" max="12796" width="11.42578125" style="121"/>
    <col min="12797" max="12797" width="4.42578125" style="121" customWidth="1"/>
    <col min="12798" max="12798" width="40.7109375" style="121" customWidth="1"/>
    <col min="12799" max="12802" width="9.85546875" style="121" bestFit="1" customWidth="1"/>
    <col min="12803" max="12804" width="8.7109375" style="121" customWidth="1"/>
    <col min="12805" max="13052" width="11.42578125" style="121"/>
    <col min="13053" max="13053" width="4.42578125" style="121" customWidth="1"/>
    <col min="13054" max="13054" width="40.7109375" style="121" customWidth="1"/>
    <col min="13055" max="13058" width="9.85546875" style="121" bestFit="1" customWidth="1"/>
    <col min="13059" max="13060" width="8.7109375" style="121" customWidth="1"/>
    <col min="13061" max="13308" width="11.42578125" style="121"/>
    <col min="13309" max="13309" width="4.42578125" style="121" customWidth="1"/>
    <col min="13310" max="13310" width="40.7109375" style="121" customWidth="1"/>
    <col min="13311" max="13314" width="9.85546875" style="121" bestFit="1" customWidth="1"/>
    <col min="13315" max="13316" width="8.7109375" style="121" customWidth="1"/>
    <col min="13317" max="13564" width="11.42578125" style="121"/>
    <col min="13565" max="13565" width="4.42578125" style="121" customWidth="1"/>
    <col min="13566" max="13566" width="40.7109375" style="121" customWidth="1"/>
    <col min="13567" max="13570" width="9.85546875" style="121" bestFit="1" customWidth="1"/>
    <col min="13571" max="13572" width="8.7109375" style="121" customWidth="1"/>
    <col min="13573" max="13820" width="11.42578125" style="121"/>
    <col min="13821" max="13821" width="4.42578125" style="121" customWidth="1"/>
    <col min="13822" max="13822" width="40.7109375" style="121" customWidth="1"/>
    <col min="13823" max="13826" width="9.85546875" style="121" bestFit="1" customWidth="1"/>
    <col min="13827" max="13828" width="8.7109375" style="121" customWidth="1"/>
    <col min="13829" max="14076" width="11.42578125" style="121"/>
    <col min="14077" max="14077" width="4.42578125" style="121" customWidth="1"/>
    <col min="14078" max="14078" width="40.7109375" style="121" customWidth="1"/>
    <col min="14079" max="14082" width="9.85546875" style="121" bestFit="1" customWidth="1"/>
    <col min="14083" max="14084" width="8.7109375" style="121" customWidth="1"/>
    <col min="14085" max="14332" width="11.42578125" style="121"/>
    <col min="14333" max="14333" width="4.42578125" style="121" customWidth="1"/>
    <col min="14334" max="14334" width="40.7109375" style="121" customWidth="1"/>
    <col min="14335" max="14338" width="9.85546875" style="121" bestFit="1" customWidth="1"/>
    <col min="14339" max="14340" width="8.7109375" style="121" customWidth="1"/>
    <col min="14341" max="14588" width="11.42578125" style="121"/>
    <col min="14589" max="14589" width="4.42578125" style="121" customWidth="1"/>
    <col min="14590" max="14590" width="40.7109375" style="121" customWidth="1"/>
    <col min="14591" max="14594" width="9.85546875" style="121" bestFit="1" customWidth="1"/>
    <col min="14595" max="14596" width="8.7109375" style="121" customWidth="1"/>
    <col min="14597" max="14844" width="11.42578125" style="121"/>
    <col min="14845" max="14845" width="4.42578125" style="121" customWidth="1"/>
    <col min="14846" max="14846" width="40.7109375" style="121" customWidth="1"/>
    <col min="14847" max="14850" width="9.85546875" style="121" bestFit="1" customWidth="1"/>
    <col min="14851" max="14852" width="8.7109375" style="121" customWidth="1"/>
    <col min="14853" max="15100" width="11.42578125" style="121"/>
    <col min="15101" max="15101" width="4.42578125" style="121" customWidth="1"/>
    <col min="15102" max="15102" width="40.7109375" style="121" customWidth="1"/>
    <col min="15103" max="15106" width="9.85546875" style="121" bestFit="1" customWidth="1"/>
    <col min="15107" max="15108" width="8.7109375" style="121" customWidth="1"/>
    <col min="15109" max="15356" width="11.42578125" style="121"/>
    <col min="15357" max="15357" width="4.42578125" style="121" customWidth="1"/>
    <col min="15358" max="15358" width="40.7109375" style="121" customWidth="1"/>
    <col min="15359" max="15362" width="9.85546875" style="121" bestFit="1" customWidth="1"/>
    <col min="15363" max="15364" width="8.7109375" style="121" customWidth="1"/>
    <col min="15365" max="15612" width="11.42578125" style="121"/>
    <col min="15613" max="15613" width="4.42578125" style="121" customWidth="1"/>
    <col min="15614" max="15614" width="40.7109375" style="121" customWidth="1"/>
    <col min="15615" max="15618" width="9.85546875" style="121" bestFit="1" customWidth="1"/>
    <col min="15619" max="15620" width="8.7109375" style="121" customWidth="1"/>
    <col min="15621" max="15868" width="11.42578125" style="121"/>
    <col min="15869" max="15869" width="4.42578125" style="121" customWidth="1"/>
    <col min="15870" max="15870" width="40.7109375" style="121" customWidth="1"/>
    <col min="15871" max="15874" width="9.85546875" style="121" bestFit="1" customWidth="1"/>
    <col min="15875" max="15876" width="8.7109375" style="121" customWidth="1"/>
    <col min="15877" max="16124" width="11.42578125" style="121"/>
    <col min="16125" max="16125" width="4.42578125" style="121" customWidth="1"/>
    <col min="16126" max="16126" width="40.7109375" style="121" customWidth="1"/>
    <col min="16127" max="16130" width="9.85546875" style="121" bestFit="1" customWidth="1"/>
    <col min="16131" max="16132" width="8.7109375" style="121" customWidth="1"/>
    <col min="16133" max="16384" width="11.42578125" style="121"/>
  </cols>
  <sheetData>
    <row r="1" spans="1:14" s="331" customFormat="1" ht="14.25">
      <c r="A1" s="330" t="s">
        <v>334</v>
      </c>
    </row>
    <row r="2" spans="1:14" s="333" customFormat="1" ht="14.25">
      <c r="A2" s="332" t="s">
        <v>1</v>
      </c>
    </row>
    <row r="3" spans="1:14" s="335" customFormat="1" ht="12" customHeight="1">
      <c r="A3" s="334"/>
      <c r="D3" s="706"/>
      <c r="E3" s="706"/>
      <c r="F3" s="706"/>
      <c r="G3" s="336"/>
      <c r="H3" s="706"/>
      <c r="I3" s="706"/>
      <c r="J3" s="706"/>
    </row>
    <row r="4" spans="1:14" s="335" customFormat="1" ht="17.25" customHeight="1">
      <c r="A4" s="337"/>
      <c r="B4" s="338"/>
      <c r="C4" s="338"/>
      <c r="D4" s="707" t="s">
        <v>335</v>
      </c>
      <c r="E4" s="707"/>
      <c r="F4" s="707"/>
      <c r="G4" s="339"/>
      <c r="H4" s="707" t="s">
        <v>336</v>
      </c>
      <c r="I4" s="707"/>
      <c r="J4" s="707"/>
    </row>
    <row r="5" spans="1:14" s="335" customFormat="1" ht="17.25" customHeight="1">
      <c r="A5" s="334"/>
      <c r="D5" s="706" t="s">
        <v>8</v>
      </c>
      <c r="E5" s="706"/>
      <c r="F5" s="706"/>
      <c r="G5" s="336"/>
      <c r="H5" s="706" t="s">
        <v>184</v>
      </c>
      <c r="I5" s="706"/>
      <c r="J5" s="706"/>
    </row>
    <row r="6" spans="1:14" s="340" customFormat="1" ht="24" customHeight="1">
      <c r="C6" s="341"/>
      <c r="D6" s="342">
        <v>2013</v>
      </c>
      <c r="E6" s="342">
        <v>2014</v>
      </c>
      <c r="F6" s="342">
        <v>2015</v>
      </c>
      <c r="G6" s="342"/>
      <c r="H6" s="342">
        <v>2013</v>
      </c>
      <c r="I6" s="342">
        <v>2014</v>
      </c>
      <c r="J6" s="342">
        <v>2015</v>
      </c>
    </row>
    <row r="7" spans="1:14" s="116" customFormat="1" ht="28.5" customHeight="1">
      <c r="A7" s="343"/>
      <c r="B7" s="344"/>
      <c r="C7" s="345"/>
      <c r="D7" s="346" t="s">
        <v>337</v>
      </c>
      <c r="E7" s="346" t="s">
        <v>338</v>
      </c>
      <c r="F7" s="346" t="s">
        <v>338</v>
      </c>
      <c r="G7" s="346"/>
      <c r="H7" s="346" t="s">
        <v>337</v>
      </c>
      <c r="I7" s="346" t="s">
        <v>338</v>
      </c>
      <c r="J7" s="346" t="s">
        <v>338</v>
      </c>
    </row>
    <row r="8" spans="1:14" s="340" customFormat="1" ht="12.75" customHeight="1">
      <c r="A8" s="334"/>
      <c r="B8" s="335"/>
      <c r="C8" s="335"/>
      <c r="D8" s="335"/>
    </row>
    <row r="9" spans="1:14" s="240" customFormat="1" ht="16.5" customHeight="1">
      <c r="A9" s="330" t="s">
        <v>339</v>
      </c>
      <c r="B9" s="331"/>
      <c r="C9" s="347"/>
      <c r="D9" s="348">
        <f t="shared" ref="D9:I9" si="0">SUM(D11:D12)</f>
        <v>11862.499</v>
      </c>
      <c r="E9" s="348">
        <f t="shared" si="0"/>
        <v>12189.225</v>
      </c>
      <c r="F9" s="348">
        <f t="shared" si="0"/>
        <v>12477.165000000001</v>
      </c>
      <c r="G9" s="348"/>
      <c r="H9" s="348">
        <f t="shared" si="0"/>
        <v>12144.191000000001</v>
      </c>
      <c r="I9" s="348">
        <f t="shared" si="0"/>
        <v>12406.555</v>
      </c>
      <c r="J9" s="348">
        <f>SUM(J11:J12)</f>
        <v>12682.294</v>
      </c>
      <c r="K9" s="116"/>
      <c r="L9" s="116"/>
      <c r="M9" s="116"/>
      <c r="N9" s="116"/>
    </row>
    <row r="10" spans="1:14" s="240" customFormat="1" ht="16.5" customHeight="1">
      <c r="A10" s="117"/>
      <c r="B10" s="349" t="s">
        <v>340</v>
      </c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</row>
    <row r="11" spans="1:14" s="240" customFormat="1" ht="16.5" customHeight="1">
      <c r="A11" s="117"/>
      <c r="B11" s="349" t="s">
        <v>341</v>
      </c>
      <c r="C11" s="113"/>
      <c r="D11" s="113">
        <v>8219.0290000000005</v>
      </c>
      <c r="E11" s="113">
        <v>8385.1509999999998</v>
      </c>
      <c r="F11" s="113">
        <v>8506.3770000000004</v>
      </c>
      <c r="G11" s="113"/>
      <c r="H11" s="113">
        <v>8511.1</v>
      </c>
      <c r="I11" s="113">
        <v>8613.3719999999994</v>
      </c>
      <c r="J11" s="113">
        <v>8722.9310000000005</v>
      </c>
      <c r="K11" s="116"/>
      <c r="L11" s="116"/>
      <c r="M11" s="116"/>
      <c r="N11" s="116"/>
    </row>
    <row r="12" spans="1:14" s="240" customFormat="1" ht="16.5" customHeight="1">
      <c r="A12" s="117"/>
      <c r="B12" s="349" t="s">
        <v>342</v>
      </c>
      <c r="C12" s="113"/>
      <c r="D12" s="113">
        <v>3643.47</v>
      </c>
      <c r="E12" s="113">
        <v>3804.0740000000001</v>
      </c>
      <c r="F12" s="113">
        <v>3970.788</v>
      </c>
      <c r="G12" s="113"/>
      <c r="H12" s="113">
        <v>3633.0909999999999</v>
      </c>
      <c r="I12" s="113">
        <v>3793.183</v>
      </c>
      <c r="J12" s="113">
        <v>3959.3629999999998</v>
      </c>
      <c r="K12" s="116"/>
      <c r="L12" s="116"/>
      <c r="M12" s="116"/>
      <c r="N12" s="116"/>
    </row>
    <row r="13" spans="1:14" s="353" customFormat="1" ht="16.5" customHeight="1">
      <c r="A13" s="332"/>
      <c r="B13" s="333"/>
      <c r="C13" s="350"/>
      <c r="D13" s="350"/>
      <c r="E13" s="351"/>
      <c r="F13" s="351"/>
      <c r="G13" s="351"/>
      <c r="H13" s="351"/>
      <c r="I13" s="351"/>
      <c r="J13" s="351"/>
      <c r="K13" s="352"/>
      <c r="L13" s="352"/>
      <c r="M13" s="352"/>
      <c r="N13" s="352"/>
    </row>
    <row r="14" spans="1:14" s="240" customFormat="1" ht="16.5" customHeight="1">
      <c r="A14" s="330" t="s">
        <v>343</v>
      </c>
      <c r="B14" s="331"/>
      <c r="C14" s="347"/>
      <c r="D14" s="348">
        <f t="shared" ref="D14:I14" si="1">SUM(D16:D19)</f>
        <v>5053.6297259999992</v>
      </c>
      <c r="E14" s="348">
        <f t="shared" si="1"/>
        <v>5177.9750000000004</v>
      </c>
      <c r="F14" s="348">
        <f t="shared" si="1"/>
        <v>5262.7</v>
      </c>
      <c r="G14" s="348"/>
      <c r="H14" s="348">
        <f t="shared" si="1"/>
        <v>5119.1070829999999</v>
      </c>
      <c r="I14" s="348">
        <f t="shared" si="1"/>
        <v>5173.2550000000001</v>
      </c>
      <c r="J14" s="348">
        <f>SUM(J16:J19)</f>
        <v>5257.65</v>
      </c>
      <c r="K14" s="116"/>
      <c r="L14" s="116"/>
      <c r="M14" s="116"/>
      <c r="N14" s="116"/>
    </row>
    <row r="15" spans="1:14" s="240" customFormat="1" ht="16.5" customHeight="1">
      <c r="A15" s="117"/>
      <c r="B15" s="349" t="s">
        <v>340</v>
      </c>
      <c r="C15" s="113"/>
      <c r="D15" s="113"/>
      <c r="E15" s="113"/>
      <c r="F15" s="113"/>
      <c r="G15" s="113"/>
      <c r="H15" s="113"/>
      <c r="I15" s="113"/>
      <c r="J15" s="113"/>
      <c r="K15" s="116"/>
      <c r="L15" s="116"/>
      <c r="M15" s="116"/>
      <c r="N15" s="116"/>
    </row>
    <row r="16" spans="1:14" s="240" customFormat="1" ht="16.5" customHeight="1">
      <c r="A16" s="117"/>
      <c r="B16" s="349" t="s">
        <v>344</v>
      </c>
      <c r="C16" s="113"/>
      <c r="D16" s="113">
        <v>3475.7099949999997</v>
      </c>
      <c r="E16" s="113">
        <v>3450.1349999999998</v>
      </c>
      <c r="F16" s="113">
        <v>3425.21</v>
      </c>
      <c r="G16" s="113"/>
      <c r="H16" s="113">
        <v>3493.556756</v>
      </c>
      <c r="I16" s="113">
        <v>3450.1349999999998</v>
      </c>
      <c r="J16" s="348">
        <v>3425.21</v>
      </c>
      <c r="K16" s="116"/>
      <c r="L16" s="116"/>
      <c r="M16" s="116"/>
      <c r="N16" s="116"/>
    </row>
    <row r="17" spans="1:14" s="240" customFormat="1" ht="16.5" customHeight="1">
      <c r="A17" s="117"/>
      <c r="B17" s="349" t="s">
        <v>345</v>
      </c>
      <c r="C17" s="113"/>
      <c r="D17" s="113">
        <v>154.02273099999999</v>
      </c>
      <c r="E17" s="113">
        <v>157.95099999999999</v>
      </c>
      <c r="F17" s="113">
        <v>160.66800000000001</v>
      </c>
      <c r="G17" s="113"/>
      <c r="H17" s="113">
        <v>153.94432699999999</v>
      </c>
      <c r="I17" s="113">
        <v>157.95099999999999</v>
      </c>
      <c r="J17" s="113">
        <v>160.66800000000001</v>
      </c>
      <c r="K17" s="116"/>
      <c r="L17" s="116"/>
      <c r="M17" s="116"/>
      <c r="N17" s="116"/>
    </row>
    <row r="18" spans="1:14" s="240" customFormat="1" ht="16.5" customHeight="1">
      <c r="A18" s="117"/>
      <c r="B18" s="349" t="s">
        <v>346</v>
      </c>
      <c r="C18" s="113"/>
      <c r="D18" s="113">
        <v>40.98</v>
      </c>
      <c r="E18" s="113">
        <v>41.000999999999998</v>
      </c>
      <c r="F18" s="113">
        <v>41</v>
      </c>
      <c r="G18" s="113"/>
      <c r="H18" s="113">
        <v>40.98</v>
      </c>
      <c r="I18" s="113">
        <v>41.000999999999998</v>
      </c>
      <c r="J18" s="113">
        <v>41</v>
      </c>
      <c r="K18" s="116"/>
      <c r="L18" s="116"/>
      <c r="M18" s="116"/>
      <c r="N18" s="116"/>
    </row>
    <row r="19" spans="1:14" s="240" customFormat="1" ht="16.5" customHeight="1">
      <c r="A19" s="117"/>
      <c r="B19" s="349" t="s">
        <v>347</v>
      </c>
      <c r="C19" s="113"/>
      <c r="D19" s="113">
        <v>1382.9169999999999</v>
      </c>
      <c r="E19" s="113">
        <v>1528.8879999999999</v>
      </c>
      <c r="F19" s="113">
        <v>1635.8219999999999</v>
      </c>
      <c r="G19" s="113"/>
      <c r="H19" s="113">
        <v>1430.626</v>
      </c>
      <c r="I19" s="113">
        <v>1524.1679999999999</v>
      </c>
      <c r="J19" s="113">
        <v>1630.7719999999999</v>
      </c>
      <c r="K19" s="116"/>
      <c r="L19" s="116"/>
      <c r="M19" s="116"/>
      <c r="N19" s="116"/>
    </row>
    <row r="20" spans="1:14" s="353" customFormat="1" ht="16.5" customHeight="1">
      <c r="A20" s="332"/>
      <c r="B20" s="333"/>
      <c r="C20" s="350"/>
      <c r="D20" s="350"/>
      <c r="E20" s="351"/>
      <c r="F20" s="351"/>
      <c r="G20" s="351"/>
      <c r="H20" s="351"/>
      <c r="I20" s="351"/>
      <c r="J20" s="351"/>
      <c r="K20" s="352"/>
      <c r="L20" s="352"/>
      <c r="M20" s="352"/>
      <c r="N20" s="352"/>
    </row>
    <row r="21" spans="1:14" s="240" customFormat="1" ht="16.5" customHeight="1">
      <c r="A21" s="330" t="s">
        <v>348</v>
      </c>
      <c r="B21" s="331"/>
      <c r="C21" s="348"/>
      <c r="D21" s="348">
        <f t="shared" ref="D21:I21" si="2">SUM(D23:D25)</f>
        <v>3584.6770000000001</v>
      </c>
      <c r="E21" s="348">
        <f t="shared" si="2"/>
        <v>3640.6449999999995</v>
      </c>
      <c r="F21" s="348">
        <f t="shared" si="2"/>
        <v>3681.7669999999998</v>
      </c>
      <c r="G21" s="348"/>
      <c r="H21" s="348">
        <f t="shared" si="2"/>
        <v>3620.09</v>
      </c>
      <c r="I21" s="348">
        <f t="shared" si="2"/>
        <v>3646.6149999999998</v>
      </c>
      <c r="J21" s="348">
        <f>SUM(J23:J25)</f>
        <v>3687.8389999999999</v>
      </c>
      <c r="K21" s="116"/>
      <c r="L21" s="116"/>
      <c r="M21" s="116"/>
      <c r="N21" s="116"/>
    </row>
    <row r="22" spans="1:14" s="240" customFormat="1" ht="16.5" customHeight="1">
      <c r="A22" s="117"/>
      <c r="B22" s="349" t="s">
        <v>340</v>
      </c>
      <c r="C22" s="113"/>
      <c r="D22" s="113"/>
      <c r="E22" s="113"/>
      <c r="F22" s="113"/>
      <c r="G22" s="113"/>
      <c r="H22" s="113"/>
      <c r="I22" s="113"/>
      <c r="J22" s="113"/>
      <c r="K22" s="116"/>
      <c r="L22" s="116"/>
      <c r="M22" s="116"/>
      <c r="N22" s="116"/>
    </row>
    <row r="23" spans="1:14" s="240" customFormat="1" ht="16.5" customHeight="1">
      <c r="A23" s="117"/>
      <c r="B23" s="354" t="s">
        <v>349</v>
      </c>
      <c r="C23" s="113"/>
      <c r="D23" s="113">
        <v>2072.2089999999998</v>
      </c>
      <c r="E23" s="113">
        <v>2072.348</v>
      </c>
      <c r="F23" s="113">
        <v>2082.136</v>
      </c>
      <c r="G23" s="113"/>
      <c r="H23" s="113">
        <v>2073.7669999999998</v>
      </c>
      <c r="I23" s="113">
        <v>2073.9059999999999</v>
      </c>
      <c r="J23" s="113">
        <v>2083.701</v>
      </c>
      <c r="K23" s="116"/>
      <c r="L23" s="116"/>
      <c r="M23" s="116"/>
      <c r="N23" s="116"/>
    </row>
    <row r="24" spans="1:14" s="240" customFormat="1" ht="16.5" customHeight="1">
      <c r="A24" s="117"/>
      <c r="B24" s="355" t="s">
        <v>350</v>
      </c>
      <c r="C24" s="113"/>
      <c r="D24" s="113">
        <v>1177.153</v>
      </c>
      <c r="E24" s="113">
        <v>1219.088</v>
      </c>
      <c r="F24" s="113">
        <v>1243.479</v>
      </c>
      <c r="G24" s="113"/>
      <c r="H24" s="113">
        <v>1213.2560000000001</v>
      </c>
      <c r="I24" s="113">
        <v>1225.655</v>
      </c>
      <c r="J24" s="113">
        <v>1250.1780000000001</v>
      </c>
      <c r="K24" s="116"/>
      <c r="L24" s="116"/>
      <c r="M24" s="116"/>
      <c r="N24" s="116"/>
    </row>
    <row r="25" spans="1:14" s="240" customFormat="1" ht="16.5" customHeight="1">
      <c r="A25" s="117"/>
      <c r="B25" s="349" t="s">
        <v>351</v>
      </c>
      <c r="C25" s="356"/>
      <c r="D25" s="356">
        <f>98.716+129.542+2.707+34.491+47.237+22.622</f>
        <v>335.315</v>
      </c>
      <c r="E25" s="113">
        <f>100.528+139.387+2.753+35.112+48.087+23.342</f>
        <v>349.209</v>
      </c>
      <c r="F25" s="113">
        <f>102.033+143.177+2.794+35.638+48.808+23.702</f>
        <v>356.15199999999999</v>
      </c>
      <c r="G25" s="113"/>
      <c r="H25" s="113">
        <f>98.543+127.709+2.708+34.4+47.191+22.516</f>
        <v>333.06700000000006</v>
      </c>
      <c r="I25" s="113">
        <f>100.353+137.668+2.755+35.001+48.042+23.235</f>
        <v>347.05399999999997</v>
      </c>
      <c r="J25" s="113">
        <f>101.854+141.43+2.796+35.524+48.762+23.594</f>
        <v>353.96</v>
      </c>
      <c r="K25" s="116"/>
      <c r="L25" s="116"/>
      <c r="M25" s="116"/>
      <c r="N25" s="116"/>
    </row>
    <row r="26" spans="1:14" s="240" customFormat="1" ht="0.75" customHeight="1">
      <c r="A26" s="117"/>
      <c r="B26" s="349"/>
      <c r="C26" s="356"/>
      <c r="D26" s="356"/>
      <c r="E26" s="113"/>
      <c r="F26" s="113"/>
      <c r="G26" s="113"/>
      <c r="H26" s="113"/>
      <c r="I26" s="113"/>
      <c r="J26" s="113"/>
      <c r="K26" s="116"/>
      <c r="L26" s="116"/>
      <c r="M26" s="116"/>
      <c r="N26" s="116"/>
    </row>
    <row r="27" spans="1:14" s="360" customFormat="1" ht="24" customHeight="1">
      <c r="A27" s="357" t="s">
        <v>352</v>
      </c>
      <c r="B27" s="358"/>
      <c r="C27" s="359"/>
      <c r="D27" s="359">
        <f t="shared" ref="D27:I27" si="3">D9+D14+D21</f>
        <v>20500.805725999999</v>
      </c>
      <c r="E27" s="359">
        <f t="shared" si="3"/>
        <v>21007.845000000001</v>
      </c>
      <c r="F27" s="359">
        <f t="shared" si="3"/>
        <v>21421.632000000001</v>
      </c>
      <c r="G27" s="359"/>
      <c r="H27" s="359">
        <f t="shared" si="3"/>
        <v>20883.388083000002</v>
      </c>
      <c r="I27" s="359">
        <f t="shared" si="3"/>
        <v>21226.425000000003</v>
      </c>
      <c r="J27" s="359">
        <f>J9+J14+J21</f>
        <v>21627.782999999999</v>
      </c>
    </row>
    <row r="28" spans="1:14" s="116" customFormat="1" ht="7.5" customHeight="1">
      <c r="A28" s="361"/>
      <c r="B28" s="362"/>
      <c r="C28" s="362"/>
      <c r="D28" s="362"/>
    </row>
    <row r="29" spans="1:14" s="340" customFormat="1" ht="14.25">
      <c r="A29" s="363" t="s">
        <v>353</v>
      </c>
      <c r="B29" s="116"/>
      <c r="C29" s="116"/>
      <c r="D29" s="116"/>
    </row>
    <row r="30" spans="1:14" s="335" customFormat="1" ht="13.5" customHeight="1">
      <c r="A30" s="120" t="s">
        <v>114</v>
      </c>
      <c r="B30" s="364"/>
      <c r="C30" s="364"/>
      <c r="D30" s="364"/>
    </row>
  </sheetData>
  <mergeCells count="6">
    <mergeCell ref="D3:F3"/>
    <mergeCell ref="H3:J3"/>
    <mergeCell ref="D4:F4"/>
    <mergeCell ref="H4:J4"/>
    <mergeCell ref="D5:F5"/>
    <mergeCell ref="H5:J5"/>
  </mergeCells>
  <pageMargins left="0.23622047244094491" right="0.23622047244094491" top="0.74803149606299213" bottom="0.74803149606299213" header="0.31496062992125984" footer="0.31496062992125984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4"/>
  <sheetViews>
    <sheetView showGridLines="0" workbookViewId="0"/>
  </sheetViews>
  <sheetFormatPr baseColWidth="10" defaultRowHeight="15"/>
  <cols>
    <col min="1" max="1" width="55.42578125" style="368" customWidth="1"/>
    <col min="2" max="16384" width="11.42578125" style="368"/>
  </cols>
  <sheetData>
    <row r="1" spans="1:4" s="366" customFormat="1" ht="15.75">
      <c r="A1" s="365" t="s">
        <v>354</v>
      </c>
    </row>
    <row r="2" spans="1:4" ht="15.75">
      <c r="A2" s="367" t="s">
        <v>1</v>
      </c>
    </row>
    <row r="3" spans="1:4" ht="15.75">
      <c r="A3" s="367"/>
    </row>
    <row r="4" spans="1:4" s="371" customFormat="1" ht="45" customHeight="1">
      <c r="A4" s="369"/>
      <c r="B4" s="370" t="s">
        <v>2</v>
      </c>
      <c r="C4" s="370" t="s">
        <v>3</v>
      </c>
      <c r="D4" s="370" t="s">
        <v>4</v>
      </c>
    </row>
    <row r="5" spans="1:4" ht="15.75">
      <c r="A5" s="367"/>
      <c r="B5" s="367"/>
      <c r="C5" s="367"/>
      <c r="D5" s="367"/>
    </row>
    <row r="6" spans="1:4" ht="15.75">
      <c r="A6" s="367" t="s">
        <v>89</v>
      </c>
      <c r="B6" s="372">
        <v>3900.3820000000001</v>
      </c>
      <c r="C6" s="372">
        <v>4078.1210000000001</v>
      </c>
      <c r="D6" s="372">
        <v>4119.491</v>
      </c>
    </row>
    <row r="7" spans="1:4" ht="15.75">
      <c r="A7" s="367" t="s">
        <v>93</v>
      </c>
      <c r="B7" s="372">
        <v>99.522000000000006</v>
      </c>
      <c r="C7" s="372">
        <v>101.6</v>
      </c>
      <c r="D7" s="372">
        <v>101.6</v>
      </c>
    </row>
    <row r="8" spans="1:4" ht="15.75">
      <c r="A8" s="367" t="s">
        <v>355</v>
      </c>
      <c r="B8" s="372">
        <v>369.91800000000001</v>
      </c>
      <c r="C8" s="372">
        <v>424.2</v>
      </c>
      <c r="D8" s="372">
        <v>429.2</v>
      </c>
    </row>
    <row r="9" spans="1:4" s="366" customFormat="1" ht="15.75">
      <c r="A9" s="373" t="s">
        <v>24</v>
      </c>
      <c r="B9" s="374">
        <f t="shared" ref="B9:D9" si="0">SUM(B6:B8)</f>
        <v>4369.8220000000001</v>
      </c>
      <c r="C9" s="374">
        <f t="shared" si="0"/>
        <v>4603.9210000000003</v>
      </c>
      <c r="D9" s="374">
        <f t="shared" si="0"/>
        <v>4650.2910000000002</v>
      </c>
    </row>
    <row r="10" spans="1:4" ht="15.75">
      <c r="A10" s="375"/>
      <c r="B10" s="376"/>
      <c r="C10" s="376"/>
      <c r="D10" s="376"/>
    </row>
    <row r="11" spans="1:4" ht="16.5" customHeight="1">
      <c r="A11" s="377"/>
    </row>
    <row r="12" spans="1:4" ht="15.75">
      <c r="A12" s="378" t="s">
        <v>114</v>
      </c>
    </row>
    <row r="13" spans="1:4" ht="15.75">
      <c r="A13" s="365"/>
    </row>
    <row r="14" spans="1:4" ht="15.75">
      <c r="A14" s="367"/>
    </row>
  </sheetData>
  <pageMargins left="0.7" right="0.7" top="0.78740157499999996" bottom="0.78740157499999996" header="0.3" footer="0.3"/>
  <pageSetup paperSize="9" scale="99" fitToHeight="0" orientation="portrait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4"/>
  <sheetViews>
    <sheetView showGridLines="0" workbookViewId="0"/>
  </sheetViews>
  <sheetFormatPr baseColWidth="10" defaultRowHeight="15"/>
  <cols>
    <col min="1" max="1" width="47.7109375" style="403" customWidth="1"/>
    <col min="2" max="5" width="10.42578125" style="403" customWidth="1"/>
    <col min="6" max="16384" width="11.42578125" style="403"/>
  </cols>
  <sheetData>
    <row r="1" spans="1:7" s="381" customFormat="1" ht="15" customHeight="1">
      <c r="A1" s="379" t="s">
        <v>356</v>
      </c>
      <c r="B1" s="379"/>
      <c r="C1" s="379"/>
      <c r="D1" s="379"/>
      <c r="E1" s="379"/>
      <c r="F1" s="380"/>
      <c r="G1" s="380"/>
    </row>
    <row r="2" spans="1:7" s="384" customFormat="1" ht="15" customHeight="1">
      <c r="A2" s="382" t="s">
        <v>1</v>
      </c>
      <c r="B2" s="382"/>
      <c r="C2" s="382"/>
      <c r="D2" s="382"/>
      <c r="E2" s="382"/>
      <c r="F2" s="383"/>
      <c r="G2" s="383"/>
    </row>
    <row r="3" spans="1:7" s="384" customFormat="1" ht="13.5" customHeight="1">
      <c r="A3" s="385"/>
      <c r="B3" s="385"/>
      <c r="C3" s="385"/>
      <c r="D3" s="385"/>
      <c r="E3" s="385"/>
      <c r="F3" s="386"/>
    </row>
    <row r="4" spans="1:7" s="389" customFormat="1" ht="37.5" customHeight="1">
      <c r="A4" s="387"/>
      <c r="B4" s="388" t="s">
        <v>357</v>
      </c>
      <c r="C4" s="388" t="s">
        <v>358</v>
      </c>
      <c r="D4" s="388" t="s">
        <v>359</v>
      </c>
      <c r="E4" s="388" t="s">
        <v>360</v>
      </c>
    </row>
    <row r="5" spans="1:7" s="389" customFormat="1" ht="11.25" customHeight="1">
      <c r="A5" s="390"/>
      <c r="B5" s="391"/>
      <c r="C5" s="391"/>
      <c r="D5" s="391"/>
      <c r="E5" s="391"/>
    </row>
    <row r="6" spans="1:7" s="384" customFormat="1" ht="15" customHeight="1">
      <c r="A6" s="382" t="s">
        <v>361</v>
      </c>
      <c r="B6" s="392">
        <v>1175</v>
      </c>
      <c r="C6" s="392">
        <v>1269</v>
      </c>
      <c r="D6" s="392">
        <v>1368</v>
      </c>
      <c r="E6" s="392">
        <v>1390</v>
      </c>
      <c r="F6" s="383"/>
      <c r="G6" s="383"/>
    </row>
    <row r="7" spans="1:7" s="384" customFormat="1" ht="15" customHeight="1">
      <c r="A7" s="382" t="s">
        <v>362</v>
      </c>
      <c r="B7" s="392">
        <v>910</v>
      </c>
      <c r="C7" s="392">
        <v>1031</v>
      </c>
      <c r="D7" s="392">
        <v>1086</v>
      </c>
      <c r="E7" s="392">
        <v>1132</v>
      </c>
      <c r="F7" s="383"/>
      <c r="G7" s="383"/>
    </row>
    <row r="8" spans="1:7" s="397" customFormat="1" ht="22.5" customHeight="1">
      <c r="A8" s="393" t="s">
        <v>363</v>
      </c>
      <c r="B8" s="394">
        <f>B6+B7</f>
        <v>2085</v>
      </c>
      <c r="C8" s="395">
        <f t="shared" ref="C8:E8" si="0">C6+C7</f>
        <v>2300</v>
      </c>
      <c r="D8" s="394">
        <f t="shared" si="0"/>
        <v>2454</v>
      </c>
      <c r="E8" s="394">
        <f t="shared" si="0"/>
        <v>2522</v>
      </c>
      <c r="F8" s="396"/>
      <c r="G8" s="396"/>
    </row>
    <row r="9" spans="1:7" s="389" customFormat="1" ht="14.25" customHeight="1">
      <c r="A9" s="398"/>
      <c r="B9" s="398"/>
      <c r="C9" s="398"/>
      <c r="D9" s="398"/>
      <c r="E9" s="398"/>
    </row>
    <row r="10" spans="1:7" s="402" customFormat="1" ht="11.25" customHeight="1">
      <c r="A10" s="399" t="s">
        <v>364</v>
      </c>
      <c r="B10" s="400"/>
      <c r="C10" s="400"/>
      <c r="D10" s="400"/>
      <c r="E10" s="400"/>
      <c r="F10" s="401"/>
      <c r="G10" s="401"/>
    </row>
    <row r="11" spans="1:7" s="402" customFormat="1" ht="11.25" customHeight="1">
      <c r="A11" s="399" t="s">
        <v>365</v>
      </c>
      <c r="B11" s="400"/>
      <c r="C11" s="400"/>
      <c r="D11" s="400"/>
      <c r="E11" s="400"/>
      <c r="F11" s="401"/>
      <c r="G11" s="401"/>
    </row>
    <row r="12" spans="1:7" s="402" customFormat="1" ht="11.25" customHeight="1">
      <c r="A12" s="399" t="s">
        <v>366</v>
      </c>
      <c r="B12" s="400"/>
      <c r="C12" s="400"/>
      <c r="D12" s="400"/>
      <c r="E12" s="400"/>
      <c r="F12" s="401"/>
      <c r="G12" s="401"/>
    </row>
    <row r="13" spans="1:7" s="402" customFormat="1" ht="11.25" customHeight="1">
      <c r="A13" s="399" t="s">
        <v>367</v>
      </c>
      <c r="B13" s="403"/>
      <c r="C13" s="403"/>
      <c r="D13" s="403"/>
      <c r="E13" s="403"/>
      <c r="F13" s="401"/>
      <c r="G13" s="401"/>
    </row>
    <row r="14" spans="1:7" ht="11.25" customHeight="1">
      <c r="A14" s="399" t="s">
        <v>368</v>
      </c>
      <c r="B14" s="400"/>
      <c r="C14" s="400"/>
      <c r="D14" s="400"/>
      <c r="E14" s="400"/>
    </row>
  </sheetData>
  <pageMargins left="0.7" right="0.7" top="0.78740157499999996" bottom="0.78740157499999996" header="0.3" footer="0.3"/>
  <pageSetup paperSize="9" scale="9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1"/>
  <sheetViews>
    <sheetView showGridLines="0" workbookViewId="0"/>
  </sheetViews>
  <sheetFormatPr baseColWidth="10" defaultColWidth="11.42578125" defaultRowHeight="12.75"/>
  <cols>
    <col min="1" max="1" width="37.28515625" style="153" customWidth="1"/>
    <col min="2" max="2" width="10.140625" style="153" customWidth="1"/>
    <col min="3" max="3" width="11.7109375" style="153" customWidth="1"/>
    <col min="4" max="5" width="10.7109375" style="153" customWidth="1"/>
    <col min="6" max="16384" width="11.42578125" style="153"/>
  </cols>
  <sheetData>
    <row r="1" spans="1:11" s="405" customFormat="1" ht="15">
      <c r="A1" s="278" t="s">
        <v>369</v>
      </c>
      <c r="B1" s="279"/>
      <c r="C1" s="279"/>
      <c r="D1" s="404"/>
    </row>
    <row r="2" spans="1:11" s="406" customFormat="1" ht="15" customHeight="1">
      <c r="A2" s="143" t="s">
        <v>1</v>
      </c>
      <c r="B2" s="143"/>
      <c r="C2" s="143"/>
      <c r="D2" s="143"/>
    </row>
    <row r="3" spans="1:11" s="407" customFormat="1" ht="12.75" customHeight="1">
      <c r="A3" s="281"/>
      <c r="B3" s="281"/>
      <c r="C3" s="281"/>
      <c r="D3" s="281"/>
      <c r="E3" s="281"/>
    </row>
    <row r="4" spans="1:11" ht="22.5" customHeight="1">
      <c r="A4" s="408"/>
      <c r="B4" s="342">
        <v>2012</v>
      </c>
      <c r="C4" s="342">
        <v>2013</v>
      </c>
      <c r="D4" s="342">
        <v>2014</v>
      </c>
      <c r="E4" s="342">
        <v>2015</v>
      </c>
    </row>
    <row r="5" spans="1:11" ht="22.5" customHeight="1">
      <c r="A5" s="409"/>
      <c r="B5" s="346" t="s">
        <v>370</v>
      </c>
      <c r="C5" s="346" t="s">
        <v>371</v>
      </c>
      <c r="D5" s="346" t="s">
        <v>372</v>
      </c>
      <c r="E5" s="346" t="s">
        <v>372</v>
      </c>
    </row>
    <row r="6" spans="1:11" s="407" customFormat="1" ht="12.75" customHeight="1">
      <c r="A6" s="410"/>
      <c r="B6" s="410"/>
      <c r="C6" s="411"/>
      <c r="D6" s="411"/>
      <c r="E6" s="411"/>
    </row>
    <row r="7" spans="1:11" s="154" customFormat="1" ht="15" customHeight="1">
      <c r="A7" s="412" t="s">
        <v>373</v>
      </c>
      <c r="B7" s="413">
        <v>2601.951</v>
      </c>
      <c r="C7" s="413">
        <v>3120.7379999999998</v>
      </c>
      <c r="D7" s="413">
        <v>3500</v>
      </c>
      <c r="E7" s="413">
        <v>3500</v>
      </c>
      <c r="H7" s="414"/>
      <c r="I7" s="414"/>
      <c r="J7" s="414"/>
      <c r="K7" s="414"/>
    </row>
    <row r="8" spans="1:11" s="154" customFormat="1" ht="15" customHeight="1">
      <c r="A8" s="412" t="s">
        <v>374</v>
      </c>
      <c r="B8" s="413">
        <v>23391.978999999999</v>
      </c>
      <c r="C8" s="413">
        <v>24597.127</v>
      </c>
      <c r="D8" s="413">
        <v>26000</v>
      </c>
      <c r="E8" s="413">
        <v>27300</v>
      </c>
      <c r="H8" s="414"/>
      <c r="I8" s="414"/>
      <c r="J8" s="414"/>
      <c r="K8" s="414"/>
    </row>
    <row r="9" spans="1:11" s="154" customFormat="1" ht="15" customHeight="1">
      <c r="A9" s="412" t="s">
        <v>375</v>
      </c>
      <c r="B9" s="413">
        <v>2511.4960000000001</v>
      </c>
      <c r="C9" s="413">
        <v>2589.9299999999998</v>
      </c>
      <c r="D9" s="413">
        <v>2650</v>
      </c>
      <c r="E9" s="413">
        <v>2700</v>
      </c>
      <c r="H9" s="414"/>
      <c r="I9" s="414"/>
      <c r="J9" s="414"/>
      <c r="K9" s="414"/>
    </row>
    <row r="10" spans="1:11" s="154" customFormat="1" ht="15" customHeight="1">
      <c r="A10" s="412" t="s">
        <v>376</v>
      </c>
      <c r="B10" s="413">
        <v>5326.6289999999999</v>
      </c>
      <c r="C10" s="413">
        <v>6018.01</v>
      </c>
      <c r="D10" s="413">
        <v>6200</v>
      </c>
      <c r="E10" s="413">
        <v>6600</v>
      </c>
      <c r="H10" s="414"/>
      <c r="I10" s="414"/>
      <c r="J10" s="414"/>
      <c r="K10" s="414"/>
    </row>
    <row r="11" spans="1:11" s="154" customFormat="1" ht="15" customHeight="1">
      <c r="A11" s="412" t="s">
        <v>377</v>
      </c>
      <c r="B11" s="413">
        <v>24602.332999999999</v>
      </c>
      <c r="C11" s="413">
        <v>24866.708999999999</v>
      </c>
      <c r="D11" s="413">
        <v>25600</v>
      </c>
      <c r="E11" s="413">
        <v>26300</v>
      </c>
      <c r="H11" s="414"/>
      <c r="I11" s="414"/>
      <c r="J11" s="414"/>
      <c r="K11" s="414"/>
    </row>
    <row r="12" spans="1:11" s="154" customFormat="1" ht="15" customHeight="1">
      <c r="A12" s="412" t="s">
        <v>378</v>
      </c>
      <c r="B12" s="413">
        <v>1620.787</v>
      </c>
      <c r="C12" s="413">
        <v>1662.059</v>
      </c>
      <c r="D12" s="413">
        <v>1730</v>
      </c>
      <c r="E12" s="413">
        <v>1840</v>
      </c>
      <c r="H12" s="414"/>
      <c r="I12" s="414"/>
      <c r="J12" s="414"/>
      <c r="K12" s="414"/>
    </row>
    <row r="13" spans="1:11" s="154" customFormat="1" ht="15" customHeight="1">
      <c r="A13" s="412" t="s">
        <v>379</v>
      </c>
      <c r="B13" s="413">
        <v>4181.375</v>
      </c>
      <c r="C13" s="413">
        <v>4165.4709999999995</v>
      </c>
      <c r="D13" s="413">
        <v>4150</v>
      </c>
      <c r="E13" s="413">
        <v>4200</v>
      </c>
      <c r="H13" s="414"/>
      <c r="I13" s="414"/>
      <c r="J13" s="414"/>
      <c r="K13" s="414"/>
    </row>
    <row r="14" spans="1:11" s="154" customFormat="1" ht="15" customHeight="1">
      <c r="A14" s="412" t="s">
        <v>380</v>
      </c>
      <c r="B14" s="413">
        <v>477.35199999999998</v>
      </c>
      <c r="C14" s="413">
        <v>476.43299999999999</v>
      </c>
      <c r="D14" s="413">
        <v>490</v>
      </c>
      <c r="E14" s="413">
        <v>500</v>
      </c>
      <c r="H14" s="414"/>
      <c r="I14" s="414"/>
      <c r="J14" s="414"/>
      <c r="K14" s="414"/>
    </row>
    <row r="15" spans="1:11" s="154" customFormat="1" ht="15" customHeight="1">
      <c r="A15" s="412" t="s">
        <v>381</v>
      </c>
      <c r="B15" s="413">
        <v>830.98800000000006</v>
      </c>
      <c r="C15" s="413">
        <v>885.81799999999998</v>
      </c>
      <c r="D15" s="413">
        <v>890</v>
      </c>
      <c r="E15" s="413">
        <v>900</v>
      </c>
      <c r="H15" s="414"/>
      <c r="I15" s="414"/>
      <c r="J15" s="414"/>
      <c r="K15" s="414"/>
    </row>
    <row r="16" spans="1:11" s="154" customFormat="1" ht="15" customHeight="1">
      <c r="A16" s="412" t="s">
        <v>382</v>
      </c>
      <c r="B16" s="413">
        <v>507.44900000000001</v>
      </c>
      <c r="C16" s="413">
        <v>457.38</v>
      </c>
      <c r="D16" s="413">
        <v>520</v>
      </c>
      <c r="E16" s="413">
        <v>560</v>
      </c>
      <c r="H16" s="414"/>
      <c r="I16" s="414"/>
      <c r="J16" s="414"/>
      <c r="K16" s="414"/>
    </row>
    <row r="17" spans="1:11" s="154" customFormat="1" ht="15" customHeight="1">
      <c r="A17" s="412" t="s">
        <v>383</v>
      </c>
      <c r="B17" s="413">
        <v>1052.6790000000001</v>
      </c>
      <c r="C17" s="413">
        <v>1055.884</v>
      </c>
      <c r="D17" s="413">
        <v>1070</v>
      </c>
      <c r="E17" s="413">
        <v>1080</v>
      </c>
      <c r="H17" s="414"/>
      <c r="I17" s="414"/>
      <c r="J17" s="414"/>
      <c r="K17" s="414"/>
    </row>
    <row r="18" spans="1:11" s="154" customFormat="1" ht="15" customHeight="1">
      <c r="A18" s="412" t="s">
        <v>384</v>
      </c>
      <c r="B18" s="413">
        <v>1727.94</v>
      </c>
      <c r="C18" s="413">
        <v>1782.393</v>
      </c>
      <c r="D18" s="413">
        <v>2050</v>
      </c>
      <c r="E18" s="413">
        <v>2150</v>
      </c>
      <c r="H18" s="414"/>
      <c r="I18" s="414"/>
      <c r="J18" s="414"/>
      <c r="K18" s="414"/>
    </row>
    <row r="19" spans="1:11" s="154" customFormat="1" ht="15" customHeight="1">
      <c r="A19" s="412" t="s">
        <v>385</v>
      </c>
      <c r="B19" s="413">
        <v>45.384</v>
      </c>
      <c r="C19" s="413">
        <v>47.898000000000003</v>
      </c>
      <c r="D19" s="413">
        <v>50</v>
      </c>
      <c r="E19" s="413">
        <v>50</v>
      </c>
      <c r="H19" s="414"/>
      <c r="I19" s="414"/>
      <c r="J19" s="414"/>
      <c r="K19" s="414"/>
    </row>
    <row r="20" spans="1:11" s="154" customFormat="1" ht="15" customHeight="1">
      <c r="A20" s="412" t="s">
        <v>386</v>
      </c>
      <c r="B20" s="413">
        <v>4274.7609999999986</v>
      </c>
      <c r="C20" s="413">
        <v>4644.5099999999948</v>
      </c>
      <c r="D20" s="413">
        <v>4480</v>
      </c>
      <c r="E20" s="413">
        <v>4100</v>
      </c>
      <c r="H20" s="414"/>
      <c r="I20" s="414"/>
      <c r="J20" s="414"/>
      <c r="K20" s="414"/>
    </row>
    <row r="21" spans="1:11" s="416" customFormat="1" ht="13.5" customHeight="1">
      <c r="A21" s="415"/>
      <c r="B21" s="415"/>
      <c r="C21" s="415"/>
      <c r="D21" s="415"/>
      <c r="E21" s="415"/>
      <c r="H21" s="414"/>
      <c r="I21" s="414"/>
      <c r="J21" s="414"/>
      <c r="K21" s="414"/>
    </row>
    <row r="22" spans="1:11" s="154" customFormat="1" ht="15" customHeight="1">
      <c r="A22" s="417" t="s">
        <v>387</v>
      </c>
      <c r="B22" s="418">
        <v>73153.103000000003</v>
      </c>
      <c r="C22" s="418">
        <v>76370.36</v>
      </c>
      <c r="D22" s="418">
        <v>79380</v>
      </c>
      <c r="E22" s="418">
        <v>81780</v>
      </c>
      <c r="H22" s="414"/>
      <c r="I22" s="414"/>
      <c r="J22" s="414"/>
      <c r="K22" s="414"/>
    </row>
    <row r="23" spans="1:11" s="416" customFormat="1" ht="12.75" customHeight="1">
      <c r="A23" s="415"/>
      <c r="B23" s="415"/>
      <c r="C23" s="415"/>
      <c r="D23" s="415"/>
      <c r="E23" s="415"/>
      <c r="H23" s="414"/>
      <c r="I23" s="414"/>
      <c r="J23" s="414"/>
      <c r="K23" s="414"/>
    </row>
    <row r="24" spans="1:11" s="154" customFormat="1" ht="28.5">
      <c r="A24" s="419" t="s">
        <v>388</v>
      </c>
      <c r="B24" s="420">
        <v>-26458.036</v>
      </c>
      <c r="C24" s="420">
        <f>-24475.161-3122.529</f>
        <v>-27597.69</v>
      </c>
      <c r="D24" s="420">
        <f>-25366.972-3231.234</f>
        <v>-28598.206000000002</v>
      </c>
      <c r="E24" s="420">
        <f>-26221.325-3361.859</f>
        <v>-29583.184000000001</v>
      </c>
      <c r="H24" s="414"/>
      <c r="I24" s="414"/>
      <c r="J24" s="414"/>
      <c r="K24" s="414"/>
    </row>
    <row r="25" spans="1:11" s="154" customFormat="1" ht="15" customHeight="1">
      <c r="A25" s="412" t="s">
        <v>389</v>
      </c>
      <c r="B25" s="413">
        <v>-2888.3009999999999</v>
      </c>
      <c r="C25" s="413">
        <v>-2971.4549999999999</v>
      </c>
      <c r="D25" s="413">
        <v>-2900</v>
      </c>
      <c r="E25" s="413">
        <v>-3000</v>
      </c>
      <c r="H25" s="414"/>
      <c r="I25" s="414"/>
      <c r="J25" s="414"/>
      <c r="K25" s="414"/>
    </row>
    <row r="26" spans="1:11" s="422" customFormat="1" ht="12.75" customHeight="1">
      <c r="A26" s="421"/>
      <c r="B26" s="421"/>
      <c r="C26" s="421"/>
      <c r="D26" s="421"/>
      <c r="E26" s="421"/>
      <c r="H26" s="414"/>
      <c r="I26" s="414"/>
      <c r="J26" s="414"/>
      <c r="K26" s="414"/>
    </row>
    <row r="27" spans="1:11" s="154" customFormat="1" ht="15" customHeight="1">
      <c r="A27" s="423" t="s">
        <v>390</v>
      </c>
      <c r="B27" s="424">
        <f>B22+B24+B25</f>
        <v>43806.766000000003</v>
      </c>
      <c r="C27" s="424">
        <f>C22+C24+C25</f>
        <v>45801.214999999997</v>
      </c>
      <c r="D27" s="424">
        <f t="shared" ref="D27:E27" si="0">D22+D24+D25</f>
        <v>47881.793999999994</v>
      </c>
      <c r="E27" s="424">
        <f t="shared" si="0"/>
        <v>49196.815999999999</v>
      </c>
      <c r="H27" s="414"/>
      <c r="I27" s="414"/>
      <c r="J27" s="414"/>
      <c r="K27" s="414"/>
    </row>
    <row r="28" spans="1:11" ht="14.25">
      <c r="A28" s="130"/>
      <c r="B28" s="130"/>
      <c r="C28" s="130"/>
      <c r="D28" s="130"/>
      <c r="E28" s="130"/>
      <c r="H28" s="414"/>
      <c r="I28" s="414"/>
      <c r="J28" s="414"/>
      <c r="K28" s="414"/>
    </row>
    <row r="29" spans="1:11" ht="16.5">
      <c r="A29" s="425"/>
      <c r="B29" s="426"/>
      <c r="C29" s="426"/>
      <c r="D29" s="426"/>
      <c r="E29" s="426"/>
    </row>
    <row r="30" spans="1:11" s="407" customFormat="1" ht="12.75" customHeight="1">
      <c r="A30" s="708" t="s">
        <v>391</v>
      </c>
      <c r="B30" s="708"/>
      <c r="C30" s="708"/>
      <c r="D30" s="708"/>
      <c r="E30" s="708"/>
    </row>
    <row r="31" spans="1:11" ht="13.5">
      <c r="A31" s="427" t="s">
        <v>114</v>
      </c>
    </row>
  </sheetData>
  <mergeCells count="1">
    <mergeCell ref="A30:E30"/>
  </mergeCells>
  <pageMargins left="0.7" right="0.7" top="0.78740157499999996" bottom="0.78740157499999996" header="0.3" footer="0.3"/>
  <pageSetup paperSize="9" scale="98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7"/>
  <sheetViews>
    <sheetView showGridLines="0" workbookViewId="0"/>
  </sheetViews>
  <sheetFormatPr baseColWidth="10" defaultRowHeight="12.75"/>
  <cols>
    <col min="1" max="1" width="22.140625" style="280" customWidth="1"/>
    <col min="2" max="2" width="7.5703125" style="280" customWidth="1"/>
    <col min="3" max="7" width="12" style="280" customWidth="1"/>
    <col min="8" max="16384" width="11.42578125" style="280"/>
  </cols>
  <sheetData>
    <row r="1" spans="1:7" ht="15">
      <c r="A1" s="428" t="s">
        <v>392</v>
      </c>
    </row>
    <row r="2" spans="1:7" ht="15">
      <c r="A2" s="429" t="s">
        <v>393</v>
      </c>
    </row>
    <row r="3" spans="1:7" ht="15">
      <c r="A3" s="430"/>
      <c r="B3" s="282"/>
      <c r="C3" s="282"/>
      <c r="D3" s="282"/>
      <c r="E3" s="282"/>
    </row>
    <row r="4" spans="1:7" s="434" customFormat="1" ht="30" customHeight="1">
      <c r="A4" s="431"/>
      <c r="B4" s="431">
        <v>2010</v>
      </c>
      <c r="C4" s="431">
        <v>2011</v>
      </c>
      <c r="D4" s="431">
        <v>2012</v>
      </c>
      <c r="E4" s="432" t="s">
        <v>394</v>
      </c>
      <c r="F4" s="433" t="s">
        <v>395</v>
      </c>
      <c r="G4" s="433" t="s">
        <v>396</v>
      </c>
    </row>
    <row r="5" spans="1:7" ht="22.5" customHeight="1">
      <c r="A5" s="435" t="s">
        <v>397</v>
      </c>
      <c r="B5" s="436">
        <v>2</v>
      </c>
      <c r="C5" s="436">
        <v>2.2000000000000002</v>
      </c>
      <c r="D5" s="436">
        <v>1.7</v>
      </c>
      <c r="E5" s="436">
        <v>1.7</v>
      </c>
      <c r="F5" s="437">
        <v>1.9</v>
      </c>
      <c r="G5" s="437">
        <v>2.1</v>
      </c>
    </row>
    <row r="6" spans="1:7" ht="15">
      <c r="A6" s="435" t="s">
        <v>398</v>
      </c>
      <c r="B6" s="436">
        <v>0.81100000000000005</v>
      </c>
      <c r="C6" s="436">
        <v>0.621</v>
      </c>
      <c r="D6" s="436">
        <v>0.82499999999999996</v>
      </c>
      <c r="E6" s="436">
        <v>0.7</v>
      </c>
      <c r="F6" s="437">
        <v>1.0089999999999999</v>
      </c>
      <c r="G6" s="437">
        <v>1.3120000000000001</v>
      </c>
    </row>
    <row r="7" spans="1:7" ht="15">
      <c r="A7" s="435" t="s">
        <v>399</v>
      </c>
      <c r="B7" s="436">
        <v>0.6</v>
      </c>
      <c r="C7" s="436">
        <v>0.7</v>
      </c>
      <c r="D7" s="436">
        <v>0.6</v>
      </c>
      <c r="E7" s="436">
        <v>0.7</v>
      </c>
      <c r="F7" s="437">
        <v>0.7</v>
      </c>
      <c r="G7" s="437">
        <v>0.8</v>
      </c>
    </row>
    <row r="8" spans="1:7" ht="30" customHeight="1">
      <c r="A8" s="438" t="s">
        <v>24</v>
      </c>
      <c r="B8" s="439">
        <f t="shared" ref="B8:G8" si="0">SUM(B5:B7)</f>
        <v>3.411</v>
      </c>
      <c r="C8" s="439">
        <f t="shared" si="0"/>
        <v>3.5209999999999999</v>
      </c>
      <c r="D8" s="439">
        <f t="shared" si="0"/>
        <v>3.125</v>
      </c>
      <c r="E8" s="439">
        <f t="shared" si="0"/>
        <v>3.0999999999999996</v>
      </c>
      <c r="F8" s="439">
        <f t="shared" si="0"/>
        <v>3.609</v>
      </c>
      <c r="G8" s="439">
        <f t="shared" si="0"/>
        <v>4.2119999999999997</v>
      </c>
    </row>
    <row r="9" spans="1:7" ht="15">
      <c r="A9" s="435"/>
      <c r="B9" s="435"/>
      <c r="C9" s="435"/>
      <c r="D9" s="435"/>
      <c r="E9" s="435"/>
      <c r="F9" s="435"/>
      <c r="G9" s="435"/>
    </row>
    <row r="10" spans="1:7" s="285" customFormat="1" ht="14.25" customHeight="1">
      <c r="A10" s="440" t="s">
        <v>400</v>
      </c>
      <c r="B10" s="441"/>
      <c r="C10" s="441"/>
      <c r="D10" s="441"/>
      <c r="E10" s="441"/>
      <c r="F10" s="441"/>
      <c r="G10" s="441"/>
    </row>
    <row r="11" spans="1:7" ht="14.25" customHeight="1">
      <c r="A11" s="442" t="s">
        <v>401</v>
      </c>
      <c r="B11" s="435"/>
      <c r="C11" s="435"/>
      <c r="D11" s="435"/>
      <c r="E11" s="435"/>
      <c r="F11" s="435"/>
      <c r="G11" s="435"/>
    </row>
    <row r="12" spans="1:7" ht="15">
      <c r="A12" s="435"/>
      <c r="B12" s="435"/>
      <c r="C12" s="435"/>
      <c r="D12" s="435"/>
      <c r="E12" s="435"/>
      <c r="F12" s="435"/>
      <c r="G12" s="435"/>
    </row>
    <row r="13" spans="1:7" ht="15">
      <c r="A13" s="435"/>
      <c r="B13" s="435"/>
      <c r="C13" s="435"/>
      <c r="D13" s="435"/>
      <c r="E13" s="435"/>
      <c r="F13" s="435"/>
      <c r="G13" s="435"/>
    </row>
    <row r="14" spans="1:7" ht="15">
      <c r="A14" s="435"/>
      <c r="B14" s="435"/>
      <c r="C14" s="435"/>
      <c r="D14" s="435"/>
      <c r="E14" s="435"/>
      <c r="F14" s="435"/>
      <c r="G14" s="435"/>
    </row>
    <row r="17" spans="4:4">
      <c r="D17" s="443"/>
    </row>
  </sheetData>
  <pageMargins left="0.78740157499999996" right="0.78740157499999996" top="0.984251969" bottom="0.984251969" header="0.4921259845" footer="0.4921259845"/>
  <pageSetup paperSize="9" scale="96" fitToHeight="0" orientation="portrait" horizontalDpi="300" verticalDpi="3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"/>
  <sheetViews>
    <sheetView showGridLines="0" zoomScaleNormal="100" workbookViewId="0"/>
  </sheetViews>
  <sheetFormatPr baseColWidth="10" defaultColWidth="11.42578125" defaultRowHeight="12.75"/>
  <cols>
    <col min="1" max="1" width="22.140625" style="280" customWidth="1"/>
    <col min="2" max="2" width="7.5703125" style="280" customWidth="1"/>
    <col min="3" max="7" width="12" style="280" customWidth="1"/>
    <col min="8" max="16384" width="11.42578125" style="280"/>
  </cols>
  <sheetData>
    <row r="1" spans="1:7" ht="15">
      <c r="A1" s="428" t="s">
        <v>402</v>
      </c>
    </row>
    <row r="2" spans="1:7" ht="15">
      <c r="A2" s="429" t="s">
        <v>403</v>
      </c>
    </row>
    <row r="3" spans="1:7" ht="15">
      <c r="A3" s="430"/>
      <c r="B3" s="282"/>
      <c r="C3" s="282"/>
      <c r="D3" s="282"/>
      <c r="E3" s="282"/>
    </row>
    <row r="4" spans="1:7" s="434" customFormat="1" ht="30" customHeight="1">
      <c r="A4" s="431"/>
      <c r="B4" s="431">
        <v>2010</v>
      </c>
      <c r="C4" s="431">
        <v>2011</v>
      </c>
      <c r="D4" s="431">
        <v>2012</v>
      </c>
      <c r="E4" s="432" t="s">
        <v>394</v>
      </c>
      <c r="F4" s="433" t="s">
        <v>395</v>
      </c>
      <c r="G4" s="433" t="s">
        <v>396</v>
      </c>
    </row>
    <row r="5" spans="1:7" ht="15" hidden="1">
      <c r="A5" s="435" t="s">
        <v>404</v>
      </c>
      <c r="B5" s="444">
        <v>17.5</v>
      </c>
      <c r="C5" s="444">
        <v>19</v>
      </c>
      <c r="D5" s="444">
        <v>21.2</v>
      </c>
      <c r="E5" s="444">
        <v>22.8</v>
      </c>
      <c r="F5" s="435"/>
      <c r="G5" s="435"/>
    </row>
    <row r="6" spans="1:7" ht="22.5" customHeight="1">
      <c r="A6" s="435" t="s">
        <v>405</v>
      </c>
      <c r="B6" s="436">
        <v>15.181645355580002</v>
      </c>
      <c r="C6" s="436">
        <v>16.440057538750001</v>
      </c>
      <c r="D6" s="436">
        <v>17</v>
      </c>
      <c r="E6" s="436">
        <v>17.600000000000001</v>
      </c>
      <c r="F6" s="445">
        <v>19.399999999999999</v>
      </c>
      <c r="G6" s="445">
        <v>20.9</v>
      </c>
    </row>
    <row r="7" spans="1:7" ht="15">
      <c r="A7" s="435" t="s">
        <v>406</v>
      </c>
      <c r="B7" s="436">
        <v>11.9</v>
      </c>
      <c r="C7" s="436">
        <v>11.78</v>
      </c>
      <c r="D7" s="436">
        <v>11.523</v>
      </c>
      <c r="E7" s="436">
        <v>11.52</v>
      </c>
      <c r="F7" s="445">
        <v>11.677</v>
      </c>
      <c r="G7" s="445">
        <v>12.106999999999999</v>
      </c>
    </row>
    <row r="8" spans="1:7" ht="16.5">
      <c r="A8" s="435" t="s">
        <v>407</v>
      </c>
      <c r="B8" s="436">
        <v>3.7</v>
      </c>
      <c r="C8" s="446">
        <v>3.9</v>
      </c>
      <c r="D8" s="447">
        <v>3.9</v>
      </c>
      <c r="E8" s="436">
        <v>3.9</v>
      </c>
      <c r="F8" s="436">
        <v>4</v>
      </c>
      <c r="G8" s="436">
        <v>4.0999999999999996</v>
      </c>
    </row>
    <row r="9" spans="1:7" ht="30" customHeight="1">
      <c r="A9" s="438" t="s">
        <v>24</v>
      </c>
      <c r="B9" s="448">
        <f t="shared" ref="B9:G9" si="0">SUM(B6:B8)</f>
        <v>30.78164535558</v>
      </c>
      <c r="C9" s="448">
        <f t="shared" si="0"/>
        <v>32.120057538749997</v>
      </c>
      <c r="D9" s="448">
        <f t="shared" si="0"/>
        <v>32.423000000000002</v>
      </c>
      <c r="E9" s="448">
        <f t="shared" si="0"/>
        <v>33.020000000000003</v>
      </c>
      <c r="F9" s="448">
        <f t="shared" si="0"/>
        <v>35.076999999999998</v>
      </c>
      <c r="G9" s="448">
        <f t="shared" si="0"/>
        <v>37.106999999999999</v>
      </c>
    </row>
    <row r="10" spans="1:7" ht="15">
      <c r="A10" s="435"/>
      <c r="B10" s="435"/>
      <c r="C10" s="435"/>
      <c r="D10" s="435"/>
      <c r="E10" s="435"/>
      <c r="F10" s="435"/>
      <c r="G10" s="435"/>
    </row>
    <row r="11" spans="1:7" ht="15">
      <c r="A11" s="449" t="s">
        <v>408</v>
      </c>
      <c r="B11" s="435"/>
      <c r="C11" s="435"/>
      <c r="D11" s="435"/>
      <c r="E11" s="435"/>
      <c r="F11" s="435"/>
      <c r="G11" s="435"/>
    </row>
    <row r="12" spans="1:7" ht="14.25">
      <c r="A12" s="442" t="s">
        <v>401</v>
      </c>
    </row>
  </sheetData>
  <pageMargins left="0.78740157499999996" right="0.78740157499999996" top="0.984251969" bottom="0.984251969" header="0.4921259845" footer="0.4921259845"/>
  <pageSetup paperSize="9" scale="97" orientation="portrait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8"/>
  <sheetViews>
    <sheetView showGridLines="0" workbookViewId="0"/>
  </sheetViews>
  <sheetFormatPr baseColWidth="10" defaultRowHeight="12.75"/>
  <cols>
    <col min="1" max="1" width="44.28515625" style="452" customWidth="1"/>
    <col min="2" max="4" width="15" style="452" customWidth="1"/>
    <col min="5" max="16384" width="11.42578125" style="452"/>
  </cols>
  <sheetData>
    <row r="1" spans="1:6" ht="14.25">
      <c r="A1" s="450" t="s">
        <v>409</v>
      </c>
      <c r="B1" s="451"/>
      <c r="C1" s="451"/>
      <c r="D1" s="451"/>
    </row>
    <row r="2" spans="1:6" ht="14.25">
      <c r="A2" s="451" t="s">
        <v>1</v>
      </c>
      <c r="B2" s="451"/>
      <c r="C2" s="451"/>
      <c r="D2" s="451"/>
    </row>
    <row r="3" spans="1:6" ht="15">
      <c r="A3" s="453"/>
      <c r="B3" s="453"/>
      <c r="C3" s="453"/>
      <c r="D3" s="453"/>
    </row>
    <row r="4" spans="1:6" s="455" customFormat="1" ht="22.5" customHeight="1">
      <c r="A4" s="454"/>
      <c r="B4" s="454">
        <v>2013</v>
      </c>
      <c r="C4" s="454">
        <v>2014</v>
      </c>
      <c r="D4" s="454">
        <v>2015</v>
      </c>
    </row>
    <row r="5" spans="1:6" s="455" customFormat="1" ht="22.5" customHeight="1">
      <c r="A5" s="456"/>
      <c r="B5" s="457" t="s">
        <v>337</v>
      </c>
      <c r="C5" s="457" t="s">
        <v>338</v>
      </c>
      <c r="D5" s="457" t="s">
        <v>338</v>
      </c>
    </row>
    <row r="6" spans="1:6" s="460" customFormat="1" ht="22.5" customHeight="1">
      <c r="A6" s="458"/>
      <c r="B6" s="459" t="s">
        <v>410</v>
      </c>
      <c r="C6" s="459" t="s">
        <v>410</v>
      </c>
      <c r="D6" s="459" t="s">
        <v>410</v>
      </c>
    </row>
    <row r="7" spans="1:6" s="463" customFormat="1" ht="7.5" customHeight="1">
      <c r="A7" s="461"/>
      <c r="B7" s="462"/>
      <c r="C7" s="462"/>
      <c r="D7" s="462"/>
    </row>
    <row r="8" spans="1:6" ht="15" customHeight="1">
      <c r="A8" s="464" t="s">
        <v>411</v>
      </c>
      <c r="B8" s="465">
        <v>14486.745557999999</v>
      </c>
      <c r="C8" s="465">
        <v>15063.673999999999</v>
      </c>
      <c r="D8" s="465">
        <v>15524.33512154424</v>
      </c>
      <c r="E8" s="466"/>
      <c r="F8" s="466"/>
    </row>
    <row r="9" spans="1:6" ht="15" customHeight="1">
      <c r="A9" s="467" t="s">
        <v>412</v>
      </c>
      <c r="B9" s="468">
        <f t="shared" ref="B9:D9" si="0">SUM(B10:B26)</f>
        <v>7568.0842984500014</v>
      </c>
      <c r="C9" s="468">
        <f t="shared" si="0"/>
        <v>8117.56</v>
      </c>
      <c r="D9" s="468">
        <f t="shared" si="0"/>
        <v>8281.8790000000008</v>
      </c>
      <c r="E9" s="466"/>
      <c r="F9" s="466"/>
    </row>
    <row r="10" spans="1:6" ht="15" customHeight="1">
      <c r="A10" s="469" t="s">
        <v>413</v>
      </c>
      <c r="B10" s="470">
        <v>3670.713125293506</v>
      </c>
      <c r="C10" s="470">
        <v>3649.087</v>
      </c>
      <c r="D10" s="470">
        <v>3626.8780000000002</v>
      </c>
      <c r="E10" s="466"/>
      <c r="F10" s="466"/>
    </row>
    <row r="11" spans="1:6" ht="14.25">
      <c r="A11" s="469" t="s">
        <v>414</v>
      </c>
      <c r="B11" s="470">
        <v>1382.9167147699998</v>
      </c>
      <c r="C11" s="470">
        <v>1528.8869999999999</v>
      </c>
      <c r="D11" s="470">
        <v>1635.8209999999999</v>
      </c>
      <c r="E11" s="466"/>
      <c r="F11" s="466"/>
    </row>
    <row r="12" spans="1:6" ht="14.25">
      <c r="A12" s="469" t="s">
        <v>415</v>
      </c>
      <c r="B12" s="470">
        <v>603.90182566999999</v>
      </c>
      <c r="C12" s="470">
        <v>629.66899999999998</v>
      </c>
      <c r="D12" s="470">
        <v>648.351</v>
      </c>
      <c r="E12" s="466"/>
      <c r="F12" s="466"/>
    </row>
    <row r="13" spans="1:6" ht="14.25">
      <c r="A13" s="469" t="s">
        <v>416</v>
      </c>
      <c r="B13" s="470">
        <v>148.48549299999999</v>
      </c>
      <c r="C13" s="470">
        <v>150.869</v>
      </c>
      <c r="D13" s="470">
        <v>155.60900000000001</v>
      </c>
      <c r="E13" s="466"/>
      <c r="F13" s="466"/>
    </row>
    <row r="14" spans="1:6" ht="15.75">
      <c r="A14" s="471" t="s">
        <v>417</v>
      </c>
      <c r="B14" s="470">
        <v>31.100537000000003</v>
      </c>
      <c r="C14" s="470">
        <v>61.55</v>
      </c>
      <c r="D14" s="470">
        <v>48.643000000000001</v>
      </c>
      <c r="E14" s="466"/>
      <c r="F14" s="466"/>
    </row>
    <row r="15" spans="1:6" ht="14.25">
      <c r="A15" s="469" t="s">
        <v>418</v>
      </c>
      <c r="B15" s="470">
        <v>996.34457035000003</v>
      </c>
      <c r="C15" s="470">
        <v>1165</v>
      </c>
      <c r="D15" s="470">
        <v>1215</v>
      </c>
      <c r="E15" s="466"/>
      <c r="F15" s="466"/>
    </row>
    <row r="16" spans="1:6" ht="15.75">
      <c r="A16" s="469" t="s">
        <v>419</v>
      </c>
      <c r="B16" s="470">
        <v>86.957015490000003</v>
      </c>
      <c r="C16" s="470">
        <v>76.085999999999999</v>
      </c>
      <c r="D16" s="470">
        <v>75.793999999999997</v>
      </c>
      <c r="E16" s="466"/>
      <c r="F16" s="466"/>
    </row>
    <row r="17" spans="1:6" ht="14.25">
      <c r="A17" s="469" t="s">
        <v>420</v>
      </c>
      <c r="B17" s="470">
        <v>5.3755536399999997</v>
      </c>
      <c r="C17" s="470">
        <v>3.1150000000000002</v>
      </c>
      <c r="D17" s="470">
        <v>32.814</v>
      </c>
      <c r="E17" s="466"/>
      <c r="F17" s="466"/>
    </row>
    <row r="18" spans="1:6" ht="14.25">
      <c r="A18" s="472" t="s">
        <v>421</v>
      </c>
      <c r="B18" s="470">
        <v>5</v>
      </c>
      <c r="C18" s="470">
        <v>1E-3</v>
      </c>
      <c r="D18" s="470">
        <v>1E-3</v>
      </c>
      <c r="E18" s="466"/>
      <c r="F18" s="466"/>
    </row>
    <row r="19" spans="1:6" ht="15" customHeight="1">
      <c r="A19" s="473" t="s">
        <v>422</v>
      </c>
      <c r="B19" s="470">
        <v>88.973832209999983</v>
      </c>
      <c r="C19" s="470">
        <v>190</v>
      </c>
      <c r="D19" s="470">
        <v>175</v>
      </c>
      <c r="E19" s="466"/>
      <c r="F19" s="466"/>
    </row>
    <row r="20" spans="1:6" ht="14.25">
      <c r="A20" s="469" t="s">
        <v>423</v>
      </c>
      <c r="B20" s="470">
        <v>214.20963907999999</v>
      </c>
      <c r="C20" s="470">
        <v>230.08500000000001</v>
      </c>
      <c r="D20" s="470">
        <v>299.93</v>
      </c>
      <c r="E20" s="466"/>
      <c r="F20" s="466"/>
    </row>
    <row r="21" spans="1:6" ht="15" customHeight="1">
      <c r="A21" s="472" t="s">
        <v>424</v>
      </c>
      <c r="B21" s="470">
        <v>43.099999569999994</v>
      </c>
      <c r="C21" s="470">
        <v>116.134</v>
      </c>
      <c r="D21" s="470">
        <v>109.36799999999999</v>
      </c>
      <c r="E21" s="466"/>
      <c r="F21" s="466"/>
    </row>
    <row r="22" spans="1:6" ht="14.25">
      <c r="A22" s="469" t="s">
        <v>425</v>
      </c>
      <c r="B22" s="470">
        <v>3.9561700000000002</v>
      </c>
      <c r="C22" s="470">
        <v>25</v>
      </c>
      <c r="D22" s="470">
        <v>25</v>
      </c>
      <c r="E22" s="466"/>
      <c r="F22" s="466"/>
    </row>
    <row r="23" spans="1:6" ht="14.25">
      <c r="A23" s="469" t="s">
        <v>426</v>
      </c>
      <c r="B23" s="470">
        <v>12.984113000000001</v>
      </c>
      <c r="C23" s="470">
        <v>11.984</v>
      </c>
      <c r="D23" s="470">
        <v>17.984000000000002</v>
      </c>
      <c r="E23" s="466"/>
      <c r="F23" s="466"/>
    </row>
    <row r="24" spans="1:6" ht="14.25">
      <c r="A24" s="469" t="s">
        <v>427</v>
      </c>
      <c r="B24" s="470">
        <v>137.09867807000001</v>
      </c>
      <c r="C24" s="470">
        <v>99.085300000000004</v>
      </c>
      <c r="D24" s="470">
        <v>82.246300000000005</v>
      </c>
      <c r="E24" s="466"/>
      <c r="F24" s="466"/>
    </row>
    <row r="25" spans="1:6" ht="14.25">
      <c r="A25" s="469" t="s">
        <v>428</v>
      </c>
      <c r="B25" s="470">
        <v>78</v>
      </c>
      <c r="C25" s="470">
        <v>78</v>
      </c>
      <c r="D25" s="470">
        <v>78</v>
      </c>
      <c r="E25" s="466"/>
      <c r="F25" s="466"/>
    </row>
    <row r="26" spans="1:6" ht="14.25">
      <c r="A26" s="469" t="s">
        <v>429</v>
      </c>
      <c r="B26" s="470">
        <v>58.967031306492572</v>
      </c>
      <c r="C26" s="470">
        <v>103.00770000000011</v>
      </c>
      <c r="D26" s="470">
        <v>55.439699999998993</v>
      </c>
      <c r="E26" s="466"/>
      <c r="F26" s="466"/>
    </row>
    <row r="27" spans="1:6" ht="7.5" customHeight="1">
      <c r="A27" s="474"/>
      <c r="B27" s="475"/>
      <c r="C27" s="475"/>
      <c r="D27" s="475"/>
      <c r="E27" s="466"/>
      <c r="F27" s="466"/>
    </row>
    <row r="28" spans="1:6" ht="7.5" customHeight="1">
      <c r="A28" s="476"/>
      <c r="B28" s="477"/>
      <c r="C28" s="477"/>
      <c r="D28" s="477"/>
      <c r="E28" s="466"/>
      <c r="F28" s="466"/>
    </row>
    <row r="29" spans="1:6" ht="14.25">
      <c r="A29" s="464" t="s">
        <v>430</v>
      </c>
      <c r="B29" s="465">
        <v>8919.9027440000009</v>
      </c>
      <c r="C29" s="465">
        <v>9222.7670000000016</v>
      </c>
      <c r="D29" s="465">
        <v>9517.57595191781</v>
      </c>
      <c r="E29" s="466"/>
      <c r="F29" s="466"/>
    </row>
    <row r="30" spans="1:6" ht="14.25">
      <c r="A30" s="467" t="s">
        <v>431</v>
      </c>
      <c r="B30" s="478">
        <f t="shared" ref="B30:D30" si="1">SUM(B31:B38)</f>
        <v>294.33976720000004</v>
      </c>
      <c r="C30" s="478">
        <f t="shared" si="1"/>
        <v>350.85899999999998</v>
      </c>
      <c r="D30" s="478">
        <f t="shared" si="1"/>
        <v>347.84299999999996</v>
      </c>
      <c r="E30" s="466"/>
      <c r="F30" s="466"/>
    </row>
    <row r="31" spans="1:6" ht="14.25">
      <c r="A31" s="469" t="s">
        <v>432</v>
      </c>
      <c r="B31" s="470">
        <v>124.393</v>
      </c>
      <c r="C31" s="470">
        <v>128.63</v>
      </c>
      <c r="D31" s="470">
        <v>132.03</v>
      </c>
      <c r="E31" s="466"/>
      <c r="F31" s="466"/>
    </row>
    <row r="32" spans="1:6" ht="14.25" hidden="1">
      <c r="A32" s="469" t="s">
        <v>433</v>
      </c>
      <c r="B32" s="470"/>
      <c r="C32" s="470"/>
      <c r="D32" s="470"/>
      <c r="E32" s="466"/>
      <c r="F32" s="466"/>
    </row>
    <row r="33" spans="1:6" ht="14.25">
      <c r="A33" s="469" t="s">
        <v>434</v>
      </c>
      <c r="B33" s="470">
        <v>2.3069999999999999</v>
      </c>
      <c r="C33" s="470">
        <v>2.35</v>
      </c>
      <c r="D33" s="470">
        <v>2.4</v>
      </c>
      <c r="E33" s="466"/>
      <c r="F33" s="466"/>
    </row>
    <row r="34" spans="1:6" ht="14.25">
      <c r="A34" s="469" t="s">
        <v>435</v>
      </c>
      <c r="B34" s="470">
        <v>79.749876839999999</v>
      </c>
      <c r="C34" s="470">
        <v>81.463999999999999</v>
      </c>
      <c r="D34" s="470">
        <v>82.990000000000009</v>
      </c>
      <c r="E34" s="466"/>
      <c r="F34" s="466"/>
    </row>
    <row r="35" spans="1:6" ht="14.25">
      <c r="A35" s="469" t="s">
        <v>426</v>
      </c>
      <c r="B35" s="470">
        <v>10.533887</v>
      </c>
      <c r="C35" s="470">
        <v>10.534000000000001</v>
      </c>
      <c r="D35" s="470">
        <v>10.534000000000001</v>
      </c>
      <c r="E35" s="466"/>
      <c r="F35" s="466"/>
    </row>
    <row r="36" spans="1:6" ht="14.25">
      <c r="A36" s="469" t="s">
        <v>436</v>
      </c>
      <c r="B36" s="470">
        <v>0.42499999999999999</v>
      </c>
      <c r="C36" s="470">
        <v>0.1</v>
      </c>
      <c r="D36" s="470">
        <v>0.1</v>
      </c>
      <c r="E36" s="466"/>
      <c r="F36" s="466"/>
    </row>
    <row r="37" spans="1:6" ht="14.25">
      <c r="A37" s="469" t="s">
        <v>427</v>
      </c>
      <c r="B37" s="470">
        <v>34.411346670000007</v>
      </c>
      <c r="C37" s="470">
        <v>41.356000000000002</v>
      </c>
      <c r="D37" s="470">
        <v>38.106999999999999</v>
      </c>
      <c r="E37" s="466"/>
      <c r="F37" s="466"/>
    </row>
    <row r="38" spans="1:6" ht="14.25">
      <c r="A38" s="469" t="s">
        <v>437</v>
      </c>
      <c r="B38" s="470">
        <v>42.519656690000033</v>
      </c>
      <c r="C38" s="470">
        <v>86.425000000000011</v>
      </c>
      <c r="D38" s="470">
        <v>81.68199999999996</v>
      </c>
      <c r="E38" s="466"/>
      <c r="F38" s="466"/>
    </row>
    <row r="39" spans="1:6" ht="7.5" customHeight="1">
      <c r="A39" s="474"/>
      <c r="B39" s="475"/>
      <c r="C39" s="475"/>
      <c r="D39" s="475"/>
      <c r="E39" s="466"/>
      <c r="F39" s="466"/>
    </row>
    <row r="40" spans="1:6" ht="7.5" customHeight="1">
      <c r="A40" s="476"/>
      <c r="B40" s="477"/>
      <c r="C40" s="477"/>
      <c r="D40" s="477"/>
      <c r="E40" s="466"/>
      <c r="F40" s="466"/>
    </row>
    <row r="41" spans="1:6" ht="15" customHeight="1">
      <c r="A41" s="479" t="s">
        <v>438</v>
      </c>
      <c r="B41" s="480">
        <f t="shared" ref="B41:D42" si="2">B8+B29</f>
        <v>23406.648302000001</v>
      </c>
      <c r="C41" s="480">
        <f t="shared" si="2"/>
        <v>24286.440999999999</v>
      </c>
      <c r="D41" s="480">
        <f t="shared" si="2"/>
        <v>25041.911073462048</v>
      </c>
      <c r="E41" s="466"/>
      <c r="F41" s="466"/>
    </row>
    <row r="42" spans="1:6" ht="14.25">
      <c r="A42" s="481" t="s">
        <v>439</v>
      </c>
      <c r="B42" s="480">
        <f t="shared" si="2"/>
        <v>7862.4240656500015</v>
      </c>
      <c r="C42" s="480">
        <f t="shared" si="2"/>
        <v>8468.4189999999999</v>
      </c>
      <c r="D42" s="480">
        <f t="shared" si="2"/>
        <v>8629.7220000000016</v>
      </c>
      <c r="E42" s="466"/>
      <c r="F42" s="466"/>
    </row>
    <row r="43" spans="1:6" s="484" customFormat="1" ht="7.5" customHeight="1">
      <c r="A43" s="482"/>
      <c r="B43" s="483"/>
      <c r="C43" s="483"/>
      <c r="D43" s="483"/>
      <c r="E43" s="466"/>
      <c r="F43" s="466"/>
    </row>
    <row r="44" spans="1:6">
      <c r="B44" s="485"/>
      <c r="C44" s="485"/>
      <c r="D44" s="485"/>
    </row>
    <row r="45" spans="1:6" s="453" customFormat="1" ht="12" customHeight="1">
      <c r="A45" s="486" t="s">
        <v>440</v>
      </c>
    </row>
    <row r="46" spans="1:6" s="453" customFormat="1" ht="12" customHeight="1">
      <c r="A46" s="487" t="s">
        <v>441</v>
      </c>
    </row>
    <row r="47" spans="1:6" s="453" customFormat="1" ht="12" customHeight="1">
      <c r="A47" s="486" t="s">
        <v>442</v>
      </c>
    </row>
    <row r="48" spans="1:6" s="453" customFormat="1" ht="12" customHeight="1">
      <c r="A48" s="488" t="s">
        <v>114</v>
      </c>
      <c r="B48" s="489"/>
      <c r="C48" s="489"/>
      <c r="D48" s="489"/>
    </row>
  </sheetData>
  <pageMargins left="0.70866141732283472" right="0.70866141732283472" top="0.78740157480314965" bottom="0.78740157480314965" header="0.31496062992125984" footer="0.31496062992125984"/>
  <pageSetup paperSize="9" scale="99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5"/>
  <sheetViews>
    <sheetView showGridLines="0" workbookViewId="0"/>
  </sheetViews>
  <sheetFormatPr baseColWidth="10" defaultRowHeight="12.75"/>
  <cols>
    <col min="1" max="1" width="41.7109375" style="280" customWidth="1"/>
    <col min="2" max="2" width="9.140625" style="280" customWidth="1"/>
    <col min="3" max="6" width="9.7109375" style="280" customWidth="1"/>
    <col min="7" max="16384" width="11.42578125" style="280"/>
  </cols>
  <sheetData>
    <row r="1" spans="1:6" ht="15">
      <c r="A1" s="428" t="s">
        <v>443</v>
      </c>
      <c r="B1" s="429"/>
      <c r="C1" s="429"/>
      <c r="D1" s="429"/>
    </row>
    <row r="2" spans="1:6" ht="15">
      <c r="A2" s="429" t="s">
        <v>1</v>
      </c>
      <c r="B2" s="429"/>
      <c r="C2" s="429"/>
      <c r="D2" s="429"/>
    </row>
    <row r="3" spans="1:6" ht="15">
      <c r="A3" s="429"/>
      <c r="B3" s="429"/>
      <c r="C3" s="429"/>
      <c r="D3" s="429"/>
    </row>
    <row r="4" spans="1:6" s="455" customFormat="1" ht="22.5" customHeight="1">
      <c r="A4" s="490"/>
      <c r="B4" s="490">
        <v>2011</v>
      </c>
      <c r="C4" s="490">
        <v>2012</v>
      </c>
      <c r="D4" s="490">
        <v>2013</v>
      </c>
      <c r="E4" s="490">
        <v>2014</v>
      </c>
      <c r="F4" s="490">
        <v>2015</v>
      </c>
    </row>
    <row r="5" spans="1:6" s="460" customFormat="1" ht="22.5" customHeight="1">
      <c r="A5" s="491"/>
      <c r="B5" s="492" t="s">
        <v>370</v>
      </c>
      <c r="C5" s="492" t="s">
        <v>370</v>
      </c>
      <c r="D5" s="492" t="s">
        <v>337</v>
      </c>
      <c r="E5" s="492" t="s">
        <v>338</v>
      </c>
      <c r="F5" s="492" t="s">
        <v>338</v>
      </c>
    </row>
    <row r="6" spans="1:6" s="429" customFormat="1" ht="22.5" customHeight="1">
      <c r="A6" s="493" t="s">
        <v>444</v>
      </c>
      <c r="B6" s="494">
        <v>8071.5050000000001</v>
      </c>
      <c r="C6" s="494">
        <v>8746.7999999999993</v>
      </c>
      <c r="D6" s="494">
        <v>8743.2000000000007</v>
      </c>
      <c r="E6" s="494">
        <v>9129.9</v>
      </c>
      <c r="F6" s="494">
        <v>9612.1</v>
      </c>
    </row>
    <row r="7" spans="1:6" s="429" customFormat="1" ht="15">
      <c r="A7" s="493" t="s">
        <v>445</v>
      </c>
      <c r="B7" s="494">
        <v>997.66600000000005</v>
      </c>
      <c r="C7" s="494">
        <v>1002.056</v>
      </c>
      <c r="D7" s="494">
        <v>1001.5</v>
      </c>
      <c r="E7" s="494">
        <v>1016.9</v>
      </c>
      <c r="F7" s="494">
        <v>1018.7</v>
      </c>
    </row>
    <row r="8" spans="1:6" s="429" customFormat="1" ht="15">
      <c r="A8" s="493" t="s">
        <v>446</v>
      </c>
      <c r="B8" s="494">
        <v>1006.701</v>
      </c>
      <c r="C8" s="494">
        <v>871.9</v>
      </c>
      <c r="D8" s="494">
        <v>1073.3</v>
      </c>
      <c r="E8" s="494">
        <v>1060.5</v>
      </c>
      <c r="F8" s="494">
        <v>1092.5</v>
      </c>
    </row>
    <row r="9" spans="1:6" s="429" customFormat="1" ht="15">
      <c r="A9" s="493" t="s">
        <v>447</v>
      </c>
      <c r="B9" s="494">
        <v>859.65800000000002</v>
      </c>
      <c r="C9" s="494">
        <v>820.41693348000001</v>
      </c>
      <c r="D9" s="494">
        <v>843.81628499999988</v>
      </c>
      <c r="E9" s="494">
        <v>844.5</v>
      </c>
      <c r="F9" s="494">
        <v>835.4</v>
      </c>
    </row>
    <row r="10" spans="1:6" s="429" customFormat="1" ht="15.75">
      <c r="A10" s="493" t="s">
        <v>448</v>
      </c>
      <c r="B10" s="494">
        <v>1899.8589999999999</v>
      </c>
      <c r="C10" s="495">
        <v>2405.6</v>
      </c>
      <c r="D10" s="494">
        <v>2265.8000000000002</v>
      </c>
      <c r="E10" s="494">
        <v>2278.9</v>
      </c>
      <c r="F10" s="494">
        <v>2306.1999999999998</v>
      </c>
    </row>
    <row r="11" spans="1:6" s="429" customFormat="1" ht="21.75" customHeight="1">
      <c r="A11" s="496" t="s">
        <v>24</v>
      </c>
      <c r="B11" s="497">
        <f>SUM(B6:B10)</f>
        <v>12835.388999999999</v>
      </c>
      <c r="C11" s="497">
        <f>SUM(C6:C10)</f>
        <v>13846.772933480001</v>
      </c>
      <c r="D11" s="497">
        <f>SUM(D6:D10)</f>
        <v>13927.616285</v>
      </c>
      <c r="E11" s="497">
        <f t="shared" ref="E11:F11" si="0">SUM(E6:E10)</f>
        <v>14330.699999999999</v>
      </c>
      <c r="F11" s="497">
        <f t="shared" si="0"/>
        <v>14864.900000000001</v>
      </c>
    </row>
    <row r="12" spans="1:6" s="499" customFormat="1" ht="11.25" customHeight="1">
      <c r="A12" s="498"/>
      <c r="B12" s="498"/>
      <c r="C12" s="498"/>
    </row>
    <row r="13" spans="1:6" s="501" customFormat="1" ht="14.25" customHeight="1">
      <c r="A13" s="500" t="s">
        <v>449</v>
      </c>
    </row>
    <row r="14" spans="1:6" s="429" customFormat="1" ht="14.25" customHeight="1">
      <c r="A14" s="502" t="s">
        <v>450</v>
      </c>
      <c r="B14" s="494"/>
      <c r="C14" s="494"/>
      <c r="D14" s="494"/>
    </row>
    <row r="15" spans="1:6" s="429" customFormat="1" ht="14.25" customHeight="1">
      <c r="A15" s="503" t="s">
        <v>114</v>
      </c>
      <c r="B15" s="494"/>
      <c r="C15" s="494"/>
      <c r="D15" s="494"/>
    </row>
    <row r="16" spans="1:6" s="504" customFormat="1" ht="15">
      <c r="B16" s="494"/>
      <c r="C16" s="494"/>
      <c r="D16" s="494"/>
    </row>
    <row r="17" spans="2:4" ht="15">
      <c r="B17" s="494"/>
      <c r="C17" s="494"/>
      <c r="D17" s="494"/>
    </row>
    <row r="18" spans="2:4" ht="15">
      <c r="B18" s="494"/>
      <c r="C18" s="494"/>
      <c r="D18" s="494"/>
    </row>
    <row r="19" spans="2:4" ht="15">
      <c r="B19" s="494"/>
      <c r="C19" s="494"/>
      <c r="D19" s="494"/>
    </row>
    <row r="20" spans="2:4" ht="15">
      <c r="B20" s="494"/>
      <c r="C20" s="494"/>
      <c r="D20" s="494"/>
    </row>
    <row r="21" spans="2:4" ht="15">
      <c r="B21" s="494"/>
      <c r="C21" s="494"/>
      <c r="D21" s="494"/>
    </row>
    <row r="22" spans="2:4" ht="15">
      <c r="B22" s="494"/>
      <c r="C22" s="494"/>
      <c r="D22" s="494"/>
    </row>
    <row r="25" spans="2:4">
      <c r="B25" s="505"/>
      <c r="C25" s="505"/>
      <c r="D25" s="505"/>
    </row>
  </sheetData>
  <pageMargins left="0.70866141732283472" right="0.70866141732283472" top="0.78740157480314965" bottom="0.78740157480314965" header="0.31496062992125984" footer="0.31496062992125984"/>
  <pageSetup paperSize="9" orientation="landscape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showGridLines="0" zoomScaleNormal="100" workbookViewId="0"/>
  </sheetViews>
  <sheetFormatPr baseColWidth="10" defaultRowHeight="12.75"/>
  <cols>
    <col min="1" max="1" width="30.28515625" style="535" customWidth="1"/>
    <col min="2" max="4" width="12.140625" style="280" customWidth="1"/>
    <col min="5" max="16384" width="11.42578125" style="280"/>
  </cols>
  <sheetData>
    <row r="1" spans="1:10" s="507" customFormat="1" ht="15">
      <c r="A1" s="506" t="s">
        <v>451</v>
      </c>
    </row>
    <row r="2" spans="1:10" s="510" customFormat="1" ht="15" customHeight="1">
      <c r="A2" s="508" t="s">
        <v>452</v>
      </c>
      <c r="B2" s="509"/>
      <c r="C2" s="509"/>
      <c r="D2" s="509"/>
      <c r="E2" s="509"/>
      <c r="F2" s="509"/>
    </row>
    <row r="3" spans="1:10" s="507" customFormat="1" ht="11.25" customHeight="1">
      <c r="A3" s="511"/>
      <c r="B3" s="512"/>
      <c r="C3" s="512"/>
      <c r="D3" s="512"/>
    </row>
    <row r="4" spans="1:10" s="499" customFormat="1" ht="37.5" customHeight="1">
      <c r="A4" s="513"/>
      <c r="B4" s="514" t="s">
        <v>453</v>
      </c>
      <c r="C4" s="515" t="s">
        <v>454</v>
      </c>
      <c r="D4" s="515" t="s">
        <v>2</v>
      </c>
      <c r="E4" s="515" t="s">
        <v>3</v>
      </c>
      <c r="F4" s="515" t="s">
        <v>4</v>
      </c>
    </row>
    <row r="5" spans="1:10" ht="18.75" customHeight="1">
      <c r="A5" s="516" t="s">
        <v>455</v>
      </c>
      <c r="B5" s="435"/>
      <c r="C5" s="435"/>
      <c r="D5" s="435"/>
      <c r="E5" s="435"/>
      <c r="F5" s="435"/>
      <c r="G5" s="435"/>
    </row>
    <row r="6" spans="1:10" ht="16.5">
      <c r="A6" s="517" t="s">
        <v>456</v>
      </c>
      <c r="B6" s="518">
        <v>2512.1799999999998</v>
      </c>
      <c r="C6" s="518">
        <v>2888.3</v>
      </c>
      <c r="D6" s="518">
        <v>2971.45</v>
      </c>
      <c r="E6" s="518">
        <v>2900</v>
      </c>
      <c r="F6" s="518">
        <v>3000</v>
      </c>
      <c r="G6" s="519"/>
      <c r="H6" s="519"/>
      <c r="I6" s="519"/>
      <c r="J6" s="519"/>
    </row>
    <row r="7" spans="1:10" ht="18.75" customHeight="1">
      <c r="A7" s="516" t="s">
        <v>457</v>
      </c>
      <c r="B7" s="520"/>
      <c r="C7" s="520"/>
      <c r="D7" s="520"/>
      <c r="E7" s="435"/>
      <c r="F7" s="435"/>
      <c r="G7" s="435"/>
    </row>
    <row r="8" spans="1:10" ht="16.5">
      <c r="A8" s="517" t="s">
        <v>458</v>
      </c>
      <c r="B8" s="518">
        <v>751.48</v>
      </c>
      <c r="C8" s="518">
        <v>764.45699999999999</v>
      </c>
      <c r="D8" s="518">
        <v>719.89099999999996</v>
      </c>
      <c r="E8" s="518">
        <v>728.40099999999995</v>
      </c>
      <c r="F8" s="518">
        <v>719.19799999999998</v>
      </c>
      <c r="G8" s="519"/>
      <c r="H8" s="519"/>
      <c r="I8" s="519"/>
      <c r="J8" s="519"/>
    </row>
    <row r="9" spans="1:10" ht="16.5">
      <c r="A9" s="517" t="s">
        <v>459</v>
      </c>
      <c r="B9" s="518">
        <v>560.51</v>
      </c>
      <c r="C9" s="518">
        <v>535.9316</v>
      </c>
      <c r="D9" s="518">
        <v>526.92600000000004</v>
      </c>
      <c r="E9" s="518">
        <v>558</v>
      </c>
      <c r="F9" s="518">
        <v>559</v>
      </c>
      <c r="G9" s="519"/>
      <c r="H9" s="519"/>
      <c r="I9" s="519"/>
      <c r="J9" s="519"/>
    </row>
    <row r="10" spans="1:10" ht="15">
      <c r="A10" s="517" t="s">
        <v>460</v>
      </c>
      <c r="B10" s="518">
        <v>0</v>
      </c>
      <c r="C10" s="518">
        <v>0</v>
      </c>
      <c r="D10" s="518">
        <v>0.106</v>
      </c>
      <c r="E10" s="518">
        <v>2E-3</v>
      </c>
      <c r="F10" s="518">
        <v>2E-3</v>
      </c>
      <c r="G10" s="519"/>
      <c r="H10" s="519"/>
      <c r="I10" s="519"/>
      <c r="J10" s="519"/>
    </row>
    <row r="11" spans="1:10" ht="15">
      <c r="A11" s="517" t="s">
        <v>461</v>
      </c>
      <c r="B11" s="518">
        <v>0.75</v>
      </c>
      <c r="C11" s="518">
        <v>0.72950000000000004</v>
      </c>
      <c r="D11" s="518">
        <v>0.347605</v>
      </c>
      <c r="E11" s="518">
        <v>1</v>
      </c>
      <c r="F11" s="518">
        <v>1</v>
      </c>
      <c r="G11" s="519"/>
      <c r="H11" s="519"/>
      <c r="I11" s="519"/>
      <c r="J11" s="519"/>
    </row>
    <row r="12" spans="1:10" ht="15">
      <c r="A12" s="517" t="s">
        <v>462</v>
      </c>
      <c r="B12" s="518">
        <v>98.56</v>
      </c>
      <c r="C12" s="518">
        <v>33.999029999999998</v>
      </c>
      <c r="D12" s="518">
        <v>90.11</v>
      </c>
      <c r="E12" s="518">
        <v>82.902000000000001</v>
      </c>
      <c r="F12" s="518">
        <v>82.9</v>
      </c>
      <c r="G12" s="519"/>
      <c r="H12" s="519"/>
      <c r="I12" s="519"/>
      <c r="J12" s="519"/>
    </row>
    <row r="13" spans="1:10" ht="15">
      <c r="A13" s="517" t="s">
        <v>463</v>
      </c>
      <c r="B13" s="518">
        <v>43.66</v>
      </c>
      <c r="C13" s="518">
        <v>127.6748</v>
      </c>
      <c r="D13" s="518">
        <v>120.03</v>
      </c>
      <c r="E13" s="518">
        <v>75.001999999999995</v>
      </c>
      <c r="F13" s="518">
        <v>55.3</v>
      </c>
      <c r="G13" s="519"/>
      <c r="H13" s="519"/>
      <c r="I13" s="519"/>
      <c r="J13" s="519"/>
    </row>
    <row r="14" spans="1:10" ht="15">
      <c r="A14" s="517" t="s">
        <v>464</v>
      </c>
      <c r="B14" s="518">
        <v>0</v>
      </c>
      <c r="C14" s="518">
        <v>0</v>
      </c>
      <c r="D14" s="518">
        <v>0.24</v>
      </c>
      <c r="E14" s="518">
        <v>1E-3</v>
      </c>
      <c r="F14" s="518">
        <v>1E-3</v>
      </c>
      <c r="G14" s="519"/>
      <c r="H14" s="519"/>
      <c r="I14" s="519"/>
      <c r="J14" s="519"/>
    </row>
    <row r="15" spans="1:10" ht="15">
      <c r="A15" s="517" t="s">
        <v>465</v>
      </c>
      <c r="B15" s="518">
        <v>9.51</v>
      </c>
      <c r="C15" s="518">
        <v>0</v>
      </c>
      <c r="D15" s="518">
        <v>9.0504040000000003</v>
      </c>
      <c r="E15" s="518">
        <v>1E-3</v>
      </c>
      <c r="F15" s="518">
        <v>1E-3</v>
      </c>
      <c r="G15" s="519"/>
      <c r="H15" s="519"/>
      <c r="I15" s="519"/>
      <c r="J15" s="519"/>
    </row>
    <row r="16" spans="1:10" ht="15">
      <c r="A16" s="517" t="s">
        <v>466</v>
      </c>
      <c r="B16" s="518"/>
      <c r="C16" s="518"/>
      <c r="D16" s="518"/>
      <c r="E16" s="518">
        <v>1E-3</v>
      </c>
      <c r="F16" s="518">
        <v>1E-3</v>
      </c>
      <c r="G16" s="519"/>
      <c r="H16" s="519"/>
      <c r="I16" s="519"/>
      <c r="J16" s="519"/>
    </row>
    <row r="17" spans="1:10" ht="15">
      <c r="A17" s="517" t="s">
        <v>467</v>
      </c>
      <c r="B17" s="518">
        <v>0.61749699999999996</v>
      </c>
      <c r="C17" s="518">
        <v>0.61884499999999998</v>
      </c>
      <c r="D17" s="518">
        <v>0.47860200000000003</v>
      </c>
      <c r="E17" s="518">
        <v>0.8</v>
      </c>
      <c r="F17" s="518">
        <v>0.5</v>
      </c>
      <c r="G17" s="519"/>
      <c r="H17" s="519"/>
      <c r="I17" s="519"/>
      <c r="J17" s="519"/>
    </row>
    <row r="18" spans="1:10" ht="15">
      <c r="A18" s="516" t="s">
        <v>468</v>
      </c>
      <c r="B18" s="521">
        <f t="shared" ref="B18:F18" si="0">SUM(B8:B17)</f>
        <v>1465.087497</v>
      </c>
      <c r="C18" s="521">
        <f t="shared" si="0"/>
        <v>1463.4107749999998</v>
      </c>
      <c r="D18" s="521">
        <f t="shared" si="0"/>
        <v>1467.1796109999998</v>
      </c>
      <c r="E18" s="521">
        <f t="shared" si="0"/>
        <v>1446.1099999999997</v>
      </c>
      <c r="F18" s="521">
        <f t="shared" si="0"/>
        <v>1417.9029999999998</v>
      </c>
      <c r="G18" s="519"/>
      <c r="H18" s="519"/>
      <c r="I18" s="519"/>
      <c r="J18" s="519"/>
    </row>
    <row r="19" spans="1:10" ht="18.75" customHeight="1">
      <c r="A19" s="517" t="s">
        <v>469</v>
      </c>
      <c r="B19" s="518">
        <v>325.5</v>
      </c>
      <c r="C19" s="518">
        <v>315.39999999999998</v>
      </c>
      <c r="D19" s="518">
        <v>300</v>
      </c>
      <c r="E19" s="518">
        <v>300</v>
      </c>
      <c r="F19" s="518">
        <v>300</v>
      </c>
      <c r="G19" s="435"/>
    </row>
    <row r="20" spans="1:10" s="524" customFormat="1" ht="22.5" customHeight="1">
      <c r="A20" s="438" t="s">
        <v>470</v>
      </c>
      <c r="B20" s="522">
        <f t="shared" ref="B20:F20" si="1">B18+B19</f>
        <v>1790.587497</v>
      </c>
      <c r="C20" s="522">
        <f t="shared" si="1"/>
        <v>1778.8107749999999</v>
      </c>
      <c r="D20" s="522">
        <f t="shared" si="1"/>
        <v>1767.1796109999998</v>
      </c>
      <c r="E20" s="522">
        <f t="shared" si="1"/>
        <v>1746.1099999999997</v>
      </c>
      <c r="F20" s="522">
        <f t="shared" si="1"/>
        <v>1717.9029999999998</v>
      </c>
      <c r="G20" s="523"/>
    </row>
    <row r="21" spans="1:10" ht="15">
      <c r="A21" s="517"/>
      <c r="B21" s="435"/>
      <c r="C21" s="435"/>
      <c r="D21" s="435"/>
      <c r="E21" s="435"/>
      <c r="F21" s="435"/>
      <c r="G21" s="435"/>
    </row>
    <row r="22" spans="1:10" s="528" customFormat="1" ht="13.5">
      <c r="A22" s="525" t="s">
        <v>471</v>
      </c>
      <c r="B22" s="526"/>
      <c r="C22" s="526"/>
      <c r="D22" s="526"/>
      <c r="E22" s="526"/>
      <c r="F22" s="526"/>
      <c r="G22" s="526"/>
      <c r="H22" s="527"/>
    </row>
    <row r="23" spans="1:10" s="528" customFormat="1" ht="13.5">
      <c r="A23" s="525" t="s">
        <v>472</v>
      </c>
      <c r="B23" s="526"/>
      <c r="C23" s="526"/>
      <c r="D23" s="526"/>
      <c r="E23" s="526"/>
      <c r="F23" s="526"/>
      <c r="G23" s="526"/>
      <c r="H23" s="527"/>
    </row>
    <row r="24" spans="1:10" s="528" customFormat="1" ht="13.5">
      <c r="A24" s="525" t="s">
        <v>473</v>
      </c>
      <c r="B24" s="529"/>
      <c r="C24" s="529"/>
      <c r="D24" s="529"/>
      <c r="E24" s="526"/>
      <c r="F24" s="530"/>
      <c r="G24" s="526"/>
      <c r="H24" s="527"/>
    </row>
    <row r="25" spans="1:10" s="528" customFormat="1" ht="13.5">
      <c r="A25" s="525" t="s">
        <v>474</v>
      </c>
      <c r="B25" s="529"/>
      <c r="C25" s="529"/>
      <c r="D25" s="529"/>
      <c r="E25" s="526"/>
      <c r="F25" s="526"/>
      <c r="G25" s="526"/>
      <c r="H25" s="527"/>
    </row>
    <row r="26" spans="1:10" s="528" customFormat="1" ht="13.5">
      <c r="A26" s="525" t="s">
        <v>475</v>
      </c>
      <c r="B26" s="526"/>
      <c r="C26" s="526"/>
      <c r="D26" s="526"/>
      <c r="E26" s="526"/>
      <c r="F26" s="526"/>
      <c r="G26" s="526"/>
      <c r="H26" s="527"/>
    </row>
    <row r="27" spans="1:10" s="528" customFormat="1" ht="14.25" customHeight="1">
      <c r="A27" s="531" t="s">
        <v>476</v>
      </c>
      <c r="B27" s="526"/>
      <c r="C27" s="526"/>
      <c r="D27" s="526"/>
      <c r="E27" s="526"/>
      <c r="F27" s="526"/>
      <c r="G27" s="526"/>
      <c r="H27" s="527"/>
    </row>
    <row r="28" spans="1:10" ht="15">
      <c r="A28" s="532" t="s">
        <v>114</v>
      </c>
      <c r="B28" s="435"/>
      <c r="C28" s="435"/>
      <c r="D28" s="435"/>
      <c r="E28" s="435"/>
      <c r="F28" s="435"/>
      <c r="G28" s="435"/>
    </row>
    <row r="29" spans="1:10" s="528" customFormat="1" ht="6.75" customHeight="1">
      <c r="A29" s="533"/>
      <c r="B29" s="534"/>
      <c r="C29" s="534"/>
      <c r="D29" s="534"/>
      <c r="E29" s="534"/>
      <c r="F29" s="534"/>
      <c r="G29" s="534"/>
    </row>
  </sheetData>
  <pageMargins left="0.78740157480314965" right="0.62992125984251968" top="0.78740157480314965" bottom="0.59055118110236227" header="0.51181102362204722" footer="0.51181102362204722"/>
  <pageSetup paperSize="9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zoomScaleNormal="100" workbookViewId="0"/>
  </sheetViews>
  <sheetFormatPr baseColWidth="10" defaultColWidth="11.5703125" defaultRowHeight="15"/>
  <cols>
    <col min="1" max="1" width="1.7109375" style="54" customWidth="1"/>
    <col min="2" max="2" width="26.28515625" style="54" customWidth="1"/>
    <col min="3" max="5" width="10.42578125" style="54" customWidth="1"/>
    <col min="6" max="16384" width="11.5703125" style="54"/>
  </cols>
  <sheetData>
    <row r="1" spans="1:8" s="78" customFormat="1" ht="16.5" customHeight="1">
      <c r="A1" s="73" t="s">
        <v>39</v>
      </c>
      <c r="B1" s="74"/>
      <c r="C1" s="74"/>
      <c r="D1" s="74"/>
      <c r="E1" s="74"/>
      <c r="F1" s="75"/>
      <c r="G1" s="76"/>
      <c r="H1" s="77"/>
    </row>
    <row r="2" spans="1:8" s="78" customFormat="1" ht="16.5" customHeight="1">
      <c r="A2" s="79" t="s">
        <v>40</v>
      </c>
      <c r="B2" s="80"/>
      <c r="C2" s="80"/>
      <c r="D2" s="80"/>
      <c r="E2" s="74"/>
      <c r="F2" s="75"/>
      <c r="G2" s="76"/>
      <c r="H2" s="77"/>
    </row>
    <row r="3" spans="1:8" s="84" customFormat="1" ht="16.5" customHeight="1">
      <c r="A3" s="81"/>
      <c r="B3" s="81"/>
      <c r="C3" s="81"/>
      <c r="D3" s="81"/>
      <c r="E3" s="81"/>
      <c r="F3" s="82"/>
      <c r="G3" s="83"/>
    </row>
    <row r="4" spans="1:8" s="89" customFormat="1" ht="45" customHeight="1">
      <c r="A4" s="85"/>
      <c r="B4" s="86"/>
      <c r="C4" s="86">
        <v>2013</v>
      </c>
      <c r="D4" s="86">
        <v>2014</v>
      </c>
      <c r="E4" s="86">
        <v>2015</v>
      </c>
      <c r="F4" s="87"/>
      <c r="G4" s="88"/>
    </row>
    <row r="5" spans="1:8">
      <c r="A5" s="81"/>
      <c r="B5" s="81"/>
      <c r="C5" s="81"/>
      <c r="D5" s="81"/>
      <c r="E5" s="81"/>
      <c r="F5" s="90"/>
      <c r="G5" s="91"/>
    </row>
    <row r="6" spans="1:8">
      <c r="A6" s="92" t="s">
        <v>41</v>
      </c>
      <c r="B6" s="81"/>
      <c r="C6" s="81"/>
      <c r="D6" s="81"/>
      <c r="E6" s="81"/>
      <c r="F6" s="90"/>
      <c r="G6" s="91"/>
    </row>
    <row r="7" spans="1:8">
      <c r="A7" s="81"/>
      <c r="B7" s="81" t="s">
        <v>42</v>
      </c>
      <c r="C7" s="93">
        <v>0.4</v>
      </c>
      <c r="D7" s="93">
        <v>1.7</v>
      </c>
      <c r="E7" s="93">
        <v>1.7</v>
      </c>
      <c r="F7" s="90"/>
      <c r="G7" s="91"/>
    </row>
    <row r="8" spans="1:8">
      <c r="A8" s="81"/>
      <c r="B8" s="81" t="s">
        <v>43</v>
      </c>
      <c r="C8" s="93">
        <v>2</v>
      </c>
      <c r="D8" s="93">
        <v>3.5</v>
      </c>
      <c r="E8" s="93">
        <v>3.7</v>
      </c>
      <c r="F8" s="90"/>
      <c r="G8" s="91"/>
    </row>
    <row r="9" spans="1:8">
      <c r="A9" s="81"/>
      <c r="B9" s="81" t="s">
        <v>44</v>
      </c>
      <c r="C9" s="93">
        <v>313.19600000000003</v>
      </c>
      <c r="D9" s="93">
        <v>324.142</v>
      </c>
      <c r="E9" s="93">
        <v>336.09199999999998</v>
      </c>
      <c r="F9" s="91"/>
      <c r="G9" s="91"/>
    </row>
    <row r="10" spans="1:8" ht="22.5" customHeight="1">
      <c r="A10" s="92" t="s">
        <v>45</v>
      </c>
      <c r="B10" s="81"/>
      <c r="C10" s="93">
        <v>2</v>
      </c>
      <c r="D10" s="93">
        <v>1.9</v>
      </c>
      <c r="E10" s="93">
        <v>1.9</v>
      </c>
      <c r="F10" s="91"/>
      <c r="G10" s="91"/>
    </row>
    <row r="11" spans="1:8" ht="9" customHeight="1">
      <c r="A11" s="81"/>
      <c r="B11" s="81"/>
      <c r="C11" s="94"/>
      <c r="D11" s="95"/>
      <c r="E11" s="95"/>
      <c r="F11" s="91"/>
      <c r="G11" s="91"/>
    </row>
    <row r="12" spans="1:8">
      <c r="A12" s="92" t="s">
        <v>46</v>
      </c>
      <c r="B12" s="81"/>
      <c r="C12" s="94">
        <v>2.9</v>
      </c>
      <c r="D12" s="94">
        <v>3.3</v>
      </c>
      <c r="E12" s="94">
        <v>3.6</v>
      </c>
      <c r="F12" s="91"/>
      <c r="G12" s="91"/>
    </row>
    <row r="13" spans="1:8" ht="9" customHeight="1">
      <c r="A13" s="81"/>
      <c r="B13" s="81"/>
      <c r="C13" s="94"/>
      <c r="D13" s="96"/>
      <c r="E13" s="96"/>
      <c r="F13" s="91"/>
      <c r="G13" s="91"/>
    </row>
    <row r="14" spans="1:8">
      <c r="A14" s="92" t="s">
        <v>47</v>
      </c>
      <c r="B14" s="81"/>
      <c r="C14" s="93">
        <v>0.6</v>
      </c>
      <c r="D14" s="93">
        <v>1</v>
      </c>
      <c r="E14" s="93">
        <v>1</v>
      </c>
      <c r="F14" s="91"/>
      <c r="G14" s="91"/>
    </row>
    <row r="15" spans="1:8" ht="9" customHeight="1">
      <c r="A15" s="81"/>
      <c r="B15" s="81"/>
      <c r="C15" s="94"/>
      <c r="D15" s="96"/>
      <c r="E15" s="96"/>
      <c r="F15" s="91"/>
      <c r="G15" s="91"/>
    </row>
    <row r="16" spans="1:8">
      <c r="A16" s="92" t="s">
        <v>48</v>
      </c>
      <c r="B16" s="81"/>
      <c r="C16" s="94"/>
      <c r="D16" s="96"/>
      <c r="E16" s="96"/>
      <c r="F16" s="91"/>
      <c r="G16" s="91"/>
    </row>
    <row r="17" spans="1:7">
      <c r="A17" s="92"/>
      <c r="B17" s="81" t="s">
        <v>49</v>
      </c>
      <c r="C17" s="93">
        <v>287.20699999999999</v>
      </c>
      <c r="D17" s="93">
        <v>306.2</v>
      </c>
      <c r="E17" s="93">
        <v>314.2</v>
      </c>
      <c r="F17" s="91"/>
      <c r="G17" s="91"/>
    </row>
    <row r="18" spans="1:7" ht="9" customHeight="1">
      <c r="A18" s="92"/>
      <c r="B18" s="81"/>
      <c r="C18" s="93"/>
      <c r="D18" s="93"/>
      <c r="E18" s="93"/>
      <c r="F18" s="91"/>
      <c r="G18" s="91"/>
    </row>
    <row r="19" spans="1:7" ht="16.5" customHeight="1">
      <c r="A19" s="92" t="s">
        <v>50</v>
      </c>
      <c r="B19" s="81"/>
      <c r="C19" s="94"/>
      <c r="D19" s="95"/>
      <c r="E19" s="95"/>
      <c r="F19" s="91"/>
      <c r="G19" s="91"/>
    </row>
    <row r="20" spans="1:7">
      <c r="A20" s="92"/>
      <c r="B20" s="81" t="s">
        <v>51</v>
      </c>
      <c r="C20" s="94">
        <v>4.9000000000000004</v>
      </c>
      <c r="D20" s="94">
        <v>5.2</v>
      </c>
      <c r="E20" s="94">
        <v>5.3</v>
      </c>
      <c r="F20" s="91"/>
      <c r="G20" s="91"/>
    </row>
    <row r="21" spans="1:7">
      <c r="A21" s="81"/>
      <c r="B21" s="81" t="s">
        <v>52</v>
      </c>
      <c r="C21" s="93">
        <v>7.6</v>
      </c>
      <c r="D21" s="93">
        <v>8</v>
      </c>
      <c r="E21" s="93">
        <v>8.1</v>
      </c>
      <c r="F21" s="91"/>
      <c r="G21" s="91"/>
    </row>
    <row r="22" spans="1:7">
      <c r="A22" s="97"/>
      <c r="B22" s="97"/>
      <c r="C22" s="97"/>
      <c r="D22" s="97"/>
      <c r="E22" s="97"/>
      <c r="F22" s="91"/>
      <c r="G22" s="91"/>
    </row>
    <row r="23" spans="1:7">
      <c r="A23" s="91"/>
      <c r="B23" s="91"/>
      <c r="C23" s="91"/>
      <c r="D23" s="91"/>
      <c r="E23" s="91"/>
      <c r="F23" s="91"/>
      <c r="G23" s="91"/>
    </row>
    <row r="24" spans="1:7" s="99" customFormat="1" ht="14.25" customHeight="1">
      <c r="A24" s="46" t="s">
        <v>53</v>
      </c>
      <c r="B24" s="98"/>
      <c r="C24" s="98"/>
      <c r="D24" s="98"/>
      <c r="E24" s="98"/>
      <c r="F24" s="98"/>
      <c r="G24" s="98"/>
    </row>
    <row r="25" spans="1:7">
      <c r="A25" s="91"/>
      <c r="B25" s="91"/>
      <c r="C25" s="91"/>
      <c r="D25" s="91"/>
      <c r="E25" s="91"/>
      <c r="F25" s="91"/>
      <c r="G25" s="91"/>
    </row>
    <row r="26" spans="1:7">
      <c r="A26" s="91"/>
      <c r="B26" s="91"/>
      <c r="C26" s="91"/>
      <c r="D26" s="91"/>
      <c r="E26" s="91"/>
      <c r="F26" s="91"/>
      <c r="G26" s="91"/>
    </row>
    <row r="27" spans="1:7">
      <c r="A27" s="91"/>
      <c r="B27" s="91"/>
      <c r="C27" s="91"/>
      <c r="D27" s="91"/>
      <c r="E27" s="91"/>
      <c r="F27" s="91"/>
      <c r="G27" s="91"/>
    </row>
    <row r="28" spans="1:7">
      <c r="A28" s="91"/>
      <c r="B28" s="91"/>
      <c r="C28" s="91"/>
      <c r="D28" s="91"/>
      <c r="E28" s="91"/>
      <c r="F28" s="91"/>
      <c r="G28" s="91"/>
    </row>
    <row r="29" spans="1:7">
      <c r="A29" s="91"/>
      <c r="B29" s="91"/>
      <c r="C29" s="91"/>
      <c r="D29" s="91"/>
      <c r="E29" s="91"/>
      <c r="F29" s="91"/>
      <c r="G29" s="91"/>
    </row>
  </sheetData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1"/>
  <sheetViews>
    <sheetView showGridLines="0" workbookViewId="0"/>
  </sheetViews>
  <sheetFormatPr baseColWidth="10" defaultRowHeight="15"/>
  <cols>
    <col min="1" max="1" width="63.140625" style="559" customWidth="1"/>
    <col min="2" max="2" width="14.85546875" style="559" customWidth="1"/>
    <col min="3" max="16384" width="11.42578125" style="559"/>
  </cols>
  <sheetData>
    <row r="1" spans="1:8" s="507" customFormat="1">
      <c r="A1" s="536" t="s">
        <v>477</v>
      </c>
      <c r="B1" s="536"/>
      <c r="C1" s="536"/>
      <c r="D1" s="506"/>
      <c r="E1" s="506"/>
    </row>
    <row r="2" spans="1:8" s="510" customFormat="1" ht="15" customHeight="1">
      <c r="A2" s="537" t="s">
        <v>478</v>
      </c>
      <c r="B2" s="538"/>
      <c r="C2" s="538"/>
      <c r="D2" s="539"/>
      <c r="E2" s="539"/>
    </row>
    <row r="3" spans="1:8" s="507" customFormat="1" ht="11.25" customHeight="1" thickBot="1">
      <c r="A3" s="540"/>
      <c r="B3" s="541"/>
      <c r="C3" s="541"/>
      <c r="D3" s="542"/>
      <c r="E3" s="542"/>
      <c r="F3" s="543"/>
      <c r="G3" s="543"/>
      <c r="H3" s="543"/>
    </row>
    <row r="4" spans="1:8" s="547" customFormat="1" ht="22.5" customHeight="1">
      <c r="A4" s="544" t="s">
        <v>479</v>
      </c>
      <c r="B4" s="545" t="s">
        <v>480</v>
      </c>
      <c r="C4" s="545" t="s">
        <v>481</v>
      </c>
      <c r="D4" s="546"/>
      <c r="E4" s="546"/>
    </row>
    <row r="5" spans="1:8" s="551" customFormat="1" ht="22.5" customHeight="1">
      <c r="A5" s="548" t="s">
        <v>482</v>
      </c>
      <c r="B5" s="549">
        <v>70.599999999999994</v>
      </c>
      <c r="C5" s="549">
        <v>59.1</v>
      </c>
      <c r="D5" s="550"/>
      <c r="E5" s="550"/>
    </row>
    <row r="6" spans="1:8" s="551" customFormat="1" ht="16.5">
      <c r="A6" s="552" t="s">
        <v>483</v>
      </c>
      <c r="B6" s="549">
        <v>16.100000000000001</v>
      </c>
      <c r="C6" s="549">
        <v>11.9</v>
      </c>
      <c r="D6" s="550"/>
      <c r="E6" s="550"/>
    </row>
    <row r="7" spans="1:8" s="551" customFormat="1" ht="16.5">
      <c r="A7" s="552" t="s">
        <v>484</v>
      </c>
      <c r="B7" s="549">
        <v>54.5</v>
      </c>
      <c r="C7" s="549">
        <v>47.2</v>
      </c>
      <c r="D7" s="550"/>
      <c r="E7" s="550"/>
    </row>
    <row r="8" spans="1:8" s="551" customFormat="1" ht="16.5">
      <c r="A8" s="548" t="s">
        <v>485</v>
      </c>
      <c r="B8" s="549">
        <v>60.2</v>
      </c>
      <c r="C8" s="549">
        <v>57.5</v>
      </c>
      <c r="D8" s="550"/>
      <c r="E8" s="550"/>
    </row>
    <row r="9" spans="1:8" s="551" customFormat="1" ht="16.5">
      <c r="A9" s="548" t="s">
        <v>486</v>
      </c>
      <c r="B9" s="549">
        <v>2.1</v>
      </c>
      <c r="C9" s="549">
        <v>1.5</v>
      </c>
      <c r="D9" s="550"/>
      <c r="E9" s="550"/>
    </row>
    <row r="10" spans="1:8" s="551" customFormat="1" ht="16.5">
      <c r="A10" s="552" t="s">
        <v>487</v>
      </c>
      <c r="B10" s="549">
        <v>1.4</v>
      </c>
      <c r="C10" s="549">
        <v>0.9</v>
      </c>
      <c r="D10" s="550"/>
      <c r="E10" s="550"/>
    </row>
    <row r="11" spans="1:8" s="551" customFormat="1" ht="16.5">
      <c r="A11" s="552" t="s">
        <v>488</v>
      </c>
      <c r="B11" s="549">
        <v>0.7</v>
      </c>
      <c r="C11" s="549">
        <v>0.6</v>
      </c>
      <c r="D11" s="550"/>
      <c r="E11" s="550"/>
    </row>
    <row r="12" spans="1:8" s="551" customFormat="1" ht="16.5">
      <c r="A12" s="553" t="s">
        <v>489</v>
      </c>
      <c r="B12" s="549">
        <v>9.6</v>
      </c>
      <c r="C12" s="549">
        <v>6.3</v>
      </c>
      <c r="D12" s="550"/>
      <c r="E12" s="550"/>
    </row>
    <row r="13" spans="1:8" s="551" customFormat="1" ht="16.5">
      <c r="A13" s="553" t="s">
        <v>490</v>
      </c>
      <c r="B13" s="549">
        <v>8.4</v>
      </c>
      <c r="C13" s="549">
        <v>8.4</v>
      </c>
      <c r="D13" s="550"/>
      <c r="E13" s="550"/>
    </row>
    <row r="14" spans="1:8" s="551" customFormat="1" ht="22.5" customHeight="1">
      <c r="A14" s="554" t="s">
        <v>491</v>
      </c>
      <c r="B14" s="555">
        <v>150.9</v>
      </c>
      <c r="C14" s="555">
        <v>132.80000000000001</v>
      </c>
      <c r="D14" s="550"/>
      <c r="E14" s="550"/>
    </row>
    <row r="15" spans="1:8" s="551" customFormat="1" ht="22.5" customHeight="1">
      <c r="A15" s="556" t="s">
        <v>492</v>
      </c>
      <c r="B15" s="557">
        <v>1.1299999999999999E-2</v>
      </c>
      <c r="C15" s="557">
        <v>9.9000000000000008E-3</v>
      </c>
      <c r="D15" s="550"/>
      <c r="E15" s="550"/>
    </row>
    <row r="16" spans="1:8" s="551" customFormat="1" ht="16.5">
      <c r="A16" s="550"/>
      <c r="B16" s="550"/>
      <c r="C16" s="550"/>
      <c r="D16" s="550"/>
      <c r="E16" s="550"/>
    </row>
    <row r="17" spans="1:5" s="551" customFormat="1" ht="16.5">
      <c r="A17" s="550"/>
      <c r="B17" s="550"/>
      <c r="C17" s="550"/>
      <c r="D17" s="550"/>
      <c r="E17" s="550"/>
    </row>
    <row r="18" spans="1:5" s="551" customFormat="1" ht="16.5">
      <c r="A18" s="550"/>
      <c r="B18" s="550"/>
      <c r="C18" s="550"/>
      <c r="D18" s="550"/>
      <c r="E18" s="550"/>
    </row>
    <row r="19" spans="1:5" s="551" customFormat="1" ht="16.5">
      <c r="A19" s="550"/>
      <c r="B19" s="550"/>
      <c r="C19" s="550"/>
      <c r="D19" s="550"/>
      <c r="E19" s="550"/>
    </row>
    <row r="21" spans="1:5">
      <c r="A21" s="558"/>
      <c r="B21" s="558"/>
      <c r="C21" s="558"/>
    </row>
  </sheetData>
  <pageMargins left="0.7" right="0.7" top="0.78740157499999996" bottom="0.78740157499999996" header="0.3" footer="0.3"/>
  <pageSetup paperSize="9" scale="99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3"/>
  <sheetViews>
    <sheetView workbookViewId="0">
      <pane ySplit="5" topLeftCell="A6" activePane="bottomLeft" state="frozen"/>
      <selection pane="bottomLeft"/>
    </sheetView>
  </sheetViews>
  <sheetFormatPr baseColWidth="10" defaultRowHeight="15"/>
  <cols>
    <col min="1" max="1" width="43.7109375" style="613" customWidth="1"/>
    <col min="2" max="4" width="10.140625" style="613" customWidth="1"/>
    <col min="5" max="16384" width="11.42578125" style="613"/>
  </cols>
  <sheetData>
    <row r="1" spans="1:5" s="504" customFormat="1">
      <c r="A1" s="428" t="s">
        <v>493</v>
      </c>
      <c r="B1" s="428"/>
      <c r="C1" s="429"/>
      <c r="D1" s="429"/>
      <c r="E1" s="429"/>
    </row>
    <row r="2" spans="1:5" s="504" customFormat="1">
      <c r="A2" s="429" t="s">
        <v>393</v>
      </c>
      <c r="B2" s="429"/>
      <c r="C2" s="429"/>
      <c r="D2" s="429"/>
      <c r="E2" s="429"/>
    </row>
    <row r="3" spans="1:5" s="504" customFormat="1">
      <c r="A3" s="430"/>
      <c r="B3" s="430"/>
      <c r="C3" s="430"/>
      <c r="D3" s="430"/>
      <c r="E3" s="429"/>
    </row>
    <row r="4" spans="1:5" s="504" customFormat="1" ht="45">
      <c r="A4" s="560" t="s">
        <v>494</v>
      </c>
      <c r="B4" s="561" t="s">
        <v>495</v>
      </c>
      <c r="C4" s="561" t="s">
        <v>496</v>
      </c>
      <c r="D4" s="562" t="s">
        <v>497</v>
      </c>
      <c r="E4" s="429"/>
    </row>
    <row r="5" spans="1:5" s="565" customFormat="1">
      <c r="A5" s="563"/>
      <c r="B5" s="563"/>
      <c r="C5" s="563"/>
      <c r="D5" s="563"/>
      <c r="E5" s="564"/>
    </row>
    <row r="6" spans="1:5" s="565" customFormat="1">
      <c r="A6" s="566" t="s">
        <v>498</v>
      </c>
      <c r="B6" s="563"/>
      <c r="C6" s="563"/>
      <c r="D6" s="563"/>
      <c r="E6" s="564"/>
    </row>
    <row r="7" spans="1:5" s="565" customFormat="1">
      <c r="A7" s="567" t="s">
        <v>499</v>
      </c>
      <c r="B7" s="568">
        <v>71.364000000000004</v>
      </c>
      <c r="C7" s="568">
        <v>72.195999999999998</v>
      </c>
      <c r="D7" s="568">
        <v>71.525000000000006</v>
      </c>
      <c r="E7" s="564"/>
    </row>
    <row r="8" spans="1:5" s="565" customFormat="1">
      <c r="A8" s="567" t="s">
        <v>500</v>
      </c>
      <c r="B8" s="568">
        <v>75.566999999999993</v>
      </c>
      <c r="C8" s="568">
        <v>75.760999999999996</v>
      </c>
      <c r="D8" s="568">
        <v>74.686999999999998</v>
      </c>
      <c r="E8" s="564"/>
    </row>
    <row r="9" spans="1:5" s="565" customFormat="1">
      <c r="A9" s="569" t="s">
        <v>11</v>
      </c>
      <c r="B9" s="570">
        <v>-4.2039999999999997</v>
      </c>
      <c r="C9" s="570">
        <v>-3.5649999999999977</v>
      </c>
      <c r="D9" s="570">
        <v>-3.1619999999999999</v>
      </c>
      <c r="E9" s="564"/>
    </row>
    <row r="10" spans="1:5" s="565" customFormat="1">
      <c r="A10" s="563"/>
      <c r="B10" s="571"/>
      <c r="C10" s="571"/>
      <c r="D10" s="571"/>
      <c r="E10" s="564"/>
    </row>
    <row r="11" spans="1:5" s="565" customFormat="1">
      <c r="A11" s="572" t="s">
        <v>501</v>
      </c>
      <c r="B11" s="563"/>
      <c r="C11" s="563"/>
      <c r="D11" s="563"/>
      <c r="E11" s="564"/>
    </row>
    <row r="12" spans="1:5" s="565" customFormat="1" ht="16.5">
      <c r="A12" s="573" t="s">
        <v>502</v>
      </c>
      <c r="B12" s="574">
        <v>1.1140000000000001</v>
      </c>
      <c r="C12" s="574">
        <v>0.44500000000000001</v>
      </c>
      <c r="D12" s="574"/>
      <c r="E12" s="564"/>
    </row>
    <row r="13" spans="1:5" s="565" customFormat="1" ht="16.5">
      <c r="A13" s="573" t="s">
        <v>503</v>
      </c>
      <c r="B13" s="574">
        <v>-1.4239999999999999</v>
      </c>
      <c r="C13" s="574">
        <v>-2.1</v>
      </c>
      <c r="D13" s="574"/>
      <c r="E13" s="564"/>
    </row>
    <row r="14" spans="1:5" s="565" customFormat="1">
      <c r="A14" s="573" t="s">
        <v>504</v>
      </c>
      <c r="B14" s="574">
        <v>0.21299999999999999</v>
      </c>
      <c r="C14" s="574">
        <v>0.2</v>
      </c>
      <c r="D14" s="574">
        <v>0.2</v>
      </c>
      <c r="E14" s="564"/>
    </row>
    <row r="15" spans="1:5" s="565" customFormat="1">
      <c r="A15" s="573" t="s">
        <v>505</v>
      </c>
      <c r="B15" s="574">
        <v>0.185</v>
      </c>
      <c r="C15" s="574">
        <v>0.185</v>
      </c>
      <c r="D15" s="574"/>
      <c r="E15" s="564"/>
    </row>
    <row r="16" spans="1:5" s="565" customFormat="1" ht="16.5">
      <c r="A16" s="573" t="s">
        <v>506</v>
      </c>
      <c r="B16" s="574">
        <v>1.137</v>
      </c>
      <c r="C16" s="574"/>
      <c r="D16" s="574"/>
      <c r="E16" s="564"/>
    </row>
    <row r="17" spans="1:8" s="565" customFormat="1" ht="16.5">
      <c r="A17" s="573" t="s">
        <v>507</v>
      </c>
      <c r="B17" s="574">
        <v>-0.68899999999999995</v>
      </c>
      <c r="C17" s="574">
        <v>-0.26500000000000001</v>
      </c>
      <c r="D17" s="574">
        <v>-0.501</v>
      </c>
      <c r="E17" s="564"/>
    </row>
    <row r="18" spans="1:8" s="565" customFormat="1" ht="16.5">
      <c r="A18" s="573" t="s">
        <v>508</v>
      </c>
      <c r="B18" s="574">
        <v>-1.044</v>
      </c>
      <c r="C18" s="574">
        <v>-1.351</v>
      </c>
      <c r="D18" s="574">
        <v>-1.2390000000000001</v>
      </c>
      <c r="E18" s="564"/>
    </row>
    <row r="19" spans="1:8" s="565" customFormat="1" ht="16.5">
      <c r="A19" s="573" t="s">
        <v>509</v>
      </c>
      <c r="B19" s="574">
        <v>0.12</v>
      </c>
      <c r="C19" s="574">
        <v>0.1</v>
      </c>
      <c r="D19" s="574">
        <v>0.2</v>
      </c>
      <c r="E19" s="564"/>
    </row>
    <row r="20" spans="1:8" s="565" customFormat="1" ht="16.5">
      <c r="A20" s="573" t="s">
        <v>510</v>
      </c>
      <c r="B20" s="574"/>
      <c r="C20" s="574">
        <v>-2.6999999999999997</v>
      </c>
      <c r="D20" s="574">
        <v>-0.7</v>
      </c>
      <c r="E20" s="575"/>
    </row>
    <row r="21" spans="1:8" s="565" customFormat="1" ht="16.5">
      <c r="A21" s="573" t="s">
        <v>511</v>
      </c>
      <c r="B21" s="574">
        <v>-0.21199999999999999</v>
      </c>
      <c r="C21" s="574"/>
      <c r="D21" s="574"/>
      <c r="E21" s="564"/>
    </row>
    <row r="22" spans="1:8" s="565" customFormat="1">
      <c r="A22" s="576" t="s">
        <v>512</v>
      </c>
      <c r="B22" s="577">
        <f t="shared" ref="B22:D22" si="0">B23-SUM(B9:B21)</f>
        <v>-0.10100000000000087</v>
      </c>
      <c r="C22" s="577">
        <f>C23-SUM(C9:C21)</f>
        <v>0.11599999999999788</v>
      </c>
      <c r="D22" s="577">
        <f t="shared" si="0"/>
        <v>0.18100000000000005</v>
      </c>
      <c r="E22" s="564"/>
    </row>
    <row r="23" spans="1:8" s="565" customFormat="1" ht="21.75" customHeight="1">
      <c r="A23" s="578" t="s">
        <v>513</v>
      </c>
      <c r="B23" s="579">
        <v>-4.9050000000000002</v>
      </c>
      <c r="C23" s="579">
        <v>-8.9350000000000005</v>
      </c>
      <c r="D23" s="579">
        <v>-5.0209999999999999</v>
      </c>
      <c r="E23" s="564"/>
      <c r="F23" s="580"/>
      <c r="G23" s="580"/>
      <c r="H23" s="580"/>
    </row>
    <row r="24" spans="1:8" s="565" customFormat="1">
      <c r="A24" s="581" t="s">
        <v>514</v>
      </c>
      <c r="B24" s="582">
        <v>-1.57</v>
      </c>
      <c r="C24" s="582">
        <v>-2.76</v>
      </c>
      <c r="D24" s="582">
        <v>-1.49</v>
      </c>
      <c r="E24" s="564"/>
      <c r="F24" s="583"/>
      <c r="G24" s="583"/>
      <c r="H24" s="583"/>
    </row>
    <row r="25" spans="1:8" s="565" customFormat="1">
      <c r="A25" s="581"/>
      <c r="B25" s="584"/>
      <c r="C25" s="584"/>
      <c r="D25" s="584"/>
      <c r="E25" s="564"/>
    </row>
    <row r="26" spans="1:8" s="565" customFormat="1">
      <c r="A26" s="572" t="s">
        <v>515</v>
      </c>
      <c r="B26" s="573"/>
      <c r="C26" s="574"/>
      <c r="D26" s="574"/>
      <c r="E26" s="564"/>
    </row>
    <row r="27" spans="1:8" s="565" customFormat="1">
      <c r="A27" s="581" t="s">
        <v>16</v>
      </c>
      <c r="B27" s="573"/>
      <c r="C27" s="573"/>
      <c r="D27" s="573"/>
      <c r="E27" s="564"/>
    </row>
    <row r="28" spans="1:8" s="565" customFormat="1">
      <c r="A28" s="573" t="s">
        <v>516</v>
      </c>
      <c r="B28" s="582">
        <f>B24</f>
        <v>-1.57</v>
      </c>
      <c r="C28" s="582">
        <f t="shared" ref="C28:D28" si="1">C24</f>
        <v>-2.76</v>
      </c>
      <c r="D28" s="582">
        <f t="shared" si="1"/>
        <v>-1.49</v>
      </c>
      <c r="E28" s="564"/>
    </row>
    <row r="29" spans="1:8" s="565" customFormat="1">
      <c r="A29" s="573" t="s">
        <v>517</v>
      </c>
      <c r="B29" s="582">
        <v>-0.06</v>
      </c>
      <c r="C29" s="582">
        <v>0</v>
      </c>
      <c r="D29" s="582">
        <v>0</v>
      </c>
      <c r="E29" s="564"/>
      <c r="F29" s="585"/>
      <c r="G29" s="585"/>
      <c r="H29" s="585"/>
    </row>
    <row r="30" spans="1:8" s="565" customFormat="1">
      <c r="A30" s="576" t="s">
        <v>518</v>
      </c>
      <c r="B30" s="586">
        <v>0.1</v>
      </c>
      <c r="C30" s="586">
        <v>0.1</v>
      </c>
      <c r="D30" s="586">
        <v>0.1</v>
      </c>
      <c r="E30" s="564"/>
      <c r="F30" s="585"/>
      <c r="G30" s="585"/>
      <c r="H30" s="585"/>
    </row>
    <row r="31" spans="1:8" s="565" customFormat="1">
      <c r="A31" s="578" t="s">
        <v>519</v>
      </c>
      <c r="B31" s="587">
        <f t="shared" ref="B31:D31" si="2">B28+B29+B30</f>
        <v>-1.53</v>
      </c>
      <c r="C31" s="587">
        <f t="shared" si="2"/>
        <v>-2.6599999999999997</v>
      </c>
      <c r="D31" s="587">
        <f t="shared" si="2"/>
        <v>-1.39</v>
      </c>
      <c r="E31" s="564"/>
    </row>
    <row r="32" spans="1:8" s="565" customFormat="1">
      <c r="A32" s="588"/>
      <c r="B32" s="589"/>
      <c r="C32" s="589"/>
      <c r="D32" s="589"/>
      <c r="E32" s="564"/>
    </row>
    <row r="33" spans="1:8" s="565" customFormat="1">
      <c r="A33" s="572" t="s">
        <v>520</v>
      </c>
      <c r="B33" s="563"/>
      <c r="C33" s="563"/>
      <c r="D33" s="563"/>
      <c r="E33" s="564"/>
    </row>
    <row r="34" spans="1:8" s="565" customFormat="1">
      <c r="A34" s="581" t="s">
        <v>521</v>
      </c>
      <c r="B34" s="563"/>
      <c r="C34" s="563"/>
      <c r="D34" s="563"/>
      <c r="E34" s="564"/>
    </row>
    <row r="35" spans="1:8" s="565" customFormat="1">
      <c r="A35" s="581" t="s">
        <v>522</v>
      </c>
      <c r="B35" s="582">
        <v>-1.5</v>
      </c>
      <c r="C35" s="582">
        <v>-2.7</v>
      </c>
      <c r="D35" s="582">
        <v>-1.4</v>
      </c>
      <c r="E35" s="564"/>
      <c r="F35" s="583"/>
      <c r="G35" s="583"/>
      <c r="H35" s="583"/>
    </row>
    <row r="36" spans="1:8" s="565" customFormat="1">
      <c r="A36" s="581" t="s">
        <v>523</v>
      </c>
      <c r="B36" s="582">
        <v>0.5</v>
      </c>
      <c r="C36" s="582">
        <v>0.4</v>
      </c>
      <c r="D36" s="582">
        <v>0.2</v>
      </c>
      <c r="E36" s="564"/>
      <c r="F36" s="583"/>
      <c r="G36" s="583"/>
      <c r="H36" s="583"/>
    </row>
    <row r="37" spans="1:8" s="565" customFormat="1" ht="16.5">
      <c r="A37" s="590" t="s">
        <v>524</v>
      </c>
      <c r="B37" s="586">
        <v>-0.1</v>
      </c>
      <c r="C37" s="586">
        <v>1.3</v>
      </c>
      <c r="D37" s="586">
        <v>0.3</v>
      </c>
      <c r="E37" s="564"/>
      <c r="F37" s="583"/>
      <c r="G37" s="583"/>
      <c r="H37" s="583"/>
    </row>
    <row r="38" spans="1:8" s="565" customFormat="1">
      <c r="A38" s="578" t="s">
        <v>525</v>
      </c>
      <c r="B38" s="591">
        <v>-1.1000000000000001</v>
      </c>
      <c r="C38" s="591">
        <v>-1</v>
      </c>
      <c r="D38" s="591">
        <v>-0.9</v>
      </c>
      <c r="E38" s="564"/>
      <c r="F38" s="583"/>
      <c r="G38" s="583"/>
      <c r="H38" s="583"/>
    </row>
    <row r="39" spans="1:8" s="565" customFormat="1">
      <c r="A39" s="563"/>
      <c r="B39" s="563"/>
      <c r="C39" s="563"/>
      <c r="D39" s="563"/>
      <c r="E39" s="564"/>
    </row>
    <row r="40" spans="1:8" s="565" customFormat="1">
      <c r="A40" s="592" t="s">
        <v>526</v>
      </c>
      <c r="B40" s="563"/>
      <c r="C40" s="589"/>
      <c r="D40" s="589"/>
      <c r="E40" s="564"/>
    </row>
    <row r="41" spans="1:8" s="594" customFormat="1" ht="15.75">
      <c r="A41" s="593" t="s">
        <v>527</v>
      </c>
      <c r="B41" s="593"/>
      <c r="C41" s="593"/>
      <c r="D41" s="593"/>
      <c r="E41" s="593"/>
    </row>
    <row r="42" spans="1:8" s="594" customFormat="1" ht="14.25">
      <c r="A42" s="593" t="s">
        <v>528</v>
      </c>
      <c r="B42" s="593"/>
      <c r="C42" s="593"/>
      <c r="D42" s="593"/>
      <c r="E42" s="593"/>
    </row>
    <row r="43" spans="1:8" s="594" customFormat="1" ht="15.75">
      <c r="A43" s="593" t="s">
        <v>529</v>
      </c>
      <c r="B43" s="593"/>
      <c r="C43" s="593"/>
      <c r="D43" s="593"/>
      <c r="E43" s="593"/>
    </row>
    <row r="44" spans="1:8" s="594" customFormat="1" ht="14.25">
      <c r="A44" s="593" t="s">
        <v>530</v>
      </c>
      <c r="B44" s="593"/>
      <c r="C44" s="593"/>
      <c r="D44" s="593"/>
      <c r="E44" s="593"/>
    </row>
    <row r="45" spans="1:8" s="594" customFormat="1" ht="15.75">
      <c r="A45" s="593" t="s">
        <v>531</v>
      </c>
      <c r="B45" s="593"/>
      <c r="C45" s="593"/>
      <c r="D45" s="593"/>
      <c r="E45" s="593"/>
    </row>
    <row r="46" spans="1:8" s="596" customFormat="1" ht="15.75">
      <c r="A46" s="595" t="s">
        <v>532</v>
      </c>
      <c r="B46" s="595"/>
      <c r="C46" s="595"/>
      <c r="D46" s="595"/>
      <c r="E46" s="595"/>
    </row>
    <row r="47" spans="1:8" s="596" customFormat="1" ht="15.75">
      <c r="A47" s="595" t="s">
        <v>533</v>
      </c>
      <c r="B47" s="595"/>
      <c r="C47" s="595"/>
      <c r="D47" s="595"/>
      <c r="E47" s="595"/>
    </row>
    <row r="48" spans="1:8" s="594" customFormat="1" ht="15.75">
      <c r="A48" s="593" t="s">
        <v>534</v>
      </c>
      <c r="B48" s="593"/>
      <c r="C48" s="593"/>
      <c r="D48" s="593"/>
      <c r="E48" s="593"/>
    </row>
    <row r="49" spans="1:5" s="596" customFormat="1" ht="15.75">
      <c r="A49" s="595" t="s">
        <v>535</v>
      </c>
      <c r="B49" s="595"/>
      <c r="C49" s="595"/>
      <c r="D49" s="595"/>
      <c r="E49" s="595"/>
    </row>
    <row r="50" spans="1:5" s="596" customFormat="1" ht="15.75">
      <c r="A50" s="595" t="s">
        <v>536</v>
      </c>
      <c r="B50" s="595"/>
      <c r="C50" s="595"/>
      <c r="D50" s="595"/>
      <c r="E50" s="597"/>
    </row>
    <row r="51" spans="1:5" s="596" customFormat="1" ht="15.75">
      <c r="A51" s="598" t="s">
        <v>537</v>
      </c>
      <c r="B51" s="599"/>
      <c r="C51" s="599"/>
      <c r="D51" s="599"/>
      <c r="E51" s="600"/>
    </row>
    <row r="52" spans="1:5" s="596" customFormat="1" ht="14.25">
      <c r="A52" s="601"/>
      <c r="B52" s="602">
        <v>2013</v>
      </c>
      <c r="C52" s="602">
        <v>2014</v>
      </c>
      <c r="D52" s="602">
        <v>2015</v>
      </c>
      <c r="E52" s="235"/>
    </row>
    <row r="53" spans="1:5" s="596" customFormat="1" ht="14.25">
      <c r="A53" s="603" t="s">
        <v>538</v>
      </c>
      <c r="B53" s="604">
        <v>2.1</v>
      </c>
      <c r="C53" s="604">
        <v>4.3999999999999995</v>
      </c>
      <c r="D53" s="604">
        <v>1</v>
      </c>
      <c r="E53" s="605"/>
    </row>
    <row r="54" spans="1:5" s="596" customFormat="1" ht="14.25">
      <c r="A54" s="603" t="s">
        <v>539</v>
      </c>
      <c r="B54" s="604">
        <v>0.28399999999999997</v>
      </c>
      <c r="C54" s="604">
        <v>0.16500000000000001</v>
      </c>
      <c r="D54" s="604"/>
      <c r="E54" s="605"/>
    </row>
    <row r="55" spans="1:5" s="596" customFormat="1" ht="14.25">
      <c r="A55" s="603" t="s">
        <v>540</v>
      </c>
      <c r="B55" s="604">
        <v>-2.0139999999999998</v>
      </c>
      <c r="C55" s="604"/>
      <c r="D55" s="604"/>
      <c r="E55" s="605"/>
    </row>
    <row r="56" spans="1:5" s="596" customFormat="1" ht="14.25">
      <c r="A56" s="603" t="s">
        <v>541</v>
      </c>
      <c r="B56" s="606">
        <v>-0.71699999999999997</v>
      </c>
      <c r="C56" s="606">
        <v>-0.5</v>
      </c>
      <c r="D56" s="606"/>
      <c r="E56" s="605"/>
    </row>
    <row r="57" spans="1:5" s="596" customFormat="1" ht="14.25">
      <c r="A57" s="607" t="s">
        <v>24</v>
      </c>
      <c r="B57" s="604">
        <f t="shared" ref="B57:D57" si="3">B53+B54+B55+B56</f>
        <v>-0.34699999999999986</v>
      </c>
      <c r="C57" s="604">
        <f t="shared" si="3"/>
        <v>4.0649999999999995</v>
      </c>
      <c r="D57" s="604">
        <f t="shared" si="3"/>
        <v>1</v>
      </c>
      <c r="E57" s="605"/>
    </row>
    <row r="58" spans="1:5" s="596" customFormat="1" ht="14.25">
      <c r="A58" s="607" t="s">
        <v>521</v>
      </c>
      <c r="B58" s="608">
        <v>-0.11</v>
      </c>
      <c r="C58" s="608">
        <v>1.25</v>
      </c>
      <c r="D58" s="608">
        <v>0.3</v>
      </c>
      <c r="E58" s="609"/>
    </row>
    <row r="59" spans="1:5" s="596" customFormat="1">
      <c r="A59" s="564"/>
      <c r="B59" s="610"/>
      <c r="C59" s="610"/>
      <c r="D59" s="610"/>
      <c r="E59" s="611"/>
    </row>
    <row r="60" spans="1:5" s="596" customFormat="1">
      <c r="A60" s="564"/>
      <c r="B60" s="564"/>
      <c r="C60" s="564"/>
      <c r="D60" s="564"/>
      <c r="E60" s="564"/>
    </row>
    <row r="61" spans="1:5" s="596" customFormat="1" ht="14.25">
      <c r="A61" s="595"/>
      <c r="B61" s="595"/>
      <c r="C61" s="595"/>
      <c r="D61" s="595"/>
      <c r="E61" s="595"/>
    </row>
    <row r="62" spans="1:5" s="596" customFormat="1" ht="14.25">
      <c r="A62" s="595"/>
      <c r="B62" s="595"/>
      <c r="C62" s="595"/>
      <c r="D62" s="595"/>
      <c r="E62" s="595"/>
    </row>
    <row r="63" spans="1:5" s="596" customFormat="1" ht="14.25">
      <c r="A63" s="595"/>
      <c r="B63" s="595"/>
      <c r="C63" s="595"/>
      <c r="D63" s="595"/>
      <c r="E63" s="595"/>
    </row>
    <row r="64" spans="1:5" s="596" customFormat="1" ht="14.25">
      <c r="A64" s="595"/>
      <c r="B64" s="595"/>
      <c r="C64" s="595"/>
      <c r="D64" s="595"/>
      <c r="E64" s="595"/>
    </row>
    <row r="65" spans="1:5" s="596" customFormat="1" ht="14.25">
      <c r="A65" s="595"/>
      <c r="B65" s="595"/>
      <c r="C65" s="595"/>
      <c r="D65" s="595"/>
      <c r="E65" s="595"/>
    </row>
    <row r="66" spans="1:5" s="596" customFormat="1" ht="14.25">
      <c r="A66" s="595"/>
      <c r="B66" s="595"/>
      <c r="C66" s="595"/>
      <c r="D66" s="595"/>
      <c r="E66" s="595"/>
    </row>
    <row r="67" spans="1:5" s="565" customFormat="1">
      <c r="A67" s="564"/>
      <c r="B67" s="564"/>
      <c r="C67" s="564"/>
      <c r="D67" s="564"/>
      <c r="E67" s="564"/>
    </row>
    <row r="68" spans="1:5" s="565" customFormat="1">
      <c r="A68" s="564"/>
      <c r="B68" s="564"/>
      <c r="C68" s="564"/>
      <c r="D68" s="564"/>
      <c r="E68" s="564"/>
    </row>
    <row r="69" spans="1:5" s="565" customFormat="1">
      <c r="A69" s="564"/>
      <c r="B69" s="564"/>
      <c r="C69" s="564"/>
      <c r="D69" s="564"/>
      <c r="E69" s="564"/>
    </row>
    <row r="70" spans="1:5" s="565" customFormat="1">
      <c r="A70" s="564"/>
      <c r="B70" s="564"/>
      <c r="C70" s="564"/>
      <c r="D70" s="564"/>
      <c r="E70" s="564"/>
    </row>
    <row r="71" spans="1:5" s="565" customFormat="1">
      <c r="A71" s="564"/>
      <c r="B71" s="564"/>
      <c r="C71" s="564"/>
      <c r="D71" s="564"/>
      <c r="E71" s="564"/>
    </row>
    <row r="72" spans="1:5" ht="16.5">
      <c r="A72" s="612"/>
      <c r="B72" s="612"/>
      <c r="C72" s="612"/>
      <c r="D72" s="612"/>
      <c r="E72" s="612"/>
    </row>
    <row r="73" spans="1:5" ht="16.5">
      <c r="A73" s="612"/>
      <c r="B73" s="612"/>
      <c r="C73" s="612"/>
      <c r="D73" s="612"/>
      <c r="E73" s="612"/>
    </row>
  </sheetData>
  <pageMargins left="0.62992125984251968" right="0.39370078740157483" top="0.59" bottom="0.47244094488188981" header="0.19685039370078741" footer="0.23622047244094491"/>
  <pageSetup paperSize="9" scale="90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"/>
  <sheetViews>
    <sheetView workbookViewId="0"/>
  </sheetViews>
  <sheetFormatPr baseColWidth="10" defaultRowHeight="15"/>
  <cols>
    <col min="1" max="1" width="43.7109375" style="615" customWidth="1"/>
    <col min="2" max="4" width="10.140625" style="615" customWidth="1"/>
    <col min="5" max="16384" width="11.42578125" style="615"/>
  </cols>
  <sheetData>
    <row r="1" spans="1:5" ht="15.75">
      <c r="A1" s="566" t="s">
        <v>542</v>
      </c>
      <c r="B1" s="614"/>
      <c r="C1" s="614"/>
      <c r="D1" s="614"/>
    </row>
    <row r="2" spans="1:5" ht="15.75">
      <c r="A2" s="616" t="s">
        <v>1</v>
      </c>
      <c r="B2" s="614"/>
      <c r="C2" s="614"/>
      <c r="D2" s="614"/>
    </row>
    <row r="3" spans="1:5">
      <c r="A3" s="617"/>
      <c r="B3" s="617"/>
      <c r="C3" s="617"/>
      <c r="D3" s="617"/>
    </row>
    <row r="4" spans="1:5" ht="35.25" customHeight="1">
      <c r="A4" s="618"/>
      <c r="B4" s="619" t="s">
        <v>543</v>
      </c>
      <c r="C4" s="619" t="s">
        <v>544</v>
      </c>
      <c r="D4" s="619" t="s">
        <v>545</v>
      </c>
    </row>
    <row r="5" spans="1:5">
      <c r="A5" s="614"/>
      <c r="B5" s="614"/>
      <c r="C5" s="614"/>
      <c r="D5" s="614"/>
    </row>
    <row r="6" spans="1:5" ht="15.75">
      <c r="A6" s="620" t="s">
        <v>546</v>
      </c>
      <c r="B6" s="621"/>
      <c r="C6" s="622"/>
      <c r="D6" s="622"/>
      <c r="E6" s="623"/>
    </row>
    <row r="7" spans="1:5" ht="15.75">
      <c r="A7" s="621" t="s">
        <v>13</v>
      </c>
      <c r="B7" s="624">
        <v>70458.498000000007</v>
      </c>
      <c r="C7" s="625">
        <v>69904.812000000005</v>
      </c>
      <c r="D7" s="625">
        <v>71510.457999999999</v>
      </c>
      <c r="E7" s="623"/>
    </row>
    <row r="8" spans="1:5" ht="15.75">
      <c r="A8" s="621" t="s">
        <v>14</v>
      </c>
      <c r="B8" s="624">
        <v>75106.566999999995</v>
      </c>
      <c r="C8" s="625">
        <v>78057.080999999991</v>
      </c>
      <c r="D8" s="625">
        <v>78642.430999999997</v>
      </c>
      <c r="E8" s="623"/>
    </row>
    <row r="9" spans="1:5" s="629" customFormat="1" ht="15.75">
      <c r="A9" s="620" t="s">
        <v>15</v>
      </c>
      <c r="B9" s="626">
        <f>B7-B8</f>
        <v>-4648.0689999999886</v>
      </c>
      <c r="C9" s="627">
        <f t="shared" ref="C9:D9" si="0">C7-C8</f>
        <v>-8152.2689999999857</v>
      </c>
      <c r="D9" s="627">
        <f t="shared" si="0"/>
        <v>-7131.9729999999981</v>
      </c>
      <c r="E9" s="628"/>
    </row>
    <row r="10" spans="1:5" ht="15.75">
      <c r="A10" s="621"/>
      <c r="B10" s="621"/>
      <c r="C10" s="622"/>
      <c r="D10" s="622"/>
      <c r="E10" s="623"/>
    </row>
    <row r="11" spans="1:5" ht="15.75">
      <c r="A11" s="620" t="s">
        <v>547</v>
      </c>
      <c r="B11" s="621"/>
      <c r="C11" s="621"/>
      <c r="D11" s="621"/>
    </row>
    <row r="12" spans="1:5" ht="15.75">
      <c r="A12" s="621" t="s">
        <v>548</v>
      </c>
      <c r="B12" s="624">
        <v>-1500</v>
      </c>
      <c r="C12" s="624">
        <v>-200</v>
      </c>
      <c r="D12" s="624"/>
    </row>
    <row r="13" spans="1:5" s="630" customFormat="1" ht="15.75">
      <c r="A13" s="621" t="s">
        <v>549</v>
      </c>
      <c r="B13" s="624"/>
      <c r="C13" s="624">
        <v>-2699.9999999999995</v>
      </c>
      <c r="D13" s="624">
        <v>-700</v>
      </c>
    </row>
    <row r="14" spans="1:5" ht="15.75">
      <c r="A14" s="621" t="s">
        <v>550</v>
      </c>
      <c r="B14" s="624">
        <v>322.29999999999973</v>
      </c>
      <c r="C14" s="624">
        <v>465.30000000000018</v>
      </c>
      <c r="D14" s="624">
        <v>1088.4000000000001</v>
      </c>
    </row>
    <row r="15" spans="1:5" ht="15.75">
      <c r="A15" s="621" t="s">
        <v>551</v>
      </c>
      <c r="B15" s="624">
        <v>224</v>
      </c>
      <c r="C15" s="624"/>
      <c r="D15" s="624"/>
    </row>
    <row r="16" spans="1:5" ht="15.75">
      <c r="A16" s="621" t="s">
        <v>552</v>
      </c>
      <c r="B16" s="624">
        <v>135.19999999999709</v>
      </c>
      <c r="C16" s="624">
        <v>1150</v>
      </c>
      <c r="D16" s="624">
        <v>1190</v>
      </c>
    </row>
    <row r="17" spans="1:5" ht="15.75">
      <c r="A17" s="621" t="s">
        <v>553</v>
      </c>
      <c r="B17" s="624">
        <v>247</v>
      </c>
      <c r="C17" s="624"/>
      <c r="D17" s="624"/>
    </row>
    <row r="18" spans="1:5" ht="15.75">
      <c r="A18" s="621" t="s">
        <v>554</v>
      </c>
      <c r="B18" s="624">
        <v>-446</v>
      </c>
      <c r="C18" s="624">
        <v>-391.9</v>
      </c>
      <c r="D18" s="625">
        <v>-233.7</v>
      </c>
    </row>
    <row r="19" spans="1:5" ht="15.75">
      <c r="A19" s="621" t="s">
        <v>555</v>
      </c>
      <c r="B19" s="624">
        <v>185</v>
      </c>
      <c r="C19" s="624">
        <v>185</v>
      </c>
      <c r="D19" s="625"/>
    </row>
    <row r="20" spans="1:5" ht="15.75">
      <c r="A20" s="621" t="s">
        <v>556</v>
      </c>
      <c r="B20" s="624">
        <v>451</v>
      </c>
      <c r="C20" s="624">
        <v>468.7</v>
      </c>
      <c r="D20" s="625">
        <v>471.5</v>
      </c>
    </row>
    <row r="21" spans="1:5" ht="15.75">
      <c r="A21" s="621" t="s">
        <v>557</v>
      </c>
      <c r="B21" s="624">
        <v>124.56899999999223</v>
      </c>
      <c r="C21" s="624">
        <v>240.25059019753826</v>
      </c>
      <c r="D21" s="625">
        <v>294.63789238760546</v>
      </c>
    </row>
    <row r="22" spans="1:5" ht="15.75">
      <c r="A22" s="621"/>
      <c r="B22" s="621"/>
      <c r="C22" s="621"/>
      <c r="D22" s="621"/>
    </row>
    <row r="23" spans="1:5" ht="15.75">
      <c r="A23" s="631" t="s">
        <v>513</v>
      </c>
      <c r="B23" s="632">
        <v>-4905</v>
      </c>
      <c r="C23" s="632">
        <v>-8934.92</v>
      </c>
      <c r="D23" s="632">
        <v>-5021.1400000000003</v>
      </c>
    </row>
    <row r="24" spans="1:5" ht="21" customHeight="1">
      <c r="A24" s="633" t="s">
        <v>521</v>
      </c>
      <c r="B24" s="634">
        <v>-1.57</v>
      </c>
      <c r="C24" s="634">
        <v>-2.76</v>
      </c>
      <c r="D24" s="634">
        <v>-1.49</v>
      </c>
    </row>
    <row r="25" spans="1:5">
      <c r="A25" s="635"/>
      <c r="B25" s="635"/>
      <c r="C25" s="635"/>
      <c r="D25" s="635"/>
    </row>
    <row r="26" spans="1:5">
      <c r="A26" s="636"/>
      <c r="B26" s="637"/>
      <c r="C26" s="637"/>
      <c r="D26" s="637"/>
      <c r="E26" s="636"/>
    </row>
    <row r="27" spans="1:5">
      <c r="A27" s="636"/>
      <c r="B27" s="638"/>
      <c r="C27" s="638"/>
      <c r="D27" s="638"/>
      <c r="E27" s="636"/>
    </row>
    <row r="28" spans="1:5">
      <c r="A28" s="636"/>
      <c r="B28" s="636"/>
      <c r="C28" s="636"/>
      <c r="D28" s="636"/>
      <c r="E28" s="636"/>
    </row>
    <row r="29" spans="1:5">
      <c r="A29" s="636"/>
      <c r="B29" s="636"/>
      <c r="C29" s="636"/>
      <c r="D29" s="636"/>
      <c r="E29" s="636"/>
    </row>
    <row r="30" spans="1:5">
      <c r="A30" s="636"/>
      <c r="B30" s="636"/>
      <c r="C30" s="636"/>
      <c r="D30" s="636"/>
      <c r="E30" s="636"/>
    </row>
    <row r="31" spans="1:5">
      <c r="A31" s="636"/>
      <c r="B31" s="636"/>
      <c r="C31" s="636"/>
      <c r="D31" s="636"/>
      <c r="E31" s="636"/>
    </row>
    <row r="32" spans="1:5">
      <c r="A32" s="636"/>
      <c r="B32" s="636"/>
      <c r="C32" s="636"/>
      <c r="D32" s="636"/>
      <c r="E32" s="636"/>
    </row>
    <row r="33" spans="1:5">
      <c r="A33" s="636"/>
      <c r="B33" s="636"/>
      <c r="C33" s="636"/>
      <c r="D33" s="636"/>
      <c r="E33" s="636"/>
    </row>
    <row r="34" spans="1:5">
      <c r="A34" s="636"/>
      <c r="B34" s="636"/>
      <c r="C34" s="636"/>
      <c r="D34" s="636"/>
      <c r="E34" s="636"/>
    </row>
    <row r="35" spans="1:5">
      <c r="A35" s="636"/>
      <c r="B35" s="636"/>
      <c r="C35" s="636"/>
      <c r="D35" s="636"/>
      <c r="E35" s="636"/>
    </row>
    <row r="36" spans="1:5">
      <c r="A36" s="636"/>
      <c r="B36" s="636"/>
      <c r="C36" s="636"/>
      <c r="D36" s="636"/>
      <c r="E36" s="636"/>
    </row>
  </sheetData>
  <pageMargins left="0.7" right="0.7" top="0.78740157499999996" bottom="0.78740157499999996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workbookViewId="0"/>
  </sheetViews>
  <sheetFormatPr baseColWidth="10" defaultRowHeight="12.75"/>
  <cols>
    <col min="1" max="1" width="40.140625" style="655" customWidth="1"/>
    <col min="2" max="3" width="12.42578125" style="655" customWidth="1"/>
    <col min="4" max="5" width="12.42578125" style="670" customWidth="1"/>
    <col min="6" max="253" width="11.42578125" style="670"/>
    <col min="254" max="254" width="39.5703125" style="670" customWidth="1"/>
    <col min="255" max="259" width="8.7109375" style="670" customWidth="1"/>
    <col min="260" max="509" width="11.42578125" style="670"/>
    <col min="510" max="510" width="39.5703125" style="670" customWidth="1"/>
    <col min="511" max="515" width="8.7109375" style="670" customWidth="1"/>
    <col min="516" max="765" width="11.42578125" style="670"/>
    <col min="766" max="766" width="39.5703125" style="670" customWidth="1"/>
    <col min="767" max="771" width="8.7109375" style="670" customWidth="1"/>
    <col min="772" max="1021" width="11.42578125" style="670"/>
    <col min="1022" max="1022" width="39.5703125" style="670" customWidth="1"/>
    <col min="1023" max="1027" width="8.7109375" style="670" customWidth="1"/>
    <col min="1028" max="1277" width="11.42578125" style="670"/>
    <col min="1278" max="1278" width="39.5703125" style="670" customWidth="1"/>
    <col min="1279" max="1283" width="8.7109375" style="670" customWidth="1"/>
    <col min="1284" max="1533" width="11.42578125" style="670"/>
    <col min="1534" max="1534" width="39.5703125" style="670" customWidth="1"/>
    <col min="1535" max="1539" width="8.7109375" style="670" customWidth="1"/>
    <col min="1540" max="1789" width="11.42578125" style="670"/>
    <col min="1790" max="1790" width="39.5703125" style="670" customWidth="1"/>
    <col min="1791" max="1795" width="8.7109375" style="670" customWidth="1"/>
    <col min="1796" max="2045" width="11.42578125" style="670"/>
    <col min="2046" max="2046" width="39.5703125" style="670" customWidth="1"/>
    <col min="2047" max="2051" width="8.7109375" style="670" customWidth="1"/>
    <col min="2052" max="2301" width="11.42578125" style="670"/>
    <col min="2302" max="2302" width="39.5703125" style="670" customWidth="1"/>
    <col min="2303" max="2307" width="8.7109375" style="670" customWidth="1"/>
    <col min="2308" max="2557" width="11.42578125" style="670"/>
    <col min="2558" max="2558" width="39.5703125" style="670" customWidth="1"/>
    <col min="2559" max="2563" width="8.7109375" style="670" customWidth="1"/>
    <col min="2564" max="2813" width="11.42578125" style="670"/>
    <col min="2814" max="2814" width="39.5703125" style="670" customWidth="1"/>
    <col min="2815" max="2819" width="8.7109375" style="670" customWidth="1"/>
    <col min="2820" max="3069" width="11.42578125" style="670"/>
    <col min="3070" max="3070" width="39.5703125" style="670" customWidth="1"/>
    <col min="3071" max="3075" width="8.7109375" style="670" customWidth="1"/>
    <col min="3076" max="3325" width="11.42578125" style="670"/>
    <col min="3326" max="3326" width="39.5703125" style="670" customWidth="1"/>
    <col min="3327" max="3331" width="8.7109375" style="670" customWidth="1"/>
    <col min="3332" max="3581" width="11.42578125" style="670"/>
    <col min="3582" max="3582" width="39.5703125" style="670" customWidth="1"/>
    <col min="3583" max="3587" width="8.7109375" style="670" customWidth="1"/>
    <col min="3588" max="3837" width="11.42578125" style="670"/>
    <col min="3838" max="3838" width="39.5703125" style="670" customWidth="1"/>
    <col min="3839" max="3843" width="8.7109375" style="670" customWidth="1"/>
    <col min="3844" max="4093" width="11.42578125" style="670"/>
    <col min="4094" max="4094" width="39.5703125" style="670" customWidth="1"/>
    <col min="4095" max="4099" width="8.7109375" style="670" customWidth="1"/>
    <col min="4100" max="4349" width="11.42578125" style="670"/>
    <col min="4350" max="4350" width="39.5703125" style="670" customWidth="1"/>
    <col min="4351" max="4355" width="8.7109375" style="670" customWidth="1"/>
    <col min="4356" max="4605" width="11.42578125" style="670"/>
    <col min="4606" max="4606" width="39.5703125" style="670" customWidth="1"/>
    <col min="4607" max="4611" width="8.7109375" style="670" customWidth="1"/>
    <col min="4612" max="4861" width="11.42578125" style="670"/>
    <col min="4862" max="4862" width="39.5703125" style="670" customWidth="1"/>
    <col min="4863" max="4867" width="8.7109375" style="670" customWidth="1"/>
    <col min="4868" max="5117" width="11.42578125" style="670"/>
    <col min="5118" max="5118" width="39.5703125" style="670" customWidth="1"/>
    <col min="5119" max="5123" width="8.7109375" style="670" customWidth="1"/>
    <col min="5124" max="5373" width="11.42578125" style="670"/>
    <col min="5374" max="5374" width="39.5703125" style="670" customWidth="1"/>
    <col min="5375" max="5379" width="8.7109375" style="670" customWidth="1"/>
    <col min="5380" max="5629" width="11.42578125" style="670"/>
    <col min="5630" max="5630" width="39.5703125" style="670" customWidth="1"/>
    <col min="5631" max="5635" width="8.7109375" style="670" customWidth="1"/>
    <col min="5636" max="5885" width="11.42578125" style="670"/>
    <col min="5886" max="5886" width="39.5703125" style="670" customWidth="1"/>
    <col min="5887" max="5891" width="8.7109375" style="670" customWidth="1"/>
    <col min="5892" max="6141" width="11.42578125" style="670"/>
    <col min="6142" max="6142" width="39.5703125" style="670" customWidth="1"/>
    <col min="6143" max="6147" width="8.7109375" style="670" customWidth="1"/>
    <col min="6148" max="6397" width="11.42578125" style="670"/>
    <col min="6398" max="6398" width="39.5703125" style="670" customWidth="1"/>
    <col min="6399" max="6403" width="8.7109375" style="670" customWidth="1"/>
    <col min="6404" max="6653" width="11.42578125" style="670"/>
    <col min="6654" max="6654" width="39.5703125" style="670" customWidth="1"/>
    <col min="6655" max="6659" width="8.7109375" style="670" customWidth="1"/>
    <col min="6660" max="6909" width="11.42578125" style="670"/>
    <col min="6910" max="6910" width="39.5703125" style="670" customWidth="1"/>
    <col min="6911" max="6915" width="8.7109375" style="670" customWidth="1"/>
    <col min="6916" max="7165" width="11.42578125" style="670"/>
    <col min="7166" max="7166" width="39.5703125" style="670" customWidth="1"/>
    <col min="7167" max="7171" width="8.7109375" style="670" customWidth="1"/>
    <col min="7172" max="7421" width="11.42578125" style="670"/>
    <col min="7422" max="7422" width="39.5703125" style="670" customWidth="1"/>
    <col min="7423" max="7427" width="8.7109375" style="670" customWidth="1"/>
    <col min="7428" max="7677" width="11.42578125" style="670"/>
    <col min="7678" max="7678" width="39.5703125" style="670" customWidth="1"/>
    <col min="7679" max="7683" width="8.7109375" style="670" customWidth="1"/>
    <col min="7684" max="7933" width="11.42578125" style="670"/>
    <col min="7934" max="7934" width="39.5703125" style="670" customWidth="1"/>
    <col min="7935" max="7939" width="8.7109375" style="670" customWidth="1"/>
    <col min="7940" max="8189" width="11.42578125" style="670"/>
    <col min="8190" max="8190" width="39.5703125" style="670" customWidth="1"/>
    <col min="8191" max="8195" width="8.7109375" style="670" customWidth="1"/>
    <col min="8196" max="8445" width="11.42578125" style="670"/>
    <col min="8446" max="8446" width="39.5703125" style="670" customWidth="1"/>
    <col min="8447" max="8451" width="8.7109375" style="670" customWidth="1"/>
    <col min="8452" max="8701" width="11.42578125" style="670"/>
    <col min="8702" max="8702" width="39.5703125" style="670" customWidth="1"/>
    <col min="8703" max="8707" width="8.7109375" style="670" customWidth="1"/>
    <col min="8708" max="8957" width="11.42578125" style="670"/>
    <col min="8958" max="8958" width="39.5703125" style="670" customWidth="1"/>
    <col min="8959" max="8963" width="8.7109375" style="670" customWidth="1"/>
    <col min="8964" max="9213" width="11.42578125" style="670"/>
    <col min="9214" max="9214" width="39.5703125" style="670" customWidth="1"/>
    <col min="9215" max="9219" width="8.7109375" style="670" customWidth="1"/>
    <col min="9220" max="9469" width="11.42578125" style="670"/>
    <col min="9470" max="9470" width="39.5703125" style="670" customWidth="1"/>
    <col min="9471" max="9475" width="8.7109375" style="670" customWidth="1"/>
    <col min="9476" max="9725" width="11.42578125" style="670"/>
    <col min="9726" max="9726" width="39.5703125" style="670" customWidth="1"/>
    <col min="9727" max="9731" width="8.7109375" style="670" customWidth="1"/>
    <col min="9732" max="9981" width="11.42578125" style="670"/>
    <col min="9982" max="9982" width="39.5703125" style="670" customWidth="1"/>
    <col min="9983" max="9987" width="8.7109375" style="670" customWidth="1"/>
    <col min="9988" max="10237" width="11.42578125" style="670"/>
    <col min="10238" max="10238" width="39.5703125" style="670" customWidth="1"/>
    <col min="10239" max="10243" width="8.7109375" style="670" customWidth="1"/>
    <col min="10244" max="10493" width="11.42578125" style="670"/>
    <col min="10494" max="10494" width="39.5703125" style="670" customWidth="1"/>
    <col min="10495" max="10499" width="8.7109375" style="670" customWidth="1"/>
    <col min="10500" max="10749" width="11.42578125" style="670"/>
    <col min="10750" max="10750" width="39.5703125" style="670" customWidth="1"/>
    <col min="10751" max="10755" width="8.7109375" style="670" customWidth="1"/>
    <col min="10756" max="11005" width="11.42578125" style="670"/>
    <col min="11006" max="11006" width="39.5703125" style="670" customWidth="1"/>
    <col min="11007" max="11011" width="8.7109375" style="670" customWidth="1"/>
    <col min="11012" max="11261" width="11.42578125" style="670"/>
    <col min="11262" max="11262" width="39.5703125" style="670" customWidth="1"/>
    <col min="11263" max="11267" width="8.7109375" style="670" customWidth="1"/>
    <col min="11268" max="11517" width="11.42578125" style="670"/>
    <col min="11518" max="11518" width="39.5703125" style="670" customWidth="1"/>
    <col min="11519" max="11523" width="8.7109375" style="670" customWidth="1"/>
    <col min="11524" max="11773" width="11.42578125" style="670"/>
    <col min="11774" max="11774" width="39.5703125" style="670" customWidth="1"/>
    <col min="11775" max="11779" width="8.7109375" style="670" customWidth="1"/>
    <col min="11780" max="12029" width="11.42578125" style="670"/>
    <col min="12030" max="12030" width="39.5703125" style="670" customWidth="1"/>
    <col min="12031" max="12035" width="8.7109375" style="670" customWidth="1"/>
    <col min="12036" max="12285" width="11.42578125" style="670"/>
    <col min="12286" max="12286" width="39.5703125" style="670" customWidth="1"/>
    <col min="12287" max="12291" width="8.7109375" style="670" customWidth="1"/>
    <col min="12292" max="12541" width="11.42578125" style="670"/>
    <col min="12542" max="12542" width="39.5703125" style="670" customWidth="1"/>
    <col min="12543" max="12547" width="8.7109375" style="670" customWidth="1"/>
    <col min="12548" max="12797" width="11.42578125" style="670"/>
    <col min="12798" max="12798" width="39.5703125" style="670" customWidth="1"/>
    <col min="12799" max="12803" width="8.7109375" style="670" customWidth="1"/>
    <col min="12804" max="13053" width="11.42578125" style="670"/>
    <col min="13054" max="13054" width="39.5703125" style="670" customWidth="1"/>
    <col min="13055" max="13059" width="8.7109375" style="670" customWidth="1"/>
    <col min="13060" max="13309" width="11.42578125" style="670"/>
    <col min="13310" max="13310" width="39.5703125" style="670" customWidth="1"/>
    <col min="13311" max="13315" width="8.7109375" style="670" customWidth="1"/>
    <col min="13316" max="13565" width="11.42578125" style="670"/>
    <col min="13566" max="13566" width="39.5703125" style="670" customWidth="1"/>
    <col min="13567" max="13571" width="8.7109375" style="670" customWidth="1"/>
    <col min="13572" max="13821" width="11.42578125" style="670"/>
    <col min="13822" max="13822" width="39.5703125" style="670" customWidth="1"/>
    <col min="13823" max="13827" width="8.7109375" style="670" customWidth="1"/>
    <col min="13828" max="14077" width="11.42578125" style="670"/>
    <col min="14078" max="14078" width="39.5703125" style="670" customWidth="1"/>
    <col min="14079" max="14083" width="8.7109375" style="670" customWidth="1"/>
    <col min="14084" max="14333" width="11.42578125" style="670"/>
    <col min="14334" max="14334" width="39.5703125" style="670" customWidth="1"/>
    <col min="14335" max="14339" width="8.7109375" style="670" customWidth="1"/>
    <col min="14340" max="14589" width="11.42578125" style="670"/>
    <col min="14590" max="14590" width="39.5703125" style="670" customWidth="1"/>
    <col min="14591" max="14595" width="8.7109375" style="670" customWidth="1"/>
    <col min="14596" max="14845" width="11.42578125" style="670"/>
    <col min="14846" max="14846" width="39.5703125" style="670" customWidth="1"/>
    <col min="14847" max="14851" width="8.7109375" style="670" customWidth="1"/>
    <col min="14852" max="15101" width="11.42578125" style="670"/>
    <col min="15102" max="15102" width="39.5703125" style="670" customWidth="1"/>
    <col min="15103" max="15107" width="8.7109375" style="670" customWidth="1"/>
    <col min="15108" max="15357" width="11.42578125" style="670"/>
    <col min="15358" max="15358" width="39.5703125" style="670" customWidth="1"/>
    <col min="15359" max="15363" width="8.7109375" style="670" customWidth="1"/>
    <col min="15364" max="15613" width="11.42578125" style="670"/>
    <col min="15614" max="15614" width="39.5703125" style="670" customWidth="1"/>
    <col min="15615" max="15619" width="8.7109375" style="670" customWidth="1"/>
    <col min="15620" max="15869" width="11.42578125" style="670"/>
    <col min="15870" max="15870" width="39.5703125" style="670" customWidth="1"/>
    <col min="15871" max="15875" width="8.7109375" style="670" customWidth="1"/>
    <col min="15876" max="16125" width="11.42578125" style="670"/>
    <col min="16126" max="16126" width="39.5703125" style="670" customWidth="1"/>
    <col min="16127" max="16131" width="8.7109375" style="670" customWidth="1"/>
    <col min="16132" max="16384" width="11.42578125" style="670"/>
  </cols>
  <sheetData>
    <row r="1" spans="1:16" s="507" customFormat="1" ht="16.5">
      <c r="A1" s="639" t="s">
        <v>558</v>
      </c>
      <c r="B1" s="640"/>
      <c r="C1" s="640"/>
      <c r="D1" s="506"/>
    </row>
    <row r="2" spans="1:16" s="510" customFormat="1" ht="15" customHeight="1">
      <c r="A2" s="641" t="s">
        <v>393</v>
      </c>
      <c r="B2" s="641"/>
      <c r="C2" s="641"/>
      <c r="D2" s="641"/>
    </row>
    <row r="3" spans="1:16" s="510" customFormat="1" ht="15" customHeight="1">
      <c r="A3" s="642"/>
      <c r="B3" s="642"/>
      <c r="C3" s="642"/>
      <c r="D3" s="642"/>
      <c r="E3" s="642"/>
    </row>
    <row r="4" spans="1:16" s="434" customFormat="1" ht="33.75" customHeight="1">
      <c r="A4" s="643"/>
      <c r="B4" s="643">
        <v>2012</v>
      </c>
      <c r="C4" s="643">
        <v>2013</v>
      </c>
      <c r="D4" s="643">
        <v>2014</v>
      </c>
      <c r="E4" s="643">
        <v>2015</v>
      </c>
      <c r="F4" s="644"/>
      <c r="G4" s="644"/>
      <c r="H4" s="644"/>
      <c r="I4" s="645"/>
    </row>
    <row r="5" spans="1:16" s="499" customFormat="1" ht="22.5" customHeight="1">
      <c r="A5" s="646" t="s">
        <v>559</v>
      </c>
      <c r="B5" s="647"/>
      <c r="C5" s="647"/>
      <c r="D5" s="498"/>
      <c r="E5" s="648"/>
      <c r="F5" s="648"/>
      <c r="G5" s="648"/>
      <c r="H5" s="648"/>
      <c r="I5" s="648"/>
    </row>
    <row r="6" spans="1:16" s="499" customFormat="1" ht="15" customHeight="1">
      <c r="A6" s="143" t="s">
        <v>560</v>
      </c>
      <c r="B6" s="649">
        <v>1.7494914106313599</v>
      </c>
      <c r="C6" s="649">
        <v>1.6985187538461097</v>
      </c>
      <c r="D6" s="649">
        <v>1.7233171276522627</v>
      </c>
      <c r="E6" s="649">
        <v>1.7925944761838837</v>
      </c>
      <c r="F6" s="650"/>
      <c r="G6" s="650"/>
      <c r="H6" s="650"/>
      <c r="I6" s="650"/>
      <c r="K6" s="650"/>
      <c r="L6" s="650"/>
      <c r="M6" s="650"/>
      <c r="N6" s="650"/>
      <c r="O6" s="650"/>
      <c r="P6" s="650"/>
    </row>
    <row r="7" spans="1:16" s="499" customFormat="1" ht="15" customHeight="1">
      <c r="A7" s="143" t="s">
        <v>561</v>
      </c>
      <c r="B7" s="649">
        <v>29.643012831995652</v>
      </c>
      <c r="C7" s="649">
        <v>30.307627883590044</v>
      </c>
      <c r="D7" s="649">
        <v>31.31081036653687</v>
      </c>
      <c r="E7" s="649">
        <v>32.23134819131306</v>
      </c>
      <c r="F7" s="650"/>
      <c r="G7" s="650"/>
      <c r="H7" s="650"/>
      <c r="I7" s="650"/>
      <c r="K7" s="650"/>
      <c r="L7" s="650"/>
      <c r="M7" s="650"/>
      <c r="N7" s="650"/>
      <c r="O7" s="650"/>
      <c r="P7" s="650"/>
    </row>
    <row r="8" spans="1:16" s="499" customFormat="1" ht="15" customHeight="1">
      <c r="A8" s="143" t="s">
        <v>562</v>
      </c>
      <c r="B8" s="649">
        <v>28.326867317997216</v>
      </c>
      <c r="C8" s="649">
        <v>29.323812834160016</v>
      </c>
      <c r="D8" s="649">
        <v>30.833989195119258</v>
      </c>
      <c r="E8" s="649">
        <v>32.104349549958172</v>
      </c>
      <c r="F8" s="650"/>
      <c r="G8" s="650"/>
      <c r="H8" s="650"/>
      <c r="I8" s="650"/>
      <c r="K8" s="650"/>
      <c r="L8" s="650"/>
      <c r="M8" s="650"/>
      <c r="N8" s="650"/>
      <c r="O8" s="650"/>
      <c r="P8" s="650"/>
    </row>
    <row r="9" spans="1:16" s="499" customFormat="1" ht="15" customHeight="1">
      <c r="A9" s="143" t="s">
        <v>563</v>
      </c>
      <c r="B9" s="649">
        <v>9.3092411590088506</v>
      </c>
      <c r="C9" s="649">
        <v>9.6110234079799994</v>
      </c>
      <c r="D9" s="649">
        <v>9.9080040312865805</v>
      </c>
      <c r="E9" s="649">
        <v>10.225060160287752</v>
      </c>
      <c r="F9" s="650"/>
      <c r="G9" s="650"/>
      <c r="H9" s="650"/>
      <c r="I9" s="650"/>
      <c r="K9" s="650"/>
      <c r="L9" s="650"/>
      <c r="M9" s="650"/>
      <c r="N9" s="650"/>
      <c r="O9" s="650"/>
      <c r="P9" s="650"/>
    </row>
    <row r="10" spans="1:16" s="499" customFormat="1" ht="15" customHeight="1">
      <c r="A10" s="143" t="s">
        <v>564</v>
      </c>
      <c r="B10" s="649">
        <v>1.5123990848054607</v>
      </c>
      <c r="C10" s="649">
        <v>1.6067864603244362</v>
      </c>
      <c r="D10" s="649">
        <v>1.6067864603244362</v>
      </c>
      <c r="E10" s="649">
        <v>1.6067864603244362</v>
      </c>
      <c r="F10" s="650"/>
      <c r="G10" s="650"/>
      <c r="H10" s="650"/>
      <c r="I10" s="650"/>
      <c r="K10" s="650"/>
      <c r="L10" s="650"/>
      <c r="M10" s="650"/>
      <c r="N10" s="650"/>
      <c r="O10" s="650"/>
      <c r="P10" s="650"/>
    </row>
    <row r="11" spans="1:16" s="499" customFormat="1" ht="15" customHeight="1">
      <c r="A11" s="143" t="s">
        <v>565</v>
      </c>
      <c r="B11" s="649">
        <v>3.9526014892045227</v>
      </c>
      <c r="C11" s="649">
        <v>4.2007050334111131</v>
      </c>
      <c r="D11" s="649">
        <v>4.0127076818916994</v>
      </c>
      <c r="E11" s="649">
        <v>3.7627076818916994</v>
      </c>
      <c r="F11" s="650"/>
      <c r="G11" s="650"/>
      <c r="H11" s="650"/>
      <c r="I11" s="650"/>
      <c r="K11" s="650"/>
      <c r="L11" s="650"/>
      <c r="M11" s="650"/>
      <c r="N11" s="650"/>
      <c r="O11" s="650"/>
      <c r="P11" s="650"/>
    </row>
    <row r="12" spans="1:16" s="499" customFormat="1" ht="15" customHeight="1">
      <c r="A12" s="651" t="s">
        <v>566</v>
      </c>
      <c r="B12" s="652">
        <f t="shared" ref="B12:E12" si="0">SUM(B6:B11)</f>
        <v>74.493613293643065</v>
      </c>
      <c r="C12" s="652">
        <f t="shared" si="0"/>
        <v>76.748474373311723</v>
      </c>
      <c r="D12" s="652">
        <f t="shared" si="0"/>
        <v>79.395614862811115</v>
      </c>
      <c r="E12" s="652">
        <f t="shared" si="0"/>
        <v>81.722846519959006</v>
      </c>
      <c r="F12" s="653"/>
      <c r="G12" s="653"/>
      <c r="H12" s="653"/>
      <c r="I12" s="653"/>
      <c r="J12" s="653"/>
      <c r="K12" s="653"/>
      <c r="L12" s="653"/>
      <c r="M12" s="650"/>
      <c r="N12" s="650"/>
      <c r="O12" s="650"/>
      <c r="P12" s="650"/>
    </row>
    <row r="13" spans="1:16" s="499" customFormat="1" ht="22.5" customHeight="1">
      <c r="A13" s="646" t="s">
        <v>567</v>
      </c>
      <c r="B13" s="647"/>
      <c r="C13" s="647"/>
      <c r="D13" s="498"/>
      <c r="E13" s="650"/>
      <c r="F13" s="650"/>
      <c r="G13" s="650"/>
      <c r="H13" s="650"/>
      <c r="I13" s="650"/>
    </row>
    <row r="14" spans="1:16" s="499" customFormat="1" ht="15" customHeight="1">
      <c r="A14" s="143" t="s">
        <v>568</v>
      </c>
      <c r="B14" s="649">
        <v>5.7320528648518598</v>
      </c>
      <c r="C14" s="649">
        <v>6.034757222390172</v>
      </c>
      <c r="D14" s="649">
        <v>6.1282848051071657</v>
      </c>
      <c r="E14" s="649">
        <v>6.2710738410661628</v>
      </c>
      <c r="F14" s="650"/>
      <c r="G14" s="650"/>
      <c r="H14" s="650"/>
      <c r="I14" s="650"/>
      <c r="K14" s="650"/>
      <c r="L14" s="650"/>
      <c r="M14" s="650"/>
      <c r="N14" s="650"/>
      <c r="O14" s="650"/>
      <c r="P14" s="650"/>
    </row>
    <row r="15" spans="1:16" s="499" customFormat="1" ht="15" customHeight="1">
      <c r="A15" s="143" t="s">
        <v>569</v>
      </c>
      <c r="B15" s="649">
        <v>14.102364115354913</v>
      </c>
      <c r="C15" s="649">
        <v>14.124295732910001</v>
      </c>
      <c r="D15" s="649">
        <v>14.497177140258826</v>
      </c>
      <c r="E15" s="649">
        <v>14.887151205331786</v>
      </c>
      <c r="F15" s="650"/>
      <c r="G15" s="650"/>
      <c r="H15" s="650"/>
      <c r="I15" s="650"/>
      <c r="K15" s="650"/>
      <c r="L15" s="650"/>
      <c r="M15" s="650"/>
      <c r="N15" s="650"/>
      <c r="O15" s="650"/>
      <c r="P15" s="650"/>
    </row>
    <row r="16" spans="1:16" s="499" customFormat="1" ht="15" customHeight="1">
      <c r="A16" s="143" t="s">
        <v>570</v>
      </c>
      <c r="B16" s="649">
        <v>0.43892943106999999</v>
      </c>
      <c r="C16" s="649">
        <v>0.43339753284999999</v>
      </c>
      <c r="D16" s="649">
        <v>0.46</v>
      </c>
      <c r="E16" s="649">
        <v>0.46</v>
      </c>
      <c r="F16" s="650"/>
      <c r="G16" s="650"/>
      <c r="H16" s="650"/>
      <c r="I16" s="650"/>
      <c r="K16" s="650"/>
      <c r="L16" s="650"/>
      <c r="M16" s="650"/>
      <c r="N16" s="650"/>
      <c r="O16" s="650"/>
      <c r="P16" s="650"/>
    </row>
    <row r="17" spans="1:16" s="499" customFormat="1" ht="15" customHeight="1">
      <c r="A17" s="143" t="s">
        <v>571</v>
      </c>
      <c r="B17" s="649">
        <v>16.621420886309998</v>
      </c>
      <c r="C17" s="649">
        <v>17.123468785240004</v>
      </c>
      <c r="D17" s="649">
        <v>17.871499999999997</v>
      </c>
      <c r="E17" s="649">
        <v>18.382100000000001</v>
      </c>
      <c r="F17" s="650"/>
      <c r="G17" s="650"/>
      <c r="H17" s="650"/>
      <c r="I17" s="650"/>
      <c r="K17" s="650"/>
      <c r="L17" s="650"/>
      <c r="M17" s="650"/>
      <c r="N17" s="650"/>
      <c r="O17" s="650"/>
      <c r="P17" s="650"/>
    </row>
    <row r="18" spans="1:16" s="499" customFormat="1" ht="15" customHeight="1">
      <c r="A18" s="143" t="s">
        <v>572</v>
      </c>
      <c r="B18" s="649">
        <v>0.49659860278999995</v>
      </c>
      <c r="C18" s="649">
        <v>0.49231312898000001</v>
      </c>
      <c r="D18" s="649">
        <v>0.50757483597837993</v>
      </c>
      <c r="E18" s="649">
        <v>0.52097481164820914</v>
      </c>
      <c r="F18" s="650"/>
      <c r="G18" s="650"/>
      <c r="H18" s="650"/>
      <c r="I18" s="650"/>
      <c r="K18" s="650"/>
      <c r="L18" s="650"/>
      <c r="M18" s="650"/>
      <c r="N18" s="650"/>
      <c r="O18" s="650"/>
      <c r="P18" s="650"/>
    </row>
    <row r="19" spans="1:16" s="499" customFormat="1" ht="15" customHeight="1">
      <c r="A19" s="143" t="s">
        <v>573</v>
      </c>
      <c r="B19" s="649">
        <v>4.9757126332400006</v>
      </c>
      <c r="C19" s="649">
        <v>4.62706623507</v>
      </c>
      <c r="D19" s="649">
        <v>4.7029501213251477</v>
      </c>
      <c r="E19" s="649">
        <v>4.615945544080633</v>
      </c>
      <c r="F19" s="650"/>
      <c r="G19" s="650"/>
      <c r="H19" s="650"/>
      <c r="I19" s="650"/>
      <c r="K19" s="650"/>
      <c r="L19" s="650"/>
      <c r="M19" s="650"/>
      <c r="N19" s="650"/>
      <c r="O19" s="650"/>
      <c r="P19" s="650"/>
    </row>
    <row r="20" spans="1:16" s="655" customFormat="1" ht="15" customHeight="1">
      <c r="A20" s="654" t="s">
        <v>574</v>
      </c>
      <c r="B20" s="649">
        <v>25.308613895333618</v>
      </c>
      <c r="C20" s="649">
        <v>26.661451619247416</v>
      </c>
      <c r="D20" s="649">
        <v>27.022774544204754</v>
      </c>
      <c r="E20" s="649">
        <v>27.615977861631677</v>
      </c>
      <c r="F20" s="650"/>
      <c r="G20" s="650"/>
      <c r="H20" s="650"/>
      <c r="I20" s="650"/>
    </row>
    <row r="21" spans="1:16" s="499" customFormat="1" ht="15" customHeight="1">
      <c r="A21" s="143" t="s">
        <v>565</v>
      </c>
      <c r="B21" s="649">
        <v>6.54040305954</v>
      </c>
      <c r="C21" s="649">
        <v>5.9772537322757673</v>
      </c>
      <c r="D21" s="649">
        <v>8.64</v>
      </c>
      <c r="E21" s="649">
        <v>5.2254000000000005</v>
      </c>
      <c r="F21" s="650"/>
      <c r="G21" s="650"/>
      <c r="H21" s="650"/>
      <c r="I21" s="650"/>
      <c r="K21" s="650"/>
      <c r="L21" s="650"/>
      <c r="M21" s="650"/>
      <c r="N21" s="650"/>
      <c r="O21" s="650"/>
      <c r="P21" s="650"/>
    </row>
    <row r="22" spans="1:16" s="499" customFormat="1" ht="15" customHeight="1">
      <c r="A22" s="143" t="s">
        <v>575</v>
      </c>
      <c r="B22" s="649">
        <v>7.4513479670433993</v>
      </c>
      <c r="C22" s="649">
        <v>7.3918617758305167</v>
      </c>
      <c r="D22" s="649">
        <v>7.6870000000000003</v>
      </c>
      <c r="E22" s="649">
        <v>7.9420000000000002</v>
      </c>
      <c r="F22" s="650"/>
      <c r="G22" s="650"/>
      <c r="H22" s="650"/>
      <c r="I22" s="650"/>
      <c r="K22" s="650"/>
      <c r="L22" s="650"/>
      <c r="M22" s="650"/>
      <c r="N22" s="650"/>
      <c r="O22" s="650"/>
      <c r="P22" s="650"/>
    </row>
    <row r="23" spans="1:16" s="499" customFormat="1" ht="15" customHeight="1">
      <c r="A23" s="143" t="s">
        <v>576</v>
      </c>
      <c r="B23" s="649">
        <v>0.84999875989999996</v>
      </c>
      <c r="C23" s="649">
        <v>0.79273583615999998</v>
      </c>
      <c r="D23" s="649">
        <v>0.813029873565696</v>
      </c>
      <c r="E23" s="649">
        <v>0.82303014101055405</v>
      </c>
      <c r="F23" s="650"/>
      <c r="G23" s="650"/>
      <c r="H23" s="650"/>
      <c r="I23" s="650"/>
      <c r="K23" s="650"/>
      <c r="L23" s="650"/>
      <c r="M23" s="650"/>
      <c r="N23" s="650"/>
      <c r="O23" s="650"/>
      <c r="P23" s="650"/>
    </row>
    <row r="24" spans="1:16" s="499" customFormat="1" ht="15" customHeight="1">
      <c r="A24" s="143" t="s">
        <v>577</v>
      </c>
      <c r="C24" s="649"/>
      <c r="D24" s="649"/>
      <c r="E24" s="649"/>
      <c r="F24" s="650"/>
      <c r="G24" s="650"/>
      <c r="H24" s="650"/>
      <c r="I24" s="650"/>
      <c r="K24" s="650"/>
      <c r="L24" s="650"/>
      <c r="M24" s="650"/>
      <c r="N24" s="650"/>
      <c r="O24" s="650"/>
      <c r="P24" s="650"/>
    </row>
    <row r="25" spans="1:16" s="499" customFormat="1" ht="15" customHeight="1">
      <c r="A25" s="143" t="s">
        <v>578</v>
      </c>
      <c r="B25" s="649">
        <v>1.0999751220000008E-2</v>
      </c>
      <c r="C25" s="649">
        <v>-2.0312145901599998</v>
      </c>
      <c r="D25" s="649">
        <v>0</v>
      </c>
      <c r="E25" s="649">
        <v>0</v>
      </c>
      <c r="F25" s="650"/>
      <c r="G25" s="650"/>
      <c r="H25" s="650"/>
      <c r="I25" s="650"/>
      <c r="K25" s="650"/>
      <c r="L25" s="650"/>
      <c r="M25" s="650"/>
      <c r="N25" s="650"/>
      <c r="O25" s="650"/>
      <c r="P25" s="650"/>
    </row>
    <row r="26" spans="1:16" s="499" customFormat="1" ht="15" customHeight="1">
      <c r="A26" s="651" t="s">
        <v>579</v>
      </c>
      <c r="B26" s="652">
        <f t="shared" ref="B26:E26" si="1">SUM(B14:B25)</f>
        <v>82.528441966653787</v>
      </c>
      <c r="C26" s="652">
        <f t="shared" si="1"/>
        <v>81.627387010793882</v>
      </c>
      <c r="D26" s="652">
        <f t="shared" si="1"/>
        <v>88.330291320439969</v>
      </c>
      <c r="E26" s="652">
        <f t="shared" si="1"/>
        <v>86.74365340476902</v>
      </c>
      <c r="F26" s="653"/>
      <c r="G26" s="653"/>
      <c r="H26" s="653"/>
      <c r="I26" s="653"/>
      <c r="J26" s="653"/>
      <c r="K26" s="650"/>
      <c r="L26" s="650"/>
      <c r="M26" s="650"/>
      <c r="N26" s="650"/>
      <c r="O26" s="650"/>
      <c r="P26" s="650"/>
    </row>
    <row r="27" spans="1:16" s="499" customFormat="1" ht="22.5" customHeight="1">
      <c r="A27" s="656" t="s">
        <v>580</v>
      </c>
      <c r="B27" s="649">
        <v>-8.0348286730107219</v>
      </c>
      <c r="C27" s="649">
        <v>-4.8789126374821592</v>
      </c>
      <c r="D27" s="649">
        <v>-8.9346764576288535</v>
      </c>
      <c r="E27" s="649">
        <v>-5.020806884810014</v>
      </c>
      <c r="F27" s="650"/>
      <c r="G27" s="650"/>
      <c r="H27" s="650"/>
      <c r="I27" s="650"/>
      <c r="K27" s="650"/>
      <c r="L27" s="650"/>
      <c r="M27" s="650"/>
      <c r="N27" s="650"/>
      <c r="O27" s="650"/>
      <c r="P27" s="650"/>
    </row>
    <row r="28" spans="1:16" s="499" customFormat="1" ht="15" customHeight="1">
      <c r="A28" s="538" t="s">
        <v>581</v>
      </c>
      <c r="B28" s="649">
        <v>3.3800000000000003E-4</v>
      </c>
      <c r="C28" s="649">
        <v>-2.6481999999999999E-2</v>
      </c>
      <c r="D28" s="649">
        <v>0</v>
      </c>
      <c r="E28" s="649">
        <v>0</v>
      </c>
      <c r="F28" s="650"/>
      <c r="G28" s="650"/>
      <c r="H28" s="650"/>
      <c r="I28" s="650"/>
      <c r="K28" s="650"/>
      <c r="L28" s="650"/>
      <c r="M28" s="650"/>
      <c r="N28" s="650"/>
      <c r="O28" s="650"/>
      <c r="P28" s="650"/>
    </row>
    <row r="29" spans="1:16" s="499" customFormat="1" ht="14.25">
      <c r="A29" s="657" t="s">
        <v>582</v>
      </c>
      <c r="B29" s="658">
        <f>B27+B28</f>
        <v>-8.0344906730107226</v>
      </c>
      <c r="C29" s="658">
        <f t="shared" ref="C29:E29" si="2">C27+C28</f>
        <v>-4.9053946374821589</v>
      </c>
      <c r="D29" s="658">
        <f t="shared" si="2"/>
        <v>-8.9346764576288535</v>
      </c>
      <c r="E29" s="658">
        <f t="shared" si="2"/>
        <v>-5.020806884810014</v>
      </c>
      <c r="F29" s="650"/>
      <c r="G29" s="650"/>
      <c r="H29" s="650"/>
      <c r="I29" s="650"/>
      <c r="J29" s="650"/>
      <c r="K29" s="650"/>
      <c r="L29" s="650"/>
      <c r="M29" s="650"/>
      <c r="N29" s="650"/>
      <c r="O29" s="650"/>
      <c r="P29" s="650"/>
    </row>
    <row r="30" spans="1:16" s="499" customFormat="1" ht="14.25">
      <c r="A30" s="659" t="s">
        <v>16</v>
      </c>
      <c r="B30" s="660">
        <v>-2.62</v>
      </c>
      <c r="C30" s="660">
        <v>-1.57</v>
      </c>
      <c r="D30" s="660">
        <v>-2.76</v>
      </c>
      <c r="E30" s="660">
        <v>-1.49</v>
      </c>
      <c r="F30" s="650"/>
      <c r="G30" s="650"/>
      <c r="H30" s="650"/>
      <c r="I30" s="650"/>
      <c r="J30" s="650"/>
      <c r="K30" s="650"/>
      <c r="L30" s="650"/>
      <c r="M30" s="650"/>
      <c r="N30" s="650"/>
      <c r="O30" s="650"/>
      <c r="P30" s="650"/>
    </row>
    <row r="31" spans="1:16" s="655" customFormat="1" ht="14.25">
      <c r="A31" s="661"/>
      <c r="B31" s="662"/>
      <c r="C31" s="662"/>
      <c r="D31" s="662"/>
      <c r="E31" s="662"/>
    </row>
    <row r="32" spans="1:16" s="655" customFormat="1" ht="14.25">
      <c r="A32" s="663"/>
      <c r="B32" s="664"/>
      <c r="C32" s="664"/>
      <c r="D32" s="664"/>
      <c r="E32" s="664"/>
    </row>
    <row r="33" spans="1:4" s="667" customFormat="1" ht="12" customHeight="1">
      <c r="A33" s="665" t="s">
        <v>583</v>
      </c>
      <c r="B33" s="538"/>
      <c r="C33" s="538"/>
      <c r="D33" s="666"/>
    </row>
    <row r="34" spans="1:4" ht="12" customHeight="1">
      <c r="A34" s="668" t="s">
        <v>584</v>
      </c>
      <c r="B34" s="666"/>
      <c r="C34" s="666"/>
      <c r="D34" s="669"/>
    </row>
    <row r="35" spans="1:4" ht="15">
      <c r="A35" s="664"/>
      <c r="B35" s="664"/>
      <c r="C35" s="664"/>
      <c r="D35" s="669"/>
    </row>
  </sheetData>
  <pageMargins left="0.7" right="0.21" top="0.98" bottom="0.984251969" header="0.4921259845" footer="0.4921259845"/>
  <pageSetup paperSize="9" scale="95" orientation="portrait" horizontalDpi="300" verticalDpi="3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workbookViewId="0"/>
  </sheetViews>
  <sheetFormatPr baseColWidth="10" defaultRowHeight="12"/>
  <cols>
    <col min="1" max="1" width="40.140625" style="655" customWidth="1"/>
    <col min="2" max="5" width="12.42578125" style="655" customWidth="1"/>
    <col min="6" max="243" width="11.42578125" style="655"/>
    <col min="244" max="244" width="39.5703125" style="655" customWidth="1"/>
    <col min="245" max="249" width="8.7109375" style="655" customWidth="1"/>
    <col min="250" max="499" width="11.42578125" style="655"/>
    <col min="500" max="500" width="39.5703125" style="655" customWidth="1"/>
    <col min="501" max="505" width="8.7109375" style="655" customWidth="1"/>
    <col min="506" max="755" width="11.42578125" style="655"/>
    <col min="756" max="756" width="39.5703125" style="655" customWidth="1"/>
    <col min="757" max="761" width="8.7109375" style="655" customWidth="1"/>
    <col min="762" max="1011" width="11.42578125" style="655"/>
    <col min="1012" max="1012" width="39.5703125" style="655" customWidth="1"/>
    <col min="1013" max="1017" width="8.7109375" style="655" customWidth="1"/>
    <col min="1018" max="1267" width="11.42578125" style="655"/>
    <col min="1268" max="1268" width="39.5703125" style="655" customWidth="1"/>
    <col min="1269" max="1273" width="8.7109375" style="655" customWidth="1"/>
    <col min="1274" max="1523" width="11.42578125" style="655"/>
    <col min="1524" max="1524" width="39.5703125" style="655" customWidth="1"/>
    <col min="1525" max="1529" width="8.7109375" style="655" customWidth="1"/>
    <col min="1530" max="1779" width="11.42578125" style="655"/>
    <col min="1780" max="1780" width="39.5703125" style="655" customWidth="1"/>
    <col min="1781" max="1785" width="8.7109375" style="655" customWidth="1"/>
    <col min="1786" max="2035" width="11.42578125" style="655"/>
    <col min="2036" max="2036" width="39.5703125" style="655" customWidth="1"/>
    <col min="2037" max="2041" width="8.7109375" style="655" customWidth="1"/>
    <col min="2042" max="2291" width="11.42578125" style="655"/>
    <col min="2292" max="2292" width="39.5703125" style="655" customWidth="1"/>
    <col min="2293" max="2297" width="8.7109375" style="655" customWidth="1"/>
    <col min="2298" max="2547" width="11.42578125" style="655"/>
    <col min="2548" max="2548" width="39.5703125" style="655" customWidth="1"/>
    <col min="2549" max="2553" width="8.7109375" style="655" customWidth="1"/>
    <col min="2554" max="2803" width="11.42578125" style="655"/>
    <col min="2804" max="2804" width="39.5703125" style="655" customWidth="1"/>
    <col min="2805" max="2809" width="8.7109375" style="655" customWidth="1"/>
    <col min="2810" max="3059" width="11.42578125" style="655"/>
    <col min="3060" max="3060" width="39.5703125" style="655" customWidth="1"/>
    <col min="3061" max="3065" width="8.7109375" style="655" customWidth="1"/>
    <col min="3066" max="3315" width="11.42578125" style="655"/>
    <col min="3316" max="3316" width="39.5703125" style="655" customWidth="1"/>
    <col min="3317" max="3321" width="8.7109375" style="655" customWidth="1"/>
    <col min="3322" max="3571" width="11.42578125" style="655"/>
    <col min="3572" max="3572" width="39.5703125" style="655" customWidth="1"/>
    <col min="3573" max="3577" width="8.7109375" style="655" customWidth="1"/>
    <col min="3578" max="3827" width="11.42578125" style="655"/>
    <col min="3828" max="3828" width="39.5703125" style="655" customWidth="1"/>
    <col min="3829" max="3833" width="8.7109375" style="655" customWidth="1"/>
    <col min="3834" max="4083" width="11.42578125" style="655"/>
    <col min="4084" max="4084" width="39.5703125" style="655" customWidth="1"/>
    <col min="4085" max="4089" width="8.7109375" style="655" customWidth="1"/>
    <col min="4090" max="4339" width="11.42578125" style="655"/>
    <col min="4340" max="4340" width="39.5703125" style="655" customWidth="1"/>
    <col min="4341" max="4345" width="8.7109375" style="655" customWidth="1"/>
    <col min="4346" max="4595" width="11.42578125" style="655"/>
    <col min="4596" max="4596" width="39.5703125" style="655" customWidth="1"/>
    <col min="4597" max="4601" width="8.7109375" style="655" customWidth="1"/>
    <col min="4602" max="4851" width="11.42578125" style="655"/>
    <col min="4852" max="4852" width="39.5703125" style="655" customWidth="1"/>
    <col min="4853" max="4857" width="8.7109375" style="655" customWidth="1"/>
    <col min="4858" max="5107" width="11.42578125" style="655"/>
    <col min="5108" max="5108" width="39.5703125" style="655" customWidth="1"/>
    <col min="5109" max="5113" width="8.7109375" style="655" customWidth="1"/>
    <col min="5114" max="5363" width="11.42578125" style="655"/>
    <col min="5364" max="5364" width="39.5703125" style="655" customWidth="1"/>
    <col min="5365" max="5369" width="8.7109375" style="655" customWidth="1"/>
    <col min="5370" max="5619" width="11.42578125" style="655"/>
    <col min="5620" max="5620" width="39.5703125" style="655" customWidth="1"/>
    <col min="5621" max="5625" width="8.7109375" style="655" customWidth="1"/>
    <col min="5626" max="5875" width="11.42578125" style="655"/>
    <col min="5876" max="5876" width="39.5703125" style="655" customWidth="1"/>
    <col min="5877" max="5881" width="8.7109375" style="655" customWidth="1"/>
    <col min="5882" max="6131" width="11.42578125" style="655"/>
    <col min="6132" max="6132" width="39.5703125" style="655" customWidth="1"/>
    <col min="6133" max="6137" width="8.7109375" style="655" customWidth="1"/>
    <col min="6138" max="6387" width="11.42578125" style="655"/>
    <col min="6388" max="6388" width="39.5703125" style="655" customWidth="1"/>
    <col min="6389" max="6393" width="8.7109375" style="655" customWidth="1"/>
    <col min="6394" max="6643" width="11.42578125" style="655"/>
    <col min="6644" max="6644" width="39.5703125" style="655" customWidth="1"/>
    <col min="6645" max="6649" width="8.7109375" style="655" customWidth="1"/>
    <col min="6650" max="6899" width="11.42578125" style="655"/>
    <col min="6900" max="6900" width="39.5703125" style="655" customWidth="1"/>
    <col min="6901" max="6905" width="8.7109375" style="655" customWidth="1"/>
    <col min="6906" max="7155" width="11.42578125" style="655"/>
    <col min="7156" max="7156" width="39.5703125" style="655" customWidth="1"/>
    <col min="7157" max="7161" width="8.7109375" style="655" customWidth="1"/>
    <col min="7162" max="7411" width="11.42578125" style="655"/>
    <col min="7412" max="7412" width="39.5703125" style="655" customWidth="1"/>
    <col min="7413" max="7417" width="8.7109375" style="655" customWidth="1"/>
    <col min="7418" max="7667" width="11.42578125" style="655"/>
    <col min="7668" max="7668" width="39.5703125" style="655" customWidth="1"/>
    <col min="7669" max="7673" width="8.7109375" style="655" customWidth="1"/>
    <col min="7674" max="7923" width="11.42578125" style="655"/>
    <col min="7924" max="7924" width="39.5703125" style="655" customWidth="1"/>
    <col min="7925" max="7929" width="8.7109375" style="655" customWidth="1"/>
    <col min="7930" max="8179" width="11.42578125" style="655"/>
    <col min="8180" max="8180" width="39.5703125" style="655" customWidth="1"/>
    <col min="8181" max="8185" width="8.7109375" style="655" customWidth="1"/>
    <col min="8186" max="8435" width="11.42578125" style="655"/>
    <col min="8436" max="8436" width="39.5703125" style="655" customWidth="1"/>
    <col min="8437" max="8441" width="8.7109375" style="655" customWidth="1"/>
    <col min="8442" max="8691" width="11.42578125" style="655"/>
    <col min="8692" max="8692" width="39.5703125" style="655" customWidth="1"/>
    <col min="8693" max="8697" width="8.7109375" style="655" customWidth="1"/>
    <col min="8698" max="8947" width="11.42578125" style="655"/>
    <col min="8948" max="8948" width="39.5703125" style="655" customWidth="1"/>
    <col min="8949" max="8953" width="8.7109375" style="655" customWidth="1"/>
    <col min="8954" max="9203" width="11.42578125" style="655"/>
    <col min="9204" max="9204" width="39.5703125" style="655" customWidth="1"/>
    <col min="9205" max="9209" width="8.7109375" style="655" customWidth="1"/>
    <col min="9210" max="9459" width="11.42578125" style="655"/>
    <col min="9460" max="9460" width="39.5703125" style="655" customWidth="1"/>
    <col min="9461" max="9465" width="8.7109375" style="655" customWidth="1"/>
    <col min="9466" max="9715" width="11.42578125" style="655"/>
    <col min="9716" max="9716" width="39.5703125" style="655" customWidth="1"/>
    <col min="9717" max="9721" width="8.7109375" style="655" customWidth="1"/>
    <col min="9722" max="9971" width="11.42578125" style="655"/>
    <col min="9972" max="9972" width="39.5703125" style="655" customWidth="1"/>
    <col min="9973" max="9977" width="8.7109375" style="655" customWidth="1"/>
    <col min="9978" max="10227" width="11.42578125" style="655"/>
    <col min="10228" max="10228" width="39.5703125" style="655" customWidth="1"/>
    <col min="10229" max="10233" width="8.7109375" style="655" customWidth="1"/>
    <col min="10234" max="10483" width="11.42578125" style="655"/>
    <col min="10484" max="10484" width="39.5703125" style="655" customWidth="1"/>
    <col min="10485" max="10489" width="8.7109375" style="655" customWidth="1"/>
    <col min="10490" max="10739" width="11.42578125" style="655"/>
    <col min="10740" max="10740" width="39.5703125" style="655" customWidth="1"/>
    <col min="10741" max="10745" width="8.7109375" style="655" customWidth="1"/>
    <col min="10746" max="10995" width="11.42578125" style="655"/>
    <col min="10996" max="10996" width="39.5703125" style="655" customWidth="1"/>
    <col min="10997" max="11001" width="8.7109375" style="655" customWidth="1"/>
    <col min="11002" max="11251" width="11.42578125" style="655"/>
    <col min="11252" max="11252" width="39.5703125" style="655" customWidth="1"/>
    <col min="11253" max="11257" width="8.7109375" style="655" customWidth="1"/>
    <col min="11258" max="11507" width="11.42578125" style="655"/>
    <col min="11508" max="11508" width="39.5703125" style="655" customWidth="1"/>
    <col min="11509" max="11513" width="8.7109375" style="655" customWidth="1"/>
    <col min="11514" max="11763" width="11.42578125" style="655"/>
    <col min="11764" max="11764" width="39.5703125" style="655" customWidth="1"/>
    <col min="11765" max="11769" width="8.7109375" style="655" customWidth="1"/>
    <col min="11770" max="12019" width="11.42578125" style="655"/>
    <col min="12020" max="12020" width="39.5703125" style="655" customWidth="1"/>
    <col min="12021" max="12025" width="8.7109375" style="655" customWidth="1"/>
    <col min="12026" max="12275" width="11.42578125" style="655"/>
    <col min="12276" max="12276" width="39.5703125" style="655" customWidth="1"/>
    <col min="12277" max="12281" width="8.7109375" style="655" customWidth="1"/>
    <col min="12282" max="12531" width="11.42578125" style="655"/>
    <col min="12532" max="12532" width="39.5703125" style="655" customWidth="1"/>
    <col min="12533" max="12537" width="8.7109375" style="655" customWidth="1"/>
    <col min="12538" max="12787" width="11.42578125" style="655"/>
    <col min="12788" max="12788" width="39.5703125" style="655" customWidth="1"/>
    <col min="12789" max="12793" width="8.7109375" style="655" customWidth="1"/>
    <col min="12794" max="13043" width="11.42578125" style="655"/>
    <col min="13044" max="13044" width="39.5703125" style="655" customWidth="1"/>
    <col min="13045" max="13049" width="8.7109375" style="655" customWidth="1"/>
    <col min="13050" max="13299" width="11.42578125" style="655"/>
    <col min="13300" max="13300" width="39.5703125" style="655" customWidth="1"/>
    <col min="13301" max="13305" width="8.7109375" style="655" customWidth="1"/>
    <col min="13306" max="13555" width="11.42578125" style="655"/>
    <col min="13556" max="13556" width="39.5703125" style="655" customWidth="1"/>
    <col min="13557" max="13561" width="8.7109375" style="655" customWidth="1"/>
    <col min="13562" max="13811" width="11.42578125" style="655"/>
    <col min="13812" max="13812" width="39.5703125" style="655" customWidth="1"/>
    <col min="13813" max="13817" width="8.7109375" style="655" customWidth="1"/>
    <col min="13818" max="14067" width="11.42578125" style="655"/>
    <col min="14068" max="14068" width="39.5703125" style="655" customWidth="1"/>
    <col min="14069" max="14073" width="8.7109375" style="655" customWidth="1"/>
    <col min="14074" max="14323" width="11.42578125" style="655"/>
    <col min="14324" max="14324" width="39.5703125" style="655" customWidth="1"/>
    <col min="14325" max="14329" width="8.7109375" style="655" customWidth="1"/>
    <col min="14330" max="14579" width="11.42578125" style="655"/>
    <col min="14580" max="14580" width="39.5703125" style="655" customWidth="1"/>
    <col min="14581" max="14585" width="8.7109375" style="655" customWidth="1"/>
    <col min="14586" max="14835" width="11.42578125" style="655"/>
    <col min="14836" max="14836" width="39.5703125" style="655" customWidth="1"/>
    <col min="14837" max="14841" width="8.7109375" style="655" customWidth="1"/>
    <col min="14842" max="15091" width="11.42578125" style="655"/>
    <col min="15092" max="15092" width="39.5703125" style="655" customWidth="1"/>
    <col min="15093" max="15097" width="8.7109375" style="655" customWidth="1"/>
    <col min="15098" max="15347" width="11.42578125" style="655"/>
    <col min="15348" max="15348" width="39.5703125" style="655" customWidth="1"/>
    <col min="15349" max="15353" width="8.7109375" style="655" customWidth="1"/>
    <col min="15354" max="15603" width="11.42578125" style="655"/>
    <col min="15604" max="15604" width="39.5703125" style="655" customWidth="1"/>
    <col min="15605" max="15609" width="8.7109375" style="655" customWidth="1"/>
    <col min="15610" max="15859" width="11.42578125" style="655"/>
    <col min="15860" max="15860" width="39.5703125" style="655" customWidth="1"/>
    <col min="15861" max="15865" width="8.7109375" style="655" customWidth="1"/>
    <col min="15866" max="16115" width="11.42578125" style="655"/>
    <col min="16116" max="16116" width="39.5703125" style="655" customWidth="1"/>
    <col min="16117" max="16121" width="8.7109375" style="655" customWidth="1"/>
    <col min="16122" max="16384" width="11.42578125" style="655"/>
  </cols>
  <sheetData>
    <row r="1" spans="1:6" s="507" customFormat="1" ht="16.5">
      <c r="A1" s="639" t="s">
        <v>585</v>
      </c>
      <c r="B1" s="640"/>
      <c r="C1" s="640"/>
      <c r="D1" s="506"/>
    </row>
    <row r="2" spans="1:6" s="510" customFormat="1" ht="15" customHeight="1">
      <c r="A2" s="641" t="s">
        <v>393</v>
      </c>
      <c r="B2" s="641"/>
      <c r="C2" s="641"/>
      <c r="D2" s="641"/>
    </row>
    <row r="3" spans="1:6" s="510" customFormat="1" ht="15" customHeight="1">
      <c r="A3" s="642"/>
      <c r="B3" s="642"/>
      <c r="C3" s="642"/>
      <c r="D3" s="642"/>
      <c r="E3" s="642"/>
    </row>
    <row r="4" spans="1:6" s="434" customFormat="1" ht="33.75" customHeight="1">
      <c r="A4" s="643"/>
      <c r="B4" s="643">
        <v>2012</v>
      </c>
      <c r="C4" s="643">
        <v>2013</v>
      </c>
      <c r="D4" s="643">
        <v>2014</v>
      </c>
      <c r="E4" s="643">
        <v>2015</v>
      </c>
      <c r="F4" s="644"/>
    </row>
    <row r="5" spans="1:6" s="499" customFormat="1" ht="22.5" customHeight="1">
      <c r="A5" s="646" t="s">
        <v>559</v>
      </c>
      <c r="B5" s="647"/>
      <c r="C5" s="647"/>
      <c r="D5" s="498"/>
      <c r="E5" s="648"/>
      <c r="F5" s="648"/>
    </row>
    <row r="6" spans="1:6" s="499" customFormat="1" ht="15" customHeight="1">
      <c r="A6" s="143" t="s">
        <v>560</v>
      </c>
      <c r="B6" s="671">
        <v>6.2040586361840102</v>
      </c>
      <c r="C6" s="671">
        <v>6.1370926461561108</v>
      </c>
      <c r="D6" s="671">
        <v>6.2266941987899891</v>
      </c>
      <c r="E6" s="671">
        <v>6.4770073055813464</v>
      </c>
      <c r="F6" s="650"/>
    </row>
    <row r="7" spans="1:6" s="499" customFormat="1" ht="15" customHeight="1">
      <c r="A7" s="143" t="s">
        <v>561</v>
      </c>
      <c r="B7" s="671">
        <v>44.918134363123656</v>
      </c>
      <c r="C7" s="671">
        <v>45.400242575150045</v>
      </c>
      <c r="D7" s="671">
        <v>46.902990604387512</v>
      </c>
      <c r="E7" s="671">
        <v>48.281938528156509</v>
      </c>
      <c r="F7" s="650"/>
    </row>
    <row r="8" spans="1:6" s="499" customFormat="1" ht="15" customHeight="1">
      <c r="A8" s="143" t="s">
        <v>562</v>
      </c>
      <c r="B8" s="671">
        <v>41.179797274125221</v>
      </c>
      <c r="C8" s="671">
        <v>43.039030221750018</v>
      </c>
      <c r="D8" s="671">
        <v>45.255540278170145</v>
      </c>
      <c r="E8" s="671">
        <v>47.120068537630758</v>
      </c>
      <c r="F8" s="650"/>
    </row>
    <row r="9" spans="1:6" s="499" customFormat="1" ht="15" customHeight="1">
      <c r="A9" s="143" t="s">
        <v>563</v>
      </c>
      <c r="B9" s="671">
        <v>50.391918788146342</v>
      </c>
      <c r="C9" s="671">
        <v>52.414048345032356</v>
      </c>
      <c r="D9" s="671">
        <v>54.03364243889385</v>
      </c>
      <c r="E9" s="671">
        <v>55.76271899693846</v>
      </c>
      <c r="F9" s="650"/>
    </row>
    <row r="10" spans="1:6" s="499" customFormat="1" ht="15" customHeight="1">
      <c r="A10" s="143" t="s">
        <v>564</v>
      </c>
      <c r="B10" s="671">
        <v>3.6633946462415525</v>
      </c>
      <c r="C10" s="671">
        <v>3.6389984037827507</v>
      </c>
      <c r="D10" s="671">
        <v>3.6413084037827499</v>
      </c>
      <c r="E10" s="671">
        <v>3.6413084037827499</v>
      </c>
      <c r="F10" s="650"/>
    </row>
    <row r="11" spans="1:6" s="499" customFormat="1" ht="15" customHeight="1">
      <c r="A11" s="143" t="s">
        <v>586</v>
      </c>
      <c r="B11" s="671">
        <v>4.2909145610059714</v>
      </c>
      <c r="C11" s="671">
        <v>5.0912475552463032</v>
      </c>
      <c r="D11" s="671">
        <v>4.97340054589184</v>
      </c>
      <c r="E11" s="671">
        <v>4.4214005458918404</v>
      </c>
      <c r="F11" s="650"/>
    </row>
    <row r="12" spans="1:6" s="499" customFormat="1" ht="15" customHeight="1">
      <c r="A12" s="651" t="s">
        <v>566</v>
      </c>
      <c r="B12" s="652">
        <f>SUM(B6:B11)</f>
        <v>150.64821826882675</v>
      </c>
      <c r="C12" s="652">
        <f>SUM(C6:C11)</f>
        <v>155.72065974711757</v>
      </c>
      <c r="D12" s="652">
        <f t="shared" ref="D12:E12" si="0">SUM(D6:D11)</f>
        <v>161.03357646991608</v>
      </c>
      <c r="E12" s="652">
        <f t="shared" si="0"/>
        <v>165.70444231798166</v>
      </c>
    </row>
    <row r="13" spans="1:6" s="499" customFormat="1" ht="22.5" customHeight="1">
      <c r="A13" s="646" t="s">
        <v>567</v>
      </c>
      <c r="B13" s="647"/>
      <c r="C13" s="647"/>
      <c r="D13" s="498"/>
      <c r="E13" s="648"/>
      <c r="F13" s="648"/>
    </row>
    <row r="14" spans="1:6" s="499" customFormat="1" ht="15" customHeight="1">
      <c r="A14" s="143" t="s">
        <v>568</v>
      </c>
      <c r="B14" s="671">
        <v>13.363824684503633</v>
      </c>
      <c r="C14" s="671">
        <v>13.904018939871051</v>
      </c>
      <c r="D14" s="671">
        <v>14.120307005380747</v>
      </c>
      <c r="E14" s="671">
        <v>14.449310158606117</v>
      </c>
      <c r="F14" s="650"/>
    </row>
    <row r="15" spans="1:6" s="499" customFormat="1" ht="15" customHeight="1">
      <c r="A15" s="143" t="s">
        <v>569</v>
      </c>
      <c r="B15" s="671">
        <v>29.117498974636366</v>
      </c>
      <c r="C15" s="671">
        <v>29.306413481730001</v>
      </c>
      <c r="D15" s="671">
        <v>30.080102797647676</v>
      </c>
      <c r="E15" s="671">
        <v>30.889257562904394</v>
      </c>
      <c r="F15" s="650"/>
    </row>
    <row r="16" spans="1:6" s="499" customFormat="1" ht="15" customHeight="1">
      <c r="A16" s="143" t="s">
        <v>587</v>
      </c>
      <c r="B16" s="671">
        <v>0.9800191386099999</v>
      </c>
      <c r="C16" s="671">
        <v>0.97591527403000067</v>
      </c>
      <c r="D16" s="671">
        <v>0.9965340342900002</v>
      </c>
      <c r="E16" s="671">
        <v>0.9965340342900002</v>
      </c>
      <c r="F16" s="650"/>
    </row>
    <row r="17" spans="1:10" s="499" customFormat="1" ht="15" customHeight="1">
      <c r="A17" s="143" t="s">
        <v>571</v>
      </c>
      <c r="B17" s="671">
        <v>59.102262824630003</v>
      </c>
      <c r="C17" s="671">
        <v>61.389946734830033</v>
      </c>
      <c r="D17" s="671">
        <v>63.440018427573591</v>
      </c>
      <c r="E17" s="671">
        <v>65.575639164676545</v>
      </c>
      <c r="F17" s="650"/>
    </row>
    <row r="18" spans="1:10" s="499" customFormat="1" ht="15" customHeight="1">
      <c r="A18" s="143" t="s">
        <v>572</v>
      </c>
      <c r="B18" s="671">
        <v>17.575883341000011</v>
      </c>
      <c r="C18" s="671">
        <v>18.102935128979997</v>
      </c>
      <c r="D18" s="671">
        <v>18.664126117978377</v>
      </c>
      <c r="E18" s="671">
        <v>19.156859047493004</v>
      </c>
      <c r="F18" s="650"/>
    </row>
    <row r="19" spans="1:10" s="499" customFormat="1" ht="15" customHeight="1">
      <c r="A19" s="143" t="s">
        <v>574</v>
      </c>
      <c r="B19" s="671">
        <v>6.9880392998357088</v>
      </c>
      <c r="C19" s="671">
        <v>8.3633863584587314</v>
      </c>
      <c r="D19" s="671">
        <v>8.2589999999999986</v>
      </c>
      <c r="E19" s="671">
        <v>8.3709999999999987</v>
      </c>
      <c r="F19" s="650"/>
    </row>
    <row r="20" spans="1:10" ht="15" customHeight="1">
      <c r="A20" s="654" t="s">
        <v>573</v>
      </c>
      <c r="B20" s="671">
        <v>10.922261391119999</v>
      </c>
      <c r="C20" s="671">
        <v>10.65916268932</v>
      </c>
      <c r="D20" s="671">
        <v>10.833972957424848</v>
      </c>
      <c r="E20" s="671">
        <v>10.633544457712489</v>
      </c>
    </row>
    <row r="21" spans="1:10" s="499" customFormat="1" ht="15" customHeight="1">
      <c r="A21" s="143" t="s">
        <v>588</v>
      </c>
      <c r="B21" s="671">
        <v>9.4377730651070539</v>
      </c>
      <c r="C21" s="671">
        <v>8.7612251727808204</v>
      </c>
      <c r="D21" s="671">
        <v>11.796209255805111</v>
      </c>
      <c r="E21" s="671">
        <v>8.4721531830212466</v>
      </c>
      <c r="F21" s="650"/>
    </row>
    <row r="22" spans="1:10" s="499" customFormat="1" ht="15" customHeight="1">
      <c r="A22" s="143" t="s">
        <v>575</v>
      </c>
      <c r="B22" s="671">
        <v>8.0401842292133985</v>
      </c>
      <c r="C22" s="671">
        <v>7.9665359561705174</v>
      </c>
      <c r="D22" s="671">
        <v>8.2888971803400011</v>
      </c>
      <c r="E22" s="671">
        <v>8.5419999999999998</v>
      </c>
      <c r="F22" s="650"/>
    </row>
    <row r="23" spans="1:10" s="499" customFormat="1" ht="15" customHeight="1">
      <c r="A23" s="143" t="s">
        <v>576</v>
      </c>
      <c r="B23" s="671">
        <v>3.13736089482</v>
      </c>
      <c r="C23" s="671">
        <v>3.16902322309</v>
      </c>
      <c r="D23" s="671">
        <v>3.2501502176011039</v>
      </c>
      <c r="E23" s="671">
        <v>3.2901270652775976</v>
      </c>
      <c r="F23" s="650"/>
    </row>
    <row r="24" spans="1:10" s="499" customFormat="1" ht="15" customHeight="1">
      <c r="A24" s="143" t="s">
        <v>577</v>
      </c>
      <c r="B24" s="671"/>
      <c r="C24" s="671"/>
      <c r="D24" s="671"/>
      <c r="E24" s="671"/>
      <c r="F24" s="650"/>
    </row>
    <row r="25" spans="1:10" s="499" customFormat="1" ht="15" customHeight="1">
      <c r="A25" s="143" t="s">
        <v>578</v>
      </c>
      <c r="B25" s="671">
        <v>-9.7873377380000001E-2</v>
      </c>
      <c r="C25" s="671">
        <v>-2.12822709252</v>
      </c>
      <c r="D25" s="671">
        <v>1E-3</v>
      </c>
      <c r="E25" s="671">
        <v>1E-3</v>
      </c>
      <c r="F25" s="650"/>
    </row>
    <row r="26" spans="1:10" s="499" customFormat="1" ht="15" customHeight="1">
      <c r="A26" s="651" t="s">
        <v>579</v>
      </c>
      <c r="B26" s="652">
        <f>SUM(B14:B25)</f>
        <v>158.56723446609615</v>
      </c>
      <c r="C26" s="652">
        <f t="shared" ref="C26:E26" si="1">SUM(C14:C25)</f>
        <v>160.47033586674112</v>
      </c>
      <c r="D26" s="652">
        <f t="shared" si="1"/>
        <v>169.73031799404149</v>
      </c>
      <c r="E26" s="652">
        <f t="shared" si="1"/>
        <v>170.37742467398141</v>
      </c>
      <c r="F26" s="650"/>
    </row>
    <row r="27" spans="1:10" s="499" customFormat="1" ht="14.25">
      <c r="A27" s="656" t="s">
        <v>580</v>
      </c>
      <c r="B27" s="671">
        <v>-7.9190161972694284</v>
      </c>
      <c r="C27" s="671">
        <v>-4.7496761196235582</v>
      </c>
      <c r="D27" s="671">
        <v>-8.6967415241253718</v>
      </c>
      <c r="E27" s="671">
        <v>-4.6729823559997499</v>
      </c>
      <c r="F27" s="650"/>
    </row>
    <row r="28" spans="1:10" s="499" customFormat="1" ht="15" customHeight="1">
      <c r="A28" s="538" t="s">
        <v>581</v>
      </c>
      <c r="B28" s="671">
        <v>5.2887999999999998E-2</v>
      </c>
      <c r="C28" s="671">
        <v>-2.6481999999999999E-2</v>
      </c>
      <c r="D28" s="671">
        <v>0</v>
      </c>
      <c r="E28" s="671">
        <v>0</v>
      </c>
      <c r="F28" s="650"/>
    </row>
    <row r="29" spans="1:10" s="499" customFormat="1" ht="14.25">
      <c r="A29" s="657" t="s">
        <v>582</v>
      </c>
      <c r="B29" s="658">
        <v>-7.8661281972694281</v>
      </c>
      <c r="C29" s="658">
        <v>-4.7761581196235579</v>
      </c>
      <c r="D29" s="658">
        <v>-8.6967415241253718</v>
      </c>
      <c r="E29" s="658">
        <v>-4.6729823559997499</v>
      </c>
      <c r="F29" s="650"/>
    </row>
    <row r="30" spans="1:10" s="499" customFormat="1" ht="14.25">
      <c r="A30" s="659" t="s">
        <v>16</v>
      </c>
      <c r="B30" s="672">
        <v>-2.56</v>
      </c>
      <c r="C30" s="672">
        <v>-1.52</v>
      </c>
      <c r="D30" s="672">
        <v>-2.68</v>
      </c>
      <c r="E30" s="672">
        <v>-1.39</v>
      </c>
      <c r="F30" s="650"/>
      <c r="G30" s="673"/>
      <c r="H30" s="673"/>
      <c r="I30" s="673"/>
      <c r="J30" s="673"/>
    </row>
    <row r="31" spans="1:10" ht="14.25">
      <c r="A31" s="661"/>
      <c r="B31" s="662"/>
      <c r="C31" s="674"/>
      <c r="D31" s="674"/>
      <c r="E31" s="674"/>
    </row>
    <row r="32" spans="1:10" ht="14.25">
      <c r="A32" s="663"/>
      <c r="B32" s="664"/>
      <c r="C32" s="664"/>
      <c r="D32" s="664"/>
    </row>
    <row r="33" spans="1:4" s="675" customFormat="1" ht="12" customHeight="1">
      <c r="A33" s="665" t="s">
        <v>589</v>
      </c>
      <c r="B33" s="538"/>
      <c r="C33" s="538"/>
      <c r="D33" s="538"/>
    </row>
    <row r="34" spans="1:4" s="667" customFormat="1" ht="12" customHeight="1">
      <c r="A34" s="668" t="s">
        <v>584</v>
      </c>
      <c r="B34" s="666"/>
      <c r="C34" s="666"/>
      <c r="D34" s="666"/>
    </row>
    <row r="35" spans="1:4" ht="14.25">
      <c r="A35" s="664"/>
      <c r="B35" s="664"/>
      <c r="C35" s="664"/>
      <c r="D35" s="664"/>
    </row>
    <row r="36" spans="1:4" ht="14.25">
      <c r="A36" s="664"/>
      <c r="B36" s="664"/>
      <c r="C36" s="664"/>
      <c r="D36" s="664"/>
    </row>
  </sheetData>
  <pageMargins left="0.73" right="0.36" top="0.53" bottom="0.66" header="0.35" footer="0.36"/>
  <pageSetup paperSize="9" orientation="portrait" horizontalDpi="300" verticalDpi="3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2"/>
  <sheetViews>
    <sheetView workbookViewId="0"/>
  </sheetViews>
  <sheetFormatPr baseColWidth="10" defaultRowHeight="12"/>
  <cols>
    <col min="1" max="1" width="32.28515625" style="499" customWidth="1"/>
    <col min="2" max="4" width="11.42578125" style="499" customWidth="1"/>
    <col min="5" max="16384" width="11.42578125" style="499"/>
  </cols>
  <sheetData>
    <row r="1" spans="1:11" s="507" customFormat="1" ht="15">
      <c r="A1" s="639" t="s">
        <v>590</v>
      </c>
      <c r="B1" s="640"/>
      <c r="C1" s="640"/>
      <c r="D1" s="640"/>
      <c r="E1" s="506"/>
    </row>
    <row r="2" spans="1:11" s="510" customFormat="1" ht="15" customHeight="1">
      <c r="A2" s="641" t="s">
        <v>16</v>
      </c>
      <c r="B2" s="641"/>
      <c r="C2" s="641"/>
      <c r="D2" s="641"/>
      <c r="E2" s="641"/>
    </row>
    <row r="3" spans="1:11" s="510" customFormat="1" ht="15" customHeight="1">
      <c r="A3" s="642"/>
      <c r="B3" s="642"/>
      <c r="C3" s="642"/>
      <c r="D3" s="642"/>
      <c r="E3" s="642"/>
      <c r="F3" s="642"/>
    </row>
    <row r="4" spans="1:11" s="434" customFormat="1" ht="33.75" customHeight="1">
      <c r="A4" s="643"/>
      <c r="B4" s="602">
        <v>2011</v>
      </c>
      <c r="C4" s="643">
        <v>2012</v>
      </c>
      <c r="D4" s="643">
        <v>2013</v>
      </c>
      <c r="E4" s="643">
        <v>2014</v>
      </c>
      <c r="F4" s="643">
        <v>2015</v>
      </c>
      <c r="G4" s="644"/>
    </row>
    <row r="5" spans="1:11" ht="15" customHeight="1">
      <c r="A5" s="143"/>
      <c r="B5" s="676"/>
      <c r="C5" s="676"/>
      <c r="D5" s="676"/>
      <c r="E5" s="493"/>
      <c r="F5" s="650"/>
      <c r="G5" s="650"/>
      <c r="H5" s="650"/>
      <c r="I5" s="650"/>
      <c r="J5" s="650"/>
      <c r="K5" s="650"/>
    </row>
    <row r="6" spans="1:11" ht="15" customHeight="1">
      <c r="A6" s="143" t="s">
        <v>591</v>
      </c>
      <c r="B6" s="677">
        <v>50.8</v>
      </c>
      <c r="C6" s="677">
        <v>51.6</v>
      </c>
      <c r="D6" s="677">
        <v>51.2</v>
      </c>
      <c r="E6" s="677">
        <v>52.4</v>
      </c>
      <c r="F6" s="677">
        <v>50.7</v>
      </c>
      <c r="G6" s="650"/>
      <c r="H6" s="650"/>
      <c r="I6" s="650"/>
      <c r="J6" s="650"/>
      <c r="K6" s="650"/>
    </row>
    <row r="7" spans="1:11" ht="15" customHeight="1">
      <c r="A7" s="143" t="s">
        <v>592</v>
      </c>
      <c r="B7" s="677">
        <v>48.3</v>
      </c>
      <c r="C7" s="677">
        <v>49.1</v>
      </c>
      <c r="D7" s="677">
        <v>49.7</v>
      </c>
      <c r="E7" s="677">
        <v>49.7</v>
      </c>
      <c r="F7" s="677">
        <v>49.3</v>
      </c>
      <c r="G7" s="650"/>
      <c r="H7" s="650"/>
      <c r="I7" s="650"/>
      <c r="J7" s="650"/>
      <c r="K7" s="650"/>
    </row>
    <row r="8" spans="1:11" ht="15" customHeight="1">
      <c r="A8" s="143" t="s">
        <v>593</v>
      </c>
      <c r="B8" s="677">
        <v>42.2</v>
      </c>
      <c r="C8" s="677">
        <v>42.9</v>
      </c>
      <c r="D8" s="677">
        <v>43.7</v>
      </c>
      <c r="E8" s="677">
        <v>43.7</v>
      </c>
      <c r="F8" s="677">
        <v>43.5</v>
      </c>
      <c r="G8" s="650"/>
      <c r="H8" s="650"/>
      <c r="I8" s="650"/>
      <c r="J8" s="650"/>
      <c r="K8" s="650"/>
    </row>
    <row r="9" spans="1:11" ht="15" customHeight="1">
      <c r="A9" s="143"/>
      <c r="B9" s="676"/>
      <c r="C9" s="676"/>
      <c r="D9" s="676"/>
      <c r="E9" s="676"/>
      <c r="F9" s="676"/>
      <c r="G9" s="650"/>
      <c r="H9" s="650"/>
      <c r="I9" s="650"/>
      <c r="J9" s="650"/>
      <c r="K9" s="650"/>
    </row>
    <row r="10" spans="1:11" ht="15" customHeight="1">
      <c r="A10" s="678" t="s">
        <v>594</v>
      </c>
      <c r="B10" s="679">
        <v>-2.5</v>
      </c>
      <c r="C10" s="679">
        <v>-2.6</v>
      </c>
      <c r="D10" s="680">
        <v>-1.5</v>
      </c>
      <c r="E10" s="680">
        <v>-2.7</v>
      </c>
      <c r="F10" s="680">
        <v>-1.4</v>
      </c>
      <c r="G10" s="650"/>
      <c r="H10" s="650"/>
      <c r="I10" s="650"/>
      <c r="J10" s="650"/>
      <c r="K10" s="650"/>
    </row>
    <row r="11" spans="1:11" ht="15" customHeight="1">
      <c r="A11" s="143" t="s">
        <v>340</v>
      </c>
      <c r="B11" s="681"/>
      <c r="C11" s="681"/>
      <c r="D11" s="681"/>
      <c r="E11" s="682"/>
      <c r="F11" s="673"/>
      <c r="G11" s="650"/>
      <c r="H11" s="650"/>
      <c r="I11" s="650"/>
      <c r="J11" s="650"/>
      <c r="K11" s="650"/>
    </row>
    <row r="12" spans="1:11" ht="15" customHeight="1">
      <c r="A12" s="143" t="s">
        <v>595</v>
      </c>
      <c r="B12" s="677">
        <v>-2.4</v>
      </c>
      <c r="C12" s="677">
        <v>-2.6</v>
      </c>
      <c r="D12" s="677">
        <v>-1.6</v>
      </c>
      <c r="E12" s="677">
        <v>-2.8</v>
      </c>
      <c r="F12" s="677">
        <v>-1.5</v>
      </c>
      <c r="G12" s="676"/>
      <c r="H12" s="650"/>
      <c r="I12" s="650"/>
      <c r="J12" s="650"/>
      <c r="K12" s="650"/>
    </row>
    <row r="13" spans="1:11" ht="15" customHeight="1">
      <c r="A13" s="143" t="s">
        <v>596</v>
      </c>
      <c r="B13" s="677">
        <v>-0.3</v>
      </c>
      <c r="C13" s="677">
        <v>-0.1</v>
      </c>
      <c r="D13" s="677">
        <v>-0.1</v>
      </c>
      <c r="E13" s="677">
        <v>0</v>
      </c>
      <c r="F13" s="677">
        <v>0</v>
      </c>
      <c r="G13" s="676"/>
      <c r="H13" s="650"/>
      <c r="I13" s="650"/>
      <c r="J13" s="650"/>
      <c r="K13" s="650"/>
    </row>
    <row r="14" spans="1:11" ht="15" customHeight="1">
      <c r="A14" s="143" t="s">
        <v>597</v>
      </c>
      <c r="B14" s="677">
        <v>0.2</v>
      </c>
      <c r="C14" s="677">
        <v>0.2</v>
      </c>
      <c r="D14" s="677">
        <v>0.1</v>
      </c>
      <c r="E14" s="677">
        <v>0.1</v>
      </c>
      <c r="F14" s="677">
        <v>0.1</v>
      </c>
      <c r="G14" s="676"/>
      <c r="H14" s="650"/>
      <c r="I14" s="650"/>
      <c r="J14" s="650"/>
      <c r="K14" s="650"/>
    </row>
    <row r="15" spans="1:11" ht="15" customHeight="1">
      <c r="A15" s="143"/>
      <c r="B15" s="681"/>
      <c r="C15" s="681"/>
      <c r="D15" s="681"/>
      <c r="E15" s="682"/>
      <c r="F15" s="673"/>
      <c r="G15" s="650"/>
      <c r="H15" s="650"/>
      <c r="I15" s="650"/>
      <c r="J15" s="650"/>
      <c r="K15" s="650"/>
    </row>
    <row r="16" spans="1:11" ht="15" customHeight="1">
      <c r="A16" s="678" t="s">
        <v>598</v>
      </c>
      <c r="B16" s="680">
        <v>-2.2000000000000002</v>
      </c>
      <c r="C16" s="680">
        <v>-1.6</v>
      </c>
      <c r="D16" s="680">
        <v>-1.1000000000000001</v>
      </c>
      <c r="E16" s="680">
        <v>-1</v>
      </c>
      <c r="F16" s="680">
        <v>-0.9</v>
      </c>
      <c r="G16" s="650"/>
      <c r="H16" s="650"/>
      <c r="I16" s="650"/>
      <c r="J16" s="650"/>
      <c r="K16" s="650"/>
    </row>
    <row r="17" spans="1:11" ht="15" customHeight="1">
      <c r="A17" s="678"/>
      <c r="B17" s="680"/>
      <c r="C17" s="680"/>
      <c r="D17" s="680"/>
      <c r="E17" s="680"/>
      <c r="F17" s="680"/>
      <c r="G17" s="650"/>
      <c r="H17" s="650"/>
      <c r="I17" s="650"/>
      <c r="J17" s="650"/>
      <c r="K17" s="650"/>
    </row>
    <row r="18" spans="1:11" ht="15" customHeight="1">
      <c r="A18" s="678" t="s">
        <v>599</v>
      </c>
      <c r="B18" s="679">
        <v>73.099999999999994</v>
      </c>
      <c r="C18" s="679">
        <v>74.400000000000006</v>
      </c>
      <c r="D18" s="679">
        <v>74.5</v>
      </c>
      <c r="E18" s="679">
        <v>79.2</v>
      </c>
      <c r="F18" s="679">
        <v>77.599999999999994</v>
      </c>
      <c r="G18" s="650"/>
      <c r="H18" s="650"/>
      <c r="I18" s="650"/>
      <c r="J18" s="650"/>
      <c r="K18" s="650"/>
    </row>
    <row r="19" spans="1:11" ht="15" customHeight="1">
      <c r="A19" s="281"/>
      <c r="B19" s="683"/>
      <c r="C19" s="683"/>
      <c r="D19" s="683"/>
      <c r="E19" s="683"/>
      <c r="F19" s="683"/>
      <c r="G19" s="650"/>
      <c r="H19" s="650"/>
      <c r="I19" s="650"/>
      <c r="J19" s="650"/>
      <c r="K19" s="650"/>
    </row>
    <row r="21" spans="1:11" s="667" customFormat="1" ht="12" customHeight="1">
      <c r="A21" s="684" t="s">
        <v>600</v>
      </c>
      <c r="B21" s="666"/>
      <c r="C21" s="666"/>
      <c r="D21" s="666"/>
      <c r="E21" s="666"/>
    </row>
    <row r="22" spans="1:11">
      <c r="A22" s="499" t="s">
        <v>601</v>
      </c>
    </row>
  </sheetData>
  <pageMargins left="0.78740157499999996" right="0.78740157499999996" top="0.984251969" bottom="0.984251969" header="0.4921259845" footer="0.4921259845"/>
  <pageSetup paperSize="9" scale="97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3"/>
  <sheetViews>
    <sheetView showGridLines="0" topLeftCell="A58" workbookViewId="0"/>
  </sheetViews>
  <sheetFormatPr baseColWidth="10" defaultRowHeight="11.25" outlineLevelRow="1"/>
  <cols>
    <col min="1" max="2" width="3.42578125" style="122" customWidth="1"/>
    <col min="3" max="3" width="43.42578125" style="122" customWidth="1"/>
    <col min="4" max="6" width="13" style="122" customWidth="1"/>
    <col min="7" max="255" width="11.42578125" style="122"/>
    <col min="256" max="257" width="3.42578125" style="122" customWidth="1"/>
    <col min="258" max="258" width="39.28515625" style="122" customWidth="1"/>
    <col min="259" max="259" width="9.7109375" style="122" customWidth="1"/>
    <col min="260" max="260" width="13.5703125" style="122" customWidth="1"/>
    <col min="261" max="261" width="12.42578125" style="122" bestFit="1" customWidth="1"/>
    <col min="262" max="511" width="11.42578125" style="122"/>
    <col min="512" max="513" width="3.42578125" style="122" customWidth="1"/>
    <col min="514" max="514" width="39.28515625" style="122" customWidth="1"/>
    <col min="515" max="515" width="9.7109375" style="122" customWidth="1"/>
    <col min="516" max="516" width="13.5703125" style="122" customWidth="1"/>
    <col min="517" max="517" width="12.42578125" style="122" bestFit="1" customWidth="1"/>
    <col min="518" max="767" width="11.42578125" style="122"/>
    <col min="768" max="769" width="3.42578125" style="122" customWidth="1"/>
    <col min="770" max="770" width="39.28515625" style="122" customWidth="1"/>
    <col min="771" max="771" width="9.7109375" style="122" customWidth="1"/>
    <col min="772" max="772" width="13.5703125" style="122" customWidth="1"/>
    <col min="773" max="773" width="12.42578125" style="122" bestFit="1" customWidth="1"/>
    <col min="774" max="1023" width="11.42578125" style="122"/>
    <col min="1024" max="1025" width="3.42578125" style="122" customWidth="1"/>
    <col min="1026" max="1026" width="39.28515625" style="122" customWidth="1"/>
    <col min="1027" max="1027" width="9.7109375" style="122" customWidth="1"/>
    <col min="1028" max="1028" width="13.5703125" style="122" customWidth="1"/>
    <col min="1029" max="1029" width="12.42578125" style="122" bestFit="1" customWidth="1"/>
    <col min="1030" max="1279" width="11.42578125" style="122"/>
    <col min="1280" max="1281" width="3.42578125" style="122" customWidth="1"/>
    <col min="1282" max="1282" width="39.28515625" style="122" customWidth="1"/>
    <col min="1283" max="1283" width="9.7109375" style="122" customWidth="1"/>
    <col min="1284" max="1284" width="13.5703125" style="122" customWidth="1"/>
    <col min="1285" max="1285" width="12.42578125" style="122" bestFit="1" customWidth="1"/>
    <col min="1286" max="1535" width="11.42578125" style="122"/>
    <col min="1536" max="1537" width="3.42578125" style="122" customWidth="1"/>
    <col min="1538" max="1538" width="39.28515625" style="122" customWidth="1"/>
    <col min="1539" max="1539" width="9.7109375" style="122" customWidth="1"/>
    <col min="1540" max="1540" width="13.5703125" style="122" customWidth="1"/>
    <col min="1541" max="1541" width="12.42578125" style="122" bestFit="1" customWidth="1"/>
    <col min="1542" max="1791" width="11.42578125" style="122"/>
    <col min="1792" max="1793" width="3.42578125" style="122" customWidth="1"/>
    <col min="1794" max="1794" width="39.28515625" style="122" customWidth="1"/>
    <col min="1795" max="1795" width="9.7109375" style="122" customWidth="1"/>
    <col min="1796" max="1796" width="13.5703125" style="122" customWidth="1"/>
    <col min="1797" max="1797" width="12.42578125" style="122" bestFit="1" customWidth="1"/>
    <col min="1798" max="2047" width="11.42578125" style="122"/>
    <col min="2048" max="2049" width="3.42578125" style="122" customWidth="1"/>
    <col min="2050" max="2050" width="39.28515625" style="122" customWidth="1"/>
    <col min="2051" max="2051" width="9.7109375" style="122" customWidth="1"/>
    <col min="2052" max="2052" width="13.5703125" style="122" customWidth="1"/>
    <col min="2053" max="2053" width="12.42578125" style="122" bestFit="1" customWidth="1"/>
    <col min="2054" max="2303" width="11.42578125" style="122"/>
    <col min="2304" max="2305" width="3.42578125" style="122" customWidth="1"/>
    <col min="2306" max="2306" width="39.28515625" style="122" customWidth="1"/>
    <col min="2307" max="2307" width="9.7109375" style="122" customWidth="1"/>
    <col min="2308" max="2308" width="13.5703125" style="122" customWidth="1"/>
    <col min="2309" max="2309" width="12.42578125" style="122" bestFit="1" customWidth="1"/>
    <col min="2310" max="2559" width="11.42578125" style="122"/>
    <col min="2560" max="2561" width="3.42578125" style="122" customWidth="1"/>
    <col min="2562" max="2562" width="39.28515625" style="122" customWidth="1"/>
    <col min="2563" max="2563" width="9.7109375" style="122" customWidth="1"/>
    <col min="2564" max="2564" width="13.5703125" style="122" customWidth="1"/>
    <col min="2565" max="2565" width="12.42578125" style="122" bestFit="1" customWidth="1"/>
    <col min="2566" max="2815" width="11.42578125" style="122"/>
    <col min="2816" max="2817" width="3.42578125" style="122" customWidth="1"/>
    <col min="2818" max="2818" width="39.28515625" style="122" customWidth="1"/>
    <col min="2819" max="2819" width="9.7109375" style="122" customWidth="1"/>
    <col min="2820" max="2820" width="13.5703125" style="122" customWidth="1"/>
    <col min="2821" max="2821" width="12.42578125" style="122" bestFit="1" customWidth="1"/>
    <col min="2822" max="3071" width="11.42578125" style="122"/>
    <col min="3072" max="3073" width="3.42578125" style="122" customWidth="1"/>
    <col min="3074" max="3074" width="39.28515625" style="122" customWidth="1"/>
    <col min="3075" max="3075" width="9.7109375" style="122" customWidth="1"/>
    <col min="3076" max="3076" width="13.5703125" style="122" customWidth="1"/>
    <col min="3077" max="3077" width="12.42578125" style="122" bestFit="1" customWidth="1"/>
    <col min="3078" max="3327" width="11.42578125" style="122"/>
    <col min="3328" max="3329" width="3.42578125" style="122" customWidth="1"/>
    <col min="3330" max="3330" width="39.28515625" style="122" customWidth="1"/>
    <col min="3331" max="3331" width="9.7109375" style="122" customWidth="1"/>
    <col min="3332" max="3332" width="13.5703125" style="122" customWidth="1"/>
    <col min="3333" max="3333" width="12.42578125" style="122" bestFit="1" customWidth="1"/>
    <col min="3334" max="3583" width="11.42578125" style="122"/>
    <col min="3584" max="3585" width="3.42578125" style="122" customWidth="1"/>
    <col min="3586" max="3586" width="39.28515625" style="122" customWidth="1"/>
    <col min="3587" max="3587" width="9.7109375" style="122" customWidth="1"/>
    <col min="3588" max="3588" width="13.5703125" style="122" customWidth="1"/>
    <col min="3589" max="3589" width="12.42578125" style="122" bestFit="1" customWidth="1"/>
    <col min="3590" max="3839" width="11.42578125" style="122"/>
    <col min="3840" max="3841" width="3.42578125" style="122" customWidth="1"/>
    <col min="3842" max="3842" width="39.28515625" style="122" customWidth="1"/>
    <col min="3843" max="3843" width="9.7109375" style="122" customWidth="1"/>
    <col min="3844" max="3844" width="13.5703125" style="122" customWidth="1"/>
    <col min="3845" max="3845" width="12.42578125" style="122" bestFit="1" customWidth="1"/>
    <col min="3846" max="4095" width="11.42578125" style="122"/>
    <col min="4096" max="4097" width="3.42578125" style="122" customWidth="1"/>
    <col min="4098" max="4098" width="39.28515625" style="122" customWidth="1"/>
    <col min="4099" max="4099" width="9.7109375" style="122" customWidth="1"/>
    <col min="4100" max="4100" width="13.5703125" style="122" customWidth="1"/>
    <col min="4101" max="4101" width="12.42578125" style="122" bestFit="1" customWidth="1"/>
    <col min="4102" max="4351" width="11.42578125" style="122"/>
    <col min="4352" max="4353" width="3.42578125" style="122" customWidth="1"/>
    <col min="4354" max="4354" width="39.28515625" style="122" customWidth="1"/>
    <col min="4355" max="4355" width="9.7109375" style="122" customWidth="1"/>
    <col min="4356" max="4356" width="13.5703125" style="122" customWidth="1"/>
    <col min="4357" max="4357" width="12.42578125" style="122" bestFit="1" customWidth="1"/>
    <col min="4358" max="4607" width="11.42578125" style="122"/>
    <col min="4608" max="4609" width="3.42578125" style="122" customWidth="1"/>
    <col min="4610" max="4610" width="39.28515625" style="122" customWidth="1"/>
    <col min="4611" max="4611" width="9.7109375" style="122" customWidth="1"/>
    <col min="4612" max="4612" width="13.5703125" style="122" customWidth="1"/>
    <col min="4613" max="4613" width="12.42578125" style="122" bestFit="1" customWidth="1"/>
    <col min="4614" max="4863" width="11.42578125" style="122"/>
    <col min="4864" max="4865" width="3.42578125" style="122" customWidth="1"/>
    <col min="4866" max="4866" width="39.28515625" style="122" customWidth="1"/>
    <col min="4867" max="4867" width="9.7109375" style="122" customWidth="1"/>
    <col min="4868" max="4868" width="13.5703125" style="122" customWidth="1"/>
    <col min="4869" max="4869" width="12.42578125" style="122" bestFit="1" customWidth="1"/>
    <col min="4870" max="5119" width="11.42578125" style="122"/>
    <col min="5120" max="5121" width="3.42578125" style="122" customWidth="1"/>
    <col min="5122" max="5122" width="39.28515625" style="122" customWidth="1"/>
    <col min="5123" max="5123" width="9.7109375" style="122" customWidth="1"/>
    <col min="5124" max="5124" width="13.5703125" style="122" customWidth="1"/>
    <col min="5125" max="5125" width="12.42578125" style="122" bestFit="1" customWidth="1"/>
    <col min="5126" max="5375" width="11.42578125" style="122"/>
    <col min="5376" max="5377" width="3.42578125" style="122" customWidth="1"/>
    <col min="5378" max="5378" width="39.28515625" style="122" customWidth="1"/>
    <col min="5379" max="5379" width="9.7109375" style="122" customWidth="1"/>
    <col min="5380" max="5380" width="13.5703125" style="122" customWidth="1"/>
    <col min="5381" max="5381" width="12.42578125" style="122" bestFit="1" customWidth="1"/>
    <col min="5382" max="5631" width="11.42578125" style="122"/>
    <col min="5632" max="5633" width="3.42578125" style="122" customWidth="1"/>
    <col min="5634" max="5634" width="39.28515625" style="122" customWidth="1"/>
    <col min="5635" max="5635" width="9.7109375" style="122" customWidth="1"/>
    <col min="5636" max="5636" width="13.5703125" style="122" customWidth="1"/>
    <col min="5637" max="5637" width="12.42578125" style="122" bestFit="1" customWidth="1"/>
    <col min="5638" max="5887" width="11.42578125" style="122"/>
    <col min="5888" max="5889" width="3.42578125" style="122" customWidth="1"/>
    <col min="5890" max="5890" width="39.28515625" style="122" customWidth="1"/>
    <col min="5891" max="5891" width="9.7109375" style="122" customWidth="1"/>
    <col min="5892" max="5892" width="13.5703125" style="122" customWidth="1"/>
    <col min="5893" max="5893" width="12.42578125" style="122" bestFit="1" customWidth="1"/>
    <col min="5894" max="6143" width="11.42578125" style="122"/>
    <col min="6144" max="6145" width="3.42578125" style="122" customWidth="1"/>
    <col min="6146" max="6146" width="39.28515625" style="122" customWidth="1"/>
    <col min="6147" max="6147" width="9.7109375" style="122" customWidth="1"/>
    <col min="6148" max="6148" width="13.5703125" style="122" customWidth="1"/>
    <col min="6149" max="6149" width="12.42578125" style="122" bestFit="1" customWidth="1"/>
    <col min="6150" max="6399" width="11.42578125" style="122"/>
    <col min="6400" max="6401" width="3.42578125" style="122" customWidth="1"/>
    <col min="6402" max="6402" width="39.28515625" style="122" customWidth="1"/>
    <col min="6403" max="6403" width="9.7109375" style="122" customWidth="1"/>
    <col min="6404" max="6404" width="13.5703125" style="122" customWidth="1"/>
    <col min="6405" max="6405" width="12.42578125" style="122" bestFit="1" customWidth="1"/>
    <col min="6406" max="6655" width="11.42578125" style="122"/>
    <col min="6656" max="6657" width="3.42578125" style="122" customWidth="1"/>
    <col min="6658" max="6658" width="39.28515625" style="122" customWidth="1"/>
    <col min="6659" max="6659" width="9.7109375" style="122" customWidth="1"/>
    <col min="6660" max="6660" width="13.5703125" style="122" customWidth="1"/>
    <col min="6661" max="6661" width="12.42578125" style="122" bestFit="1" customWidth="1"/>
    <col min="6662" max="6911" width="11.42578125" style="122"/>
    <col min="6912" max="6913" width="3.42578125" style="122" customWidth="1"/>
    <col min="6914" max="6914" width="39.28515625" style="122" customWidth="1"/>
    <col min="6915" max="6915" width="9.7109375" style="122" customWidth="1"/>
    <col min="6916" max="6916" width="13.5703125" style="122" customWidth="1"/>
    <col min="6917" max="6917" width="12.42578125" style="122" bestFit="1" customWidth="1"/>
    <col min="6918" max="7167" width="11.42578125" style="122"/>
    <col min="7168" max="7169" width="3.42578125" style="122" customWidth="1"/>
    <col min="7170" max="7170" width="39.28515625" style="122" customWidth="1"/>
    <col min="7171" max="7171" width="9.7109375" style="122" customWidth="1"/>
    <col min="7172" max="7172" width="13.5703125" style="122" customWidth="1"/>
    <col min="7173" max="7173" width="12.42578125" style="122" bestFit="1" customWidth="1"/>
    <col min="7174" max="7423" width="11.42578125" style="122"/>
    <col min="7424" max="7425" width="3.42578125" style="122" customWidth="1"/>
    <col min="7426" max="7426" width="39.28515625" style="122" customWidth="1"/>
    <col min="7427" max="7427" width="9.7109375" style="122" customWidth="1"/>
    <col min="7428" max="7428" width="13.5703125" style="122" customWidth="1"/>
    <col min="7429" max="7429" width="12.42578125" style="122" bestFit="1" customWidth="1"/>
    <col min="7430" max="7679" width="11.42578125" style="122"/>
    <col min="7680" max="7681" width="3.42578125" style="122" customWidth="1"/>
    <col min="7682" max="7682" width="39.28515625" style="122" customWidth="1"/>
    <col min="7683" max="7683" width="9.7109375" style="122" customWidth="1"/>
    <col min="7684" max="7684" width="13.5703125" style="122" customWidth="1"/>
    <col min="7685" max="7685" width="12.42578125" style="122" bestFit="1" customWidth="1"/>
    <col min="7686" max="7935" width="11.42578125" style="122"/>
    <col min="7936" max="7937" width="3.42578125" style="122" customWidth="1"/>
    <col min="7938" max="7938" width="39.28515625" style="122" customWidth="1"/>
    <col min="7939" max="7939" width="9.7109375" style="122" customWidth="1"/>
    <col min="7940" max="7940" width="13.5703125" style="122" customWidth="1"/>
    <col min="7941" max="7941" width="12.42578125" style="122" bestFit="1" customWidth="1"/>
    <col min="7942" max="8191" width="11.42578125" style="122"/>
    <col min="8192" max="8193" width="3.42578125" style="122" customWidth="1"/>
    <col min="8194" max="8194" width="39.28515625" style="122" customWidth="1"/>
    <col min="8195" max="8195" width="9.7109375" style="122" customWidth="1"/>
    <col min="8196" max="8196" width="13.5703125" style="122" customWidth="1"/>
    <col min="8197" max="8197" width="12.42578125" style="122" bestFit="1" customWidth="1"/>
    <col min="8198" max="8447" width="11.42578125" style="122"/>
    <col min="8448" max="8449" width="3.42578125" style="122" customWidth="1"/>
    <col min="8450" max="8450" width="39.28515625" style="122" customWidth="1"/>
    <col min="8451" max="8451" width="9.7109375" style="122" customWidth="1"/>
    <col min="8452" max="8452" width="13.5703125" style="122" customWidth="1"/>
    <col min="8453" max="8453" width="12.42578125" style="122" bestFit="1" customWidth="1"/>
    <col min="8454" max="8703" width="11.42578125" style="122"/>
    <col min="8704" max="8705" width="3.42578125" style="122" customWidth="1"/>
    <col min="8706" max="8706" width="39.28515625" style="122" customWidth="1"/>
    <col min="8707" max="8707" width="9.7109375" style="122" customWidth="1"/>
    <col min="8708" max="8708" width="13.5703125" style="122" customWidth="1"/>
    <col min="8709" max="8709" width="12.42578125" style="122" bestFit="1" customWidth="1"/>
    <col min="8710" max="8959" width="11.42578125" style="122"/>
    <col min="8960" max="8961" width="3.42578125" style="122" customWidth="1"/>
    <col min="8962" max="8962" width="39.28515625" style="122" customWidth="1"/>
    <col min="8963" max="8963" width="9.7109375" style="122" customWidth="1"/>
    <col min="8964" max="8964" width="13.5703125" style="122" customWidth="1"/>
    <col min="8965" max="8965" width="12.42578125" style="122" bestFit="1" customWidth="1"/>
    <col min="8966" max="9215" width="11.42578125" style="122"/>
    <col min="9216" max="9217" width="3.42578125" style="122" customWidth="1"/>
    <col min="9218" max="9218" width="39.28515625" style="122" customWidth="1"/>
    <col min="9219" max="9219" width="9.7109375" style="122" customWidth="1"/>
    <col min="9220" max="9220" width="13.5703125" style="122" customWidth="1"/>
    <col min="9221" max="9221" width="12.42578125" style="122" bestFit="1" customWidth="1"/>
    <col min="9222" max="9471" width="11.42578125" style="122"/>
    <col min="9472" max="9473" width="3.42578125" style="122" customWidth="1"/>
    <col min="9474" max="9474" width="39.28515625" style="122" customWidth="1"/>
    <col min="9475" max="9475" width="9.7109375" style="122" customWidth="1"/>
    <col min="9476" max="9476" width="13.5703125" style="122" customWidth="1"/>
    <col min="9477" max="9477" width="12.42578125" style="122" bestFit="1" customWidth="1"/>
    <col min="9478" max="9727" width="11.42578125" style="122"/>
    <col min="9728" max="9729" width="3.42578125" style="122" customWidth="1"/>
    <col min="9730" max="9730" width="39.28515625" style="122" customWidth="1"/>
    <col min="9731" max="9731" width="9.7109375" style="122" customWidth="1"/>
    <col min="9732" max="9732" width="13.5703125" style="122" customWidth="1"/>
    <col min="9733" max="9733" width="12.42578125" style="122" bestFit="1" customWidth="1"/>
    <col min="9734" max="9983" width="11.42578125" style="122"/>
    <col min="9984" max="9985" width="3.42578125" style="122" customWidth="1"/>
    <col min="9986" max="9986" width="39.28515625" style="122" customWidth="1"/>
    <col min="9987" max="9987" width="9.7109375" style="122" customWidth="1"/>
    <col min="9988" max="9988" width="13.5703125" style="122" customWidth="1"/>
    <col min="9989" max="9989" width="12.42578125" style="122" bestFit="1" customWidth="1"/>
    <col min="9990" max="10239" width="11.42578125" style="122"/>
    <col min="10240" max="10241" width="3.42578125" style="122" customWidth="1"/>
    <col min="10242" max="10242" width="39.28515625" style="122" customWidth="1"/>
    <col min="10243" max="10243" width="9.7109375" style="122" customWidth="1"/>
    <col min="10244" max="10244" width="13.5703125" style="122" customWidth="1"/>
    <col min="10245" max="10245" width="12.42578125" style="122" bestFit="1" customWidth="1"/>
    <col min="10246" max="10495" width="11.42578125" style="122"/>
    <col min="10496" max="10497" width="3.42578125" style="122" customWidth="1"/>
    <col min="10498" max="10498" width="39.28515625" style="122" customWidth="1"/>
    <col min="10499" max="10499" width="9.7109375" style="122" customWidth="1"/>
    <col min="10500" max="10500" width="13.5703125" style="122" customWidth="1"/>
    <col min="10501" max="10501" width="12.42578125" style="122" bestFit="1" customWidth="1"/>
    <col min="10502" max="10751" width="11.42578125" style="122"/>
    <col min="10752" max="10753" width="3.42578125" style="122" customWidth="1"/>
    <col min="10754" max="10754" width="39.28515625" style="122" customWidth="1"/>
    <col min="10755" max="10755" width="9.7109375" style="122" customWidth="1"/>
    <col min="10756" max="10756" width="13.5703125" style="122" customWidth="1"/>
    <col min="10757" max="10757" width="12.42578125" style="122" bestFit="1" customWidth="1"/>
    <col min="10758" max="11007" width="11.42578125" style="122"/>
    <col min="11008" max="11009" width="3.42578125" style="122" customWidth="1"/>
    <col min="11010" max="11010" width="39.28515625" style="122" customWidth="1"/>
    <col min="11011" max="11011" width="9.7109375" style="122" customWidth="1"/>
    <col min="11012" max="11012" width="13.5703125" style="122" customWidth="1"/>
    <col min="11013" max="11013" width="12.42578125" style="122" bestFit="1" customWidth="1"/>
    <col min="11014" max="11263" width="11.42578125" style="122"/>
    <col min="11264" max="11265" width="3.42578125" style="122" customWidth="1"/>
    <col min="11266" max="11266" width="39.28515625" style="122" customWidth="1"/>
    <col min="11267" max="11267" width="9.7109375" style="122" customWidth="1"/>
    <col min="11268" max="11268" width="13.5703125" style="122" customWidth="1"/>
    <col min="11269" max="11269" width="12.42578125" style="122" bestFit="1" customWidth="1"/>
    <col min="11270" max="11519" width="11.42578125" style="122"/>
    <col min="11520" max="11521" width="3.42578125" style="122" customWidth="1"/>
    <col min="11522" max="11522" width="39.28515625" style="122" customWidth="1"/>
    <col min="11523" max="11523" width="9.7109375" style="122" customWidth="1"/>
    <col min="11524" max="11524" width="13.5703125" style="122" customWidth="1"/>
    <col min="11525" max="11525" width="12.42578125" style="122" bestFit="1" customWidth="1"/>
    <col min="11526" max="11775" width="11.42578125" style="122"/>
    <col min="11776" max="11777" width="3.42578125" style="122" customWidth="1"/>
    <col min="11778" max="11778" width="39.28515625" style="122" customWidth="1"/>
    <col min="11779" max="11779" width="9.7109375" style="122" customWidth="1"/>
    <col min="11780" max="11780" width="13.5703125" style="122" customWidth="1"/>
    <col min="11781" max="11781" width="12.42578125" style="122" bestFit="1" customWidth="1"/>
    <col min="11782" max="12031" width="11.42578125" style="122"/>
    <col min="12032" max="12033" width="3.42578125" style="122" customWidth="1"/>
    <col min="12034" max="12034" width="39.28515625" style="122" customWidth="1"/>
    <col min="12035" max="12035" width="9.7109375" style="122" customWidth="1"/>
    <col min="12036" max="12036" width="13.5703125" style="122" customWidth="1"/>
    <col min="12037" max="12037" width="12.42578125" style="122" bestFit="1" customWidth="1"/>
    <col min="12038" max="12287" width="11.42578125" style="122"/>
    <col min="12288" max="12289" width="3.42578125" style="122" customWidth="1"/>
    <col min="12290" max="12290" width="39.28515625" style="122" customWidth="1"/>
    <col min="12291" max="12291" width="9.7109375" style="122" customWidth="1"/>
    <col min="12292" max="12292" width="13.5703125" style="122" customWidth="1"/>
    <col min="12293" max="12293" width="12.42578125" style="122" bestFit="1" customWidth="1"/>
    <col min="12294" max="12543" width="11.42578125" style="122"/>
    <col min="12544" max="12545" width="3.42578125" style="122" customWidth="1"/>
    <col min="12546" max="12546" width="39.28515625" style="122" customWidth="1"/>
    <col min="12547" max="12547" width="9.7109375" style="122" customWidth="1"/>
    <col min="12548" max="12548" width="13.5703125" style="122" customWidth="1"/>
    <col min="12549" max="12549" width="12.42578125" style="122" bestFit="1" customWidth="1"/>
    <col min="12550" max="12799" width="11.42578125" style="122"/>
    <col min="12800" max="12801" width="3.42578125" style="122" customWidth="1"/>
    <col min="12802" max="12802" width="39.28515625" style="122" customWidth="1"/>
    <col min="12803" max="12803" width="9.7109375" style="122" customWidth="1"/>
    <col min="12804" max="12804" width="13.5703125" style="122" customWidth="1"/>
    <col min="12805" max="12805" width="12.42578125" style="122" bestFit="1" customWidth="1"/>
    <col min="12806" max="13055" width="11.42578125" style="122"/>
    <col min="13056" max="13057" width="3.42578125" style="122" customWidth="1"/>
    <col min="13058" max="13058" width="39.28515625" style="122" customWidth="1"/>
    <col min="13059" max="13059" width="9.7109375" style="122" customWidth="1"/>
    <col min="13060" max="13060" width="13.5703125" style="122" customWidth="1"/>
    <col min="13061" max="13061" width="12.42578125" style="122" bestFit="1" customWidth="1"/>
    <col min="13062" max="13311" width="11.42578125" style="122"/>
    <col min="13312" max="13313" width="3.42578125" style="122" customWidth="1"/>
    <col min="13314" max="13314" width="39.28515625" style="122" customWidth="1"/>
    <col min="13315" max="13315" width="9.7109375" style="122" customWidth="1"/>
    <col min="13316" max="13316" width="13.5703125" style="122" customWidth="1"/>
    <col min="13317" max="13317" width="12.42578125" style="122" bestFit="1" customWidth="1"/>
    <col min="13318" max="13567" width="11.42578125" style="122"/>
    <col min="13568" max="13569" width="3.42578125" style="122" customWidth="1"/>
    <col min="13570" max="13570" width="39.28515625" style="122" customWidth="1"/>
    <col min="13571" max="13571" width="9.7109375" style="122" customWidth="1"/>
    <col min="13572" max="13572" width="13.5703125" style="122" customWidth="1"/>
    <col min="13573" max="13573" width="12.42578125" style="122" bestFit="1" customWidth="1"/>
    <col min="13574" max="13823" width="11.42578125" style="122"/>
    <col min="13824" max="13825" width="3.42578125" style="122" customWidth="1"/>
    <col min="13826" max="13826" width="39.28515625" style="122" customWidth="1"/>
    <col min="13827" max="13827" width="9.7109375" style="122" customWidth="1"/>
    <col min="13828" max="13828" width="13.5703125" style="122" customWidth="1"/>
    <col min="13829" max="13829" width="12.42578125" style="122" bestFit="1" customWidth="1"/>
    <col min="13830" max="14079" width="11.42578125" style="122"/>
    <col min="14080" max="14081" width="3.42578125" style="122" customWidth="1"/>
    <col min="14082" max="14082" width="39.28515625" style="122" customWidth="1"/>
    <col min="14083" max="14083" width="9.7109375" style="122" customWidth="1"/>
    <col min="14084" max="14084" width="13.5703125" style="122" customWidth="1"/>
    <col min="14085" max="14085" width="12.42578125" style="122" bestFit="1" customWidth="1"/>
    <col min="14086" max="14335" width="11.42578125" style="122"/>
    <col min="14336" max="14337" width="3.42578125" style="122" customWidth="1"/>
    <col min="14338" max="14338" width="39.28515625" style="122" customWidth="1"/>
    <col min="14339" max="14339" width="9.7109375" style="122" customWidth="1"/>
    <col min="14340" max="14340" width="13.5703125" style="122" customWidth="1"/>
    <col min="14341" max="14341" width="12.42578125" style="122" bestFit="1" customWidth="1"/>
    <col min="14342" max="14591" width="11.42578125" style="122"/>
    <col min="14592" max="14593" width="3.42578125" style="122" customWidth="1"/>
    <col min="14594" max="14594" width="39.28515625" style="122" customWidth="1"/>
    <col min="14595" max="14595" width="9.7109375" style="122" customWidth="1"/>
    <col min="14596" max="14596" width="13.5703125" style="122" customWidth="1"/>
    <col min="14597" max="14597" width="12.42578125" style="122" bestFit="1" customWidth="1"/>
    <col min="14598" max="14847" width="11.42578125" style="122"/>
    <col min="14848" max="14849" width="3.42578125" style="122" customWidth="1"/>
    <col min="14850" max="14850" width="39.28515625" style="122" customWidth="1"/>
    <col min="14851" max="14851" width="9.7109375" style="122" customWidth="1"/>
    <col min="14852" max="14852" width="13.5703125" style="122" customWidth="1"/>
    <col min="14853" max="14853" width="12.42578125" style="122" bestFit="1" customWidth="1"/>
    <col min="14854" max="15103" width="11.42578125" style="122"/>
    <col min="15104" max="15105" width="3.42578125" style="122" customWidth="1"/>
    <col min="15106" max="15106" width="39.28515625" style="122" customWidth="1"/>
    <col min="15107" max="15107" width="9.7109375" style="122" customWidth="1"/>
    <col min="15108" max="15108" width="13.5703125" style="122" customWidth="1"/>
    <col min="15109" max="15109" width="12.42578125" style="122" bestFit="1" customWidth="1"/>
    <col min="15110" max="15359" width="11.42578125" style="122"/>
    <col min="15360" max="15361" width="3.42578125" style="122" customWidth="1"/>
    <col min="15362" max="15362" width="39.28515625" style="122" customWidth="1"/>
    <col min="15363" max="15363" width="9.7109375" style="122" customWidth="1"/>
    <col min="15364" max="15364" width="13.5703125" style="122" customWidth="1"/>
    <col min="15365" max="15365" width="12.42578125" style="122" bestFit="1" customWidth="1"/>
    <col min="15366" max="15615" width="11.42578125" style="122"/>
    <col min="15616" max="15617" width="3.42578125" style="122" customWidth="1"/>
    <col min="15618" max="15618" width="39.28515625" style="122" customWidth="1"/>
    <col min="15619" max="15619" width="9.7109375" style="122" customWidth="1"/>
    <col min="15620" max="15620" width="13.5703125" style="122" customWidth="1"/>
    <col min="15621" max="15621" width="12.42578125" style="122" bestFit="1" customWidth="1"/>
    <col min="15622" max="15871" width="11.42578125" style="122"/>
    <col min="15872" max="15873" width="3.42578125" style="122" customWidth="1"/>
    <col min="15874" max="15874" width="39.28515625" style="122" customWidth="1"/>
    <col min="15875" max="15875" width="9.7109375" style="122" customWidth="1"/>
    <col min="15876" max="15876" width="13.5703125" style="122" customWidth="1"/>
    <col min="15877" max="15877" width="12.42578125" style="122" bestFit="1" customWidth="1"/>
    <col min="15878" max="16127" width="11.42578125" style="122"/>
    <col min="16128" max="16129" width="3.42578125" style="122" customWidth="1"/>
    <col min="16130" max="16130" width="39.28515625" style="122" customWidth="1"/>
    <col min="16131" max="16131" width="9.7109375" style="122" customWidth="1"/>
    <col min="16132" max="16132" width="13.5703125" style="122" customWidth="1"/>
    <col min="16133" max="16133" width="12.42578125" style="122" bestFit="1" customWidth="1"/>
    <col min="16134" max="16384" width="11.42578125" style="122"/>
  </cols>
  <sheetData>
    <row r="1" spans="1:8" s="102" customFormat="1" ht="14.25">
      <c r="A1" s="100" t="s">
        <v>54</v>
      </c>
      <c r="B1" s="100"/>
      <c r="C1" s="100"/>
      <c r="D1" s="100"/>
      <c r="E1" s="100"/>
      <c r="F1" s="100"/>
      <c r="G1" s="101"/>
      <c r="H1" s="101"/>
    </row>
    <row r="2" spans="1:8" s="104" customFormat="1" ht="14.25" customHeight="1">
      <c r="A2" s="17" t="s">
        <v>55</v>
      </c>
      <c r="B2" s="17"/>
      <c r="C2" s="17"/>
      <c r="D2" s="17"/>
      <c r="E2" s="17"/>
      <c r="F2" s="17"/>
      <c r="G2" s="103"/>
      <c r="H2" s="103"/>
    </row>
    <row r="3" spans="1:8" s="106" customFormat="1" ht="14.25">
      <c r="A3" s="41"/>
      <c r="B3" s="41"/>
      <c r="C3" s="41"/>
      <c r="D3" s="41"/>
      <c r="E3" s="41"/>
      <c r="F3" s="41"/>
      <c r="G3" s="105"/>
      <c r="H3" s="105"/>
    </row>
    <row r="4" spans="1:8" s="106" customFormat="1" ht="37.5" customHeight="1">
      <c r="A4" s="107"/>
      <c r="B4" s="108"/>
      <c r="C4" s="109"/>
      <c r="D4" s="13" t="s">
        <v>2</v>
      </c>
      <c r="E4" s="13" t="s">
        <v>3</v>
      </c>
      <c r="F4" s="110" t="s">
        <v>56</v>
      </c>
      <c r="G4" s="105"/>
      <c r="H4" s="105"/>
    </row>
    <row r="5" spans="1:8" s="112" customFormat="1" ht="15.75" customHeight="1">
      <c r="A5" s="17"/>
      <c r="B5" s="111"/>
      <c r="C5" s="17"/>
      <c r="D5" s="17"/>
      <c r="E5" s="17"/>
      <c r="F5" s="17"/>
      <c r="G5" s="103"/>
      <c r="H5" s="103"/>
    </row>
    <row r="6" spans="1:8" s="115" customFormat="1" ht="12.75" customHeight="1">
      <c r="A6" s="686" t="s">
        <v>57</v>
      </c>
      <c r="B6" s="686"/>
      <c r="C6" s="686"/>
      <c r="D6" s="113">
        <f>7.953+146.225+13.24+17.991+9.427+30.074</f>
        <v>224.91</v>
      </c>
      <c r="E6" s="113">
        <f>7.6+158.781+14.131+18.765+10.046+31.197</f>
        <v>240.51999999999998</v>
      </c>
      <c r="F6" s="114">
        <f>E6-D6</f>
        <v>15.609999999999985</v>
      </c>
    </row>
    <row r="7" spans="1:8" s="115" customFormat="1" ht="14.25">
      <c r="A7" s="686" t="s">
        <v>58</v>
      </c>
      <c r="B7" s="686"/>
      <c r="C7" s="686"/>
      <c r="D7" s="113">
        <v>335.64499999999998</v>
      </c>
      <c r="E7" s="113">
        <v>396.04599999999999</v>
      </c>
      <c r="F7" s="114">
        <f t="shared" ref="F7:F69" si="0">E7-D7</f>
        <v>60.40100000000001</v>
      </c>
    </row>
    <row r="8" spans="1:8" s="115" customFormat="1" ht="14.25">
      <c r="A8" s="686" t="s">
        <v>59</v>
      </c>
      <c r="B8" s="686"/>
      <c r="C8" s="686"/>
      <c r="D8" s="113">
        <v>2523.9079999999999</v>
      </c>
      <c r="E8" s="113">
        <v>2529.5839999999998</v>
      </c>
      <c r="F8" s="114">
        <f t="shared" si="0"/>
        <v>5.6759999999999309</v>
      </c>
    </row>
    <row r="9" spans="1:8" s="115" customFormat="1" ht="14.25">
      <c r="A9" s="686" t="s">
        <v>60</v>
      </c>
      <c r="B9" s="686"/>
      <c r="C9" s="686"/>
      <c r="D9" s="113">
        <v>411.92899999999997</v>
      </c>
      <c r="E9" s="113">
        <v>418.77699999999999</v>
      </c>
      <c r="F9" s="114">
        <f t="shared" si="0"/>
        <v>6.8480000000000132</v>
      </c>
    </row>
    <row r="10" spans="1:8" s="115" customFormat="1" ht="14.25">
      <c r="A10" s="686" t="s">
        <v>61</v>
      </c>
      <c r="B10" s="686"/>
      <c r="C10" s="686"/>
      <c r="D10" s="113">
        <v>1311.1010000000001</v>
      </c>
      <c r="E10" s="113">
        <v>1298.519</v>
      </c>
      <c r="F10" s="114">
        <f t="shared" si="0"/>
        <v>-12.582000000000107</v>
      </c>
    </row>
    <row r="11" spans="1:8" s="115" customFormat="1" ht="14.25">
      <c r="A11" s="686" t="s">
        <v>62</v>
      </c>
      <c r="B11" s="686"/>
      <c r="C11" s="686"/>
      <c r="D11" s="113">
        <v>2272.9830000000002</v>
      </c>
      <c r="E11" s="113">
        <v>2157.027</v>
      </c>
      <c r="F11" s="114">
        <f t="shared" si="0"/>
        <v>-115.95600000000013</v>
      </c>
    </row>
    <row r="12" spans="1:8" s="115" customFormat="1" ht="14.25">
      <c r="A12" s="686" t="s">
        <v>63</v>
      </c>
      <c r="B12" s="686"/>
      <c r="C12" s="686"/>
      <c r="D12" s="113">
        <v>1139.4780000000001</v>
      </c>
      <c r="E12" s="113">
        <v>1101.0840000000001</v>
      </c>
      <c r="F12" s="114">
        <f t="shared" si="0"/>
        <v>-38.394000000000005</v>
      </c>
    </row>
    <row r="13" spans="1:8" s="115" customFormat="1" ht="14.25">
      <c r="A13" s="116"/>
      <c r="B13" s="686" t="s">
        <v>64</v>
      </c>
      <c r="C13" s="686"/>
      <c r="D13" s="113"/>
      <c r="E13" s="113"/>
      <c r="F13" s="114"/>
    </row>
    <row r="14" spans="1:8" s="115" customFormat="1" ht="14.25">
      <c r="A14" s="116"/>
      <c r="B14" s="686" t="s">
        <v>65</v>
      </c>
      <c r="C14" s="686"/>
      <c r="D14" s="113">
        <v>659.70699999999999</v>
      </c>
      <c r="E14" s="113">
        <v>674.476</v>
      </c>
      <c r="F14" s="114">
        <f t="shared" si="0"/>
        <v>14.769000000000005</v>
      </c>
    </row>
    <row r="15" spans="1:8" s="115" customFormat="1" ht="14.25">
      <c r="A15" s="686" t="s">
        <v>66</v>
      </c>
      <c r="B15" s="686"/>
      <c r="C15" s="686"/>
      <c r="D15" s="113">
        <v>0</v>
      </c>
      <c r="E15" s="113">
        <v>0</v>
      </c>
      <c r="F15" s="114">
        <f t="shared" si="0"/>
        <v>0</v>
      </c>
    </row>
    <row r="16" spans="1:8" s="115" customFormat="1" ht="14.25">
      <c r="A16" s="686" t="s">
        <v>67</v>
      </c>
      <c r="B16" s="686"/>
      <c r="C16" s="686"/>
      <c r="D16" s="113">
        <v>6707.4629999999997</v>
      </c>
      <c r="E16" s="113">
        <v>7028.259</v>
      </c>
      <c r="F16" s="114">
        <f t="shared" si="0"/>
        <v>320.79600000000028</v>
      </c>
    </row>
    <row r="17" spans="1:6" s="115" customFormat="1" ht="14.25">
      <c r="A17" s="116"/>
      <c r="B17" s="686" t="s">
        <v>64</v>
      </c>
      <c r="C17" s="686"/>
      <c r="D17" s="113"/>
      <c r="E17" s="113"/>
      <c r="F17" s="114"/>
    </row>
    <row r="18" spans="1:6" s="115" customFormat="1" ht="14.25">
      <c r="A18" s="116"/>
      <c r="B18" s="686" t="s">
        <v>68</v>
      </c>
      <c r="C18" s="686"/>
      <c r="D18" s="113">
        <v>6676.8040000000001</v>
      </c>
      <c r="E18" s="113">
        <v>6996.4089999999997</v>
      </c>
      <c r="F18" s="114">
        <f t="shared" si="0"/>
        <v>319.60499999999956</v>
      </c>
    </row>
    <row r="19" spans="1:6" s="115" customFormat="1" ht="14.25">
      <c r="A19" s="686" t="s">
        <v>69</v>
      </c>
      <c r="B19" s="686"/>
      <c r="C19" s="686"/>
      <c r="D19" s="113">
        <v>2930.0659999999998</v>
      </c>
      <c r="E19" s="113">
        <v>2923.3220000000001</v>
      </c>
      <c r="F19" s="114">
        <f t="shared" si="0"/>
        <v>-6.7439999999996871</v>
      </c>
    </row>
    <row r="20" spans="1:6" s="115" customFormat="1" ht="14.25">
      <c r="A20" s="116"/>
      <c r="B20" s="686" t="s">
        <v>70</v>
      </c>
      <c r="C20" s="686"/>
      <c r="D20" s="113"/>
      <c r="E20" s="113"/>
      <c r="F20" s="114"/>
    </row>
    <row r="21" spans="1:6" s="115" customFormat="1" ht="14.25">
      <c r="A21" s="116"/>
      <c r="B21" s="686" t="s">
        <v>71</v>
      </c>
      <c r="C21" s="686"/>
      <c r="D21" s="113">
        <v>2572.1329999999998</v>
      </c>
      <c r="E21" s="113">
        <v>2582.2020000000002</v>
      </c>
      <c r="F21" s="114">
        <f t="shared" si="0"/>
        <v>10.069000000000415</v>
      </c>
    </row>
    <row r="22" spans="1:6" s="115" customFormat="1" ht="14.25">
      <c r="A22" s="686" t="s">
        <v>72</v>
      </c>
      <c r="B22" s="686"/>
      <c r="C22" s="686"/>
      <c r="D22" s="113">
        <v>9793.0889999999999</v>
      </c>
      <c r="E22" s="113">
        <v>10194</v>
      </c>
      <c r="F22" s="114">
        <f t="shared" si="0"/>
        <v>400.91100000000006</v>
      </c>
    </row>
    <row r="23" spans="1:6" s="115" customFormat="1" ht="14.25">
      <c r="A23" s="116"/>
      <c r="B23" s="686" t="s">
        <v>70</v>
      </c>
      <c r="C23" s="686"/>
      <c r="D23" s="113"/>
      <c r="E23" s="113"/>
      <c r="F23" s="114"/>
    </row>
    <row r="24" spans="1:6" s="115" customFormat="1" ht="14.25">
      <c r="A24" s="116"/>
      <c r="B24" s="686" t="s">
        <v>73</v>
      </c>
      <c r="C24" s="686"/>
      <c r="D24" s="113">
        <v>8743.2430000000004</v>
      </c>
      <c r="E24" s="113">
        <v>9129.8950000000004</v>
      </c>
      <c r="F24" s="114">
        <f t="shared" si="0"/>
        <v>386.65200000000004</v>
      </c>
    </row>
    <row r="25" spans="1:6" s="115" customFormat="1" ht="14.25">
      <c r="A25" s="116"/>
      <c r="B25" s="686" t="s">
        <v>74</v>
      </c>
      <c r="C25" s="686"/>
      <c r="D25" s="113">
        <v>1001.478</v>
      </c>
      <c r="E25" s="113">
        <v>1016.894</v>
      </c>
      <c r="F25" s="114">
        <f t="shared" si="0"/>
        <v>15.416000000000054</v>
      </c>
    </row>
    <row r="26" spans="1:6" s="115" customFormat="1" ht="14.25">
      <c r="A26" s="686" t="s">
        <v>75</v>
      </c>
      <c r="B26" s="686"/>
      <c r="C26" s="686"/>
      <c r="D26" s="113">
        <v>8611.0619999999999</v>
      </c>
      <c r="E26" s="113">
        <v>8973.607</v>
      </c>
      <c r="F26" s="114">
        <f t="shared" si="0"/>
        <v>362.54500000000007</v>
      </c>
    </row>
    <row r="27" spans="1:6" s="115" customFormat="1" ht="14.25">
      <c r="A27" s="116"/>
      <c r="B27" s="686" t="s">
        <v>70</v>
      </c>
      <c r="C27" s="686"/>
      <c r="D27" s="113"/>
      <c r="E27" s="113"/>
      <c r="F27" s="114"/>
    </row>
    <row r="28" spans="1:6" s="115" customFormat="1" ht="14.25">
      <c r="A28" s="116"/>
      <c r="B28" s="686" t="s">
        <v>76</v>
      </c>
      <c r="C28" s="686"/>
      <c r="D28" s="113">
        <v>3874.4349999999999</v>
      </c>
      <c r="E28" s="113">
        <v>4046.7420000000002</v>
      </c>
      <c r="F28" s="114">
        <f t="shared" si="0"/>
        <v>172.30700000000024</v>
      </c>
    </row>
    <row r="29" spans="1:6" s="115" customFormat="1" ht="14.25">
      <c r="A29" s="116"/>
      <c r="B29" s="686" t="s">
        <v>77</v>
      </c>
      <c r="C29" s="686"/>
      <c r="D29" s="113">
        <v>1211.644</v>
      </c>
      <c r="E29" s="113">
        <v>1254.2</v>
      </c>
      <c r="F29" s="114">
        <f t="shared" si="0"/>
        <v>42.55600000000004</v>
      </c>
    </row>
    <row r="30" spans="1:6" s="115" customFormat="1" ht="14.25">
      <c r="A30" s="116"/>
      <c r="B30" s="686" t="s">
        <v>78</v>
      </c>
      <c r="C30" s="686"/>
      <c r="D30" s="113">
        <v>2119.4459999999999</v>
      </c>
      <c r="E30" s="113">
        <v>2120.4349999999999</v>
      </c>
      <c r="F30" s="114">
        <f t="shared" si="0"/>
        <v>0.98900000000003274</v>
      </c>
    </row>
    <row r="31" spans="1:6" s="115" customFormat="1" ht="14.25">
      <c r="A31" s="116"/>
      <c r="B31" s="686" t="s">
        <v>79</v>
      </c>
      <c r="C31" s="686"/>
      <c r="D31" s="113">
        <v>1405.538</v>
      </c>
      <c r="E31" s="113">
        <v>1552.23</v>
      </c>
      <c r="F31" s="114">
        <f t="shared" si="0"/>
        <v>146.69200000000001</v>
      </c>
    </row>
    <row r="32" spans="1:6" s="115" customFormat="1" ht="14.25">
      <c r="A32" s="686" t="s">
        <v>80</v>
      </c>
      <c r="B32" s="686"/>
      <c r="C32" s="686"/>
      <c r="D32" s="113">
        <v>968.60199999999998</v>
      </c>
      <c r="E32" s="113">
        <v>953.31299999999999</v>
      </c>
      <c r="F32" s="114">
        <f t="shared" si="0"/>
        <v>-15.288999999999987</v>
      </c>
    </row>
    <row r="33" spans="1:6" s="115" customFormat="1" ht="14.25">
      <c r="A33" s="116"/>
      <c r="B33" s="116" t="s">
        <v>70</v>
      </c>
      <c r="C33" s="116"/>
      <c r="D33" s="113"/>
      <c r="E33" s="113"/>
      <c r="F33" s="114"/>
    </row>
    <row r="34" spans="1:6" s="115" customFormat="1" ht="14.25">
      <c r="A34" s="116"/>
      <c r="B34" s="686" t="s">
        <v>81</v>
      </c>
      <c r="C34" s="686"/>
      <c r="D34" s="113">
        <v>786.24400000000003</v>
      </c>
      <c r="E34" s="113">
        <v>774.92200000000003</v>
      </c>
      <c r="F34" s="114">
        <f t="shared" si="0"/>
        <v>-11.322000000000003</v>
      </c>
    </row>
    <row r="35" spans="1:6" s="115" customFormat="1" ht="14.25">
      <c r="A35" s="686" t="s">
        <v>82</v>
      </c>
      <c r="B35" s="686"/>
      <c r="C35" s="686"/>
      <c r="D35" s="113">
        <v>6570.2550000000001</v>
      </c>
      <c r="E35" s="113">
        <v>6805.3869999999997</v>
      </c>
      <c r="F35" s="114">
        <f t="shared" si="0"/>
        <v>235.13199999999961</v>
      </c>
    </row>
    <row r="36" spans="1:6" s="115" customFormat="1" ht="14.25">
      <c r="A36" s="116"/>
      <c r="B36" s="686" t="s">
        <v>70</v>
      </c>
      <c r="C36" s="686"/>
      <c r="D36" s="113"/>
      <c r="E36" s="113"/>
      <c r="F36" s="114"/>
    </row>
    <row r="37" spans="1:6" s="115" customFormat="1" ht="14.25">
      <c r="A37" s="116"/>
      <c r="B37" s="686" t="s">
        <v>83</v>
      </c>
      <c r="C37" s="686"/>
      <c r="D37" s="113">
        <v>6484.3119999999999</v>
      </c>
      <c r="E37" s="113">
        <v>6708.56</v>
      </c>
      <c r="F37" s="114">
        <f t="shared" si="0"/>
        <v>224.2480000000005</v>
      </c>
    </row>
    <row r="38" spans="1:6" s="115" customFormat="1" ht="14.25">
      <c r="A38" s="116"/>
      <c r="B38" s="116"/>
      <c r="C38" s="116" t="s">
        <v>84</v>
      </c>
      <c r="D38" s="113">
        <v>3166.16</v>
      </c>
      <c r="E38" s="113">
        <v>3106.4</v>
      </c>
      <c r="F38" s="114">
        <f t="shared" si="0"/>
        <v>-59.759999999999764</v>
      </c>
    </row>
    <row r="39" spans="1:6" s="115" customFormat="1" ht="14.25">
      <c r="A39" s="116"/>
      <c r="B39" s="116"/>
      <c r="C39" s="116" t="s">
        <v>85</v>
      </c>
      <c r="D39" s="113">
        <v>1092.337</v>
      </c>
      <c r="E39" s="113">
        <v>1112.002</v>
      </c>
      <c r="F39" s="114">
        <f t="shared" si="0"/>
        <v>19.664999999999964</v>
      </c>
    </row>
    <row r="40" spans="1:6" s="115" customFormat="1" ht="14.25">
      <c r="A40" s="686" t="s">
        <v>86</v>
      </c>
      <c r="B40" s="686"/>
      <c r="C40" s="686"/>
      <c r="D40" s="113">
        <v>8516.3719999999994</v>
      </c>
      <c r="E40" s="113">
        <v>8078.7030000000004</v>
      </c>
      <c r="F40" s="114">
        <f t="shared" si="0"/>
        <v>-437.66899999999896</v>
      </c>
    </row>
    <row r="41" spans="1:6" s="115" customFormat="1" ht="14.25">
      <c r="A41" s="116"/>
      <c r="B41" s="686" t="s">
        <v>70</v>
      </c>
      <c r="C41" s="686"/>
      <c r="D41" s="113"/>
      <c r="E41" s="113"/>
      <c r="F41" s="114"/>
    </row>
    <row r="42" spans="1:6" s="115" customFormat="1" ht="14.25">
      <c r="A42" s="116"/>
      <c r="B42" s="117" t="s">
        <v>87</v>
      </c>
      <c r="C42" s="116"/>
      <c r="D42" s="113">
        <v>478.72</v>
      </c>
      <c r="E42" s="113">
        <v>423.71300000000002</v>
      </c>
      <c r="F42" s="114">
        <f t="shared" si="0"/>
        <v>-55.007000000000005</v>
      </c>
    </row>
    <row r="43" spans="1:6" s="115" customFormat="1" ht="14.25">
      <c r="A43" s="116"/>
      <c r="B43" s="686" t="s">
        <v>88</v>
      </c>
      <c r="C43" s="686"/>
      <c r="D43" s="113">
        <v>6855.8320000000003</v>
      </c>
      <c r="E43" s="113">
        <v>6917.5460000000003</v>
      </c>
      <c r="F43" s="114">
        <f t="shared" si="0"/>
        <v>61.713999999999942</v>
      </c>
    </row>
    <row r="44" spans="1:6" s="115" customFormat="1" ht="14.25">
      <c r="A44" s="686" t="s">
        <v>89</v>
      </c>
      <c r="B44" s="686"/>
      <c r="C44" s="686"/>
      <c r="D44" s="113">
        <v>3900.3820000000001</v>
      </c>
      <c r="E44" s="113">
        <v>4078.1210000000001</v>
      </c>
      <c r="F44" s="114">
        <f t="shared" si="0"/>
        <v>177.73900000000003</v>
      </c>
    </row>
    <row r="45" spans="1:6" s="115" customFormat="1" ht="14.25">
      <c r="A45" s="116"/>
      <c r="B45" s="686" t="s">
        <v>64</v>
      </c>
      <c r="C45" s="686"/>
      <c r="D45" s="113"/>
      <c r="E45" s="113"/>
      <c r="F45" s="114"/>
    </row>
    <row r="46" spans="1:6" s="115" customFormat="1" ht="14.25">
      <c r="A46" s="116"/>
      <c r="B46" s="686" t="s">
        <v>90</v>
      </c>
      <c r="C46" s="686"/>
      <c r="D46" s="113">
        <v>2981.107</v>
      </c>
      <c r="E46" s="113">
        <v>3066.8690000000001</v>
      </c>
      <c r="F46" s="114">
        <f t="shared" si="0"/>
        <v>85.762000000000171</v>
      </c>
    </row>
    <row r="47" spans="1:6" s="115" customFormat="1" ht="14.25">
      <c r="A47" s="116"/>
      <c r="B47" s="686" t="s">
        <v>91</v>
      </c>
      <c r="C47" s="686"/>
      <c r="D47" s="113">
        <v>245.82599999999999</v>
      </c>
      <c r="E47" s="113">
        <v>255.42</v>
      </c>
      <c r="F47" s="114">
        <f t="shared" si="0"/>
        <v>9.5939999999999941</v>
      </c>
    </row>
    <row r="48" spans="1:6" s="115" customFormat="1" ht="14.25">
      <c r="A48" s="686" t="s">
        <v>92</v>
      </c>
      <c r="B48" s="686"/>
      <c r="C48" s="686"/>
      <c r="D48" s="113">
        <v>0</v>
      </c>
      <c r="E48" s="113">
        <v>368.58600000000001</v>
      </c>
      <c r="F48" s="114">
        <f t="shared" si="0"/>
        <v>368.58600000000001</v>
      </c>
    </row>
    <row r="49" spans="1:6" s="115" customFormat="1" ht="14.25">
      <c r="A49" s="686" t="s">
        <v>93</v>
      </c>
      <c r="B49" s="686"/>
      <c r="C49" s="686"/>
      <c r="D49" s="113">
        <v>99.522000000000006</v>
      </c>
      <c r="E49" s="113">
        <v>101.6</v>
      </c>
      <c r="F49" s="114">
        <f t="shared" si="0"/>
        <v>2.0779999999999887</v>
      </c>
    </row>
    <row r="50" spans="1:6" s="115" customFormat="1" ht="14.25">
      <c r="A50" s="686" t="s">
        <v>94</v>
      </c>
      <c r="B50" s="686"/>
      <c r="C50" s="686"/>
      <c r="D50" s="113">
        <v>369.91800000000001</v>
      </c>
      <c r="E50" s="113">
        <v>424.2</v>
      </c>
      <c r="F50" s="114">
        <f t="shared" si="0"/>
        <v>54.281999999999982</v>
      </c>
    </row>
    <row r="51" spans="1:6" s="115" customFormat="1" ht="14.25">
      <c r="A51" s="686" t="s">
        <v>95</v>
      </c>
      <c r="B51" s="686"/>
      <c r="C51" s="686"/>
      <c r="D51" s="113">
        <v>402.096</v>
      </c>
      <c r="E51" s="113">
        <v>360.72699999999998</v>
      </c>
      <c r="F51" s="114">
        <f t="shared" si="0"/>
        <v>-41.369000000000028</v>
      </c>
    </row>
    <row r="52" spans="1:6" s="115" customFormat="1" ht="14.25">
      <c r="A52" s="686" t="s">
        <v>96</v>
      </c>
      <c r="B52" s="686"/>
      <c r="C52" s="686"/>
      <c r="D52" s="113">
        <v>2952.8609999999999</v>
      </c>
      <c r="E52" s="113">
        <v>3173.8249999999998</v>
      </c>
      <c r="F52" s="114">
        <f t="shared" si="0"/>
        <v>220.96399999999994</v>
      </c>
    </row>
    <row r="53" spans="1:6" s="115" customFormat="1" ht="14.25">
      <c r="A53" s="116"/>
      <c r="B53" s="686" t="s">
        <v>70</v>
      </c>
      <c r="C53" s="686"/>
      <c r="D53" s="113"/>
      <c r="E53" s="113"/>
      <c r="F53" s="114"/>
    </row>
    <row r="54" spans="1:6" s="115" customFormat="1" ht="14.25">
      <c r="A54" s="116"/>
      <c r="B54" s="686" t="s">
        <v>97</v>
      </c>
      <c r="C54" s="686"/>
      <c r="D54" s="113">
        <v>2547.1439999999998</v>
      </c>
      <c r="E54" s="113">
        <v>2725.8890000000001</v>
      </c>
      <c r="F54" s="114">
        <f t="shared" si="0"/>
        <v>178.74500000000035</v>
      </c>
    </row>
    <row r="55" spans="1:6" s="115" customFormat="1" ht="14.25">
      <c r="A55" s="686" t="s">
        <v>98</v>
      </c>
      <c r="B55" s="686"/>
      <c r="C55" s="686"/>
      <c r="D55" s="113">
        <v>2126.404</v>
      </c>
      <c r="E55" s="113">
        <v>2226.2719999999999</v>
      </c>
      <c r="F55" s="114">
        <f t="shared" si="0"/>
        <v>99.867999999999938</v>
      </c>
    </row>
    <row r="56" spans="1:6" s="115" customFormat="1" ht="14.25">
      <c r="A56" s="116"/>
      <c r="B56" s="686" t="s">
        <v>70</v>
      </c>
      <c r="C56" s="686"/>
      <c r="D56" s="113"/>
      <c r="E56" s="113"/>
      <c r="F56" s="114"/>
    </row>
    <row r="57" spans="1:6" s="115" customFormat="1" ht="14.25">
      <c r="A57" s="116"/>
      <c r="B57" s="686" t="s">
        <v>99</v>
      </c>
      <c r="C57" s="686"/>
      <c r="D57" s="113">
        <v>1729.5920000000001</v>
      </c>
      <c r="E57" s="113">
        <v>1836.3130000000001</v>
      </c>
      <c r="F57" s="114">
        <f t="shared" si="0"/>
        <v>106.721</v>
      </c>
    </row>
    <row r="58" spans="1:6" s="115" customFormat="1" ht="14.25">
      <c r="A58" s="116"/>
      <c r="B58" s="117"/>
      <c r="C58" s="117" t="s">
        <v>100</v>
      </c>
      <c r="D58" s="113">
        <v>792.71799999999996</v>
      </c>
      <c r="E58" s="113">
        <v>850.5</v>
      </c>
      <c r="F58" s="114">
        <f t="shared" si="0"/>
        <v>57.782000000000039</v>
      </c>
    </row>
    <row r="59" spans="1:6" s="115" customFormat="1" ht="14.25">
      <c r="A59" s="116"/>
      <c r="B59" s="117"/>
      <c r="C59" s="117" t="s">
        <v>101</v>
      </c>
      <c r="D59" s="113">
        <v>752.89499999999998</v>
      </c>
      <c r="E59" s="113">
        <v>795.53700000000003</v>
      </c>
      <c r="F59" s="114">
        <f t="shared" si="0"/>
        <v>42.642000000000053</v>
      </c>
    </row>
    <row r="60" spans="1:6" s="115" customFormat="1" ht="14.25">
      <c r="A60" s="687" t="s">
        <v>102</v>
      </c>
      <c r="B60" s="687"/>
      <c r="C60" s="687"/>
      <c r="D60" s="113">
        <v>794.73699999999997</v>
      </c>
      <c r="E60" s="113">
        <v>639.01900000000001</v>
      </c>
      <c r="F60" s="114">
        <f t="shared" si="0"/>
        <v>-155.71799999999996</v>
      </c>
    </row>
    <row r="61" spans="1:6" s="115" customFormat="1" ht="14.25">
      <c r="A61" s="686" t="s">
        <v>103</v>
      </c>
      <c r="B61" s="686"/>
      <c r="C61" s="686"/>
      <c r="D61" s="113">
        <v>880.33500000000004</v>
      </c>
      <c r="E61" s="113">
        <v>1014.003</v>
      </c>
      <c r="F61" s="114">
        <f t="shared" si="0"/>
        <v>133.66800000000001</v>
      </c>
    </row>
    <row r="62" spans="1:6" s="115" customFormat="1" ht="14.25">
      <c r="A62" s="116"/>
      <c r="B62" s="686" t="s">
        <v>64</v>
      </c>
      <c r="C62" s="686"/>
      <c r="D62" s="113"/>
      <c r="E62" s="113"/>
      <c r="F62" s="114"/>
    </row>
    <row r="63" spans="1:6" s="115" customFormat="1" ht="14.25">
      <c r="A63" s="116"/>
      <c r="B63" s="686" t="s">
        <v>104</v>
      </c>
      <c r="C63" s="686"/>
      <c r="D63" s="113">
        <v>477.125</v>
      </c>
      <c r="E63" s="113">
        <v>484.95600000000002</v>
      </c>
      <c r="F63" s="114">
        <f t="shared" si="0"/>
        <v>7.8310000000000173</v>
      </c>
    </row>
    <row r="64" spans="1:6" s="115" customFormat="1" ht="14.25">
      <c r="A64" s="686" t="s">
        <v>105</v>
      </c>
      <c r="B64" s="686"/>
      <c r="C64" s="686"/>
      <c r="D64" s="113">
        <v>1717.367</v>
      </c>
      <c r="E64" s="113">
        <v>1540.2719999999999</v>
      </c>
      <c r="F64" s="114">
        <f t="shared" si="0"/>
        <v>-177.09500000000003</v>
      </c>
    </row>
    <row r="65" spans="1:8" s="115" customFormat="1" ht="14.25">
      <c r="A65" s="116"/>
      <c r="B65" s="686" t="s">
        <v>70</v>
      </c>
      <c r="C65" s="686"/>
      <c r="D65" s="113"/>
      <c r="E65" s="113"/>
      <c r="F65" s="114"/>
    </row>
    <row r="66" spans="1:8" s="115" customFormat="1" ht="14.25">
      <c r="A66" s="116"/>
      <c r="B66" s="686" t="s">
        <v>106</v>
      </c>
      <c r="C66" s="686"/>
      <c r="D66" s="113">
        <v>209.78100000000001</v>
      </c>
      <c r="E66" s="113">
        <v>633.80200000000002</v>
      </c>
      <c r="F66" s="114">
        <f t="shared" si="0"/>
        <v>424.02100000000002</v>
      </c>
    </row>
    <row r="67" spans="1:8" s="115" customFormat="1" ht="14.25">
      <c r="A67" s="116"/>
      <c r="B67" s="116" t="s">
        <v>107</v>
      </c>
      <c r="C67" s="116"/>
      <c r="D67" s="113">
        <v>1507.586</v>
      </c>
      <c r="E67" s="113">
        <v>906.47</v>
      </c>
      <c r="F67" s="114">
        <f t="shared" si="0"/>
        <v>-601.11599999999999</v>
      </c>
    </row>
    <row r="68" spans="1:8" s="115" customFormat="1" ht="14.25">
      <c r="A68" s="686" t="s">
        <v>108</v>
      </c>
      <c r="B68" s="686"/>
      <c r="C68" s="686"/>
      <c r="D68" s="113">
        <v>3286.4679999999998</v>
      </c>
      <c r="E68" s="113">
        <v>1831.59</v>
      </c>
      <c r="F68" s="114">
        <f t="shared" si="0"/>
        <v>-1454.8779999999999</v>
      </c>
    </row>
    <row r="69" spans="1:8" s="115" customFormat="1" ht="14.25">
      <c r="A69" s="686" t="s">
        <v>109</v>
      </c>
      <c r="B69" s="686"/>
      <c r="C69" s="686"/>
      <c r="D69" s="113">
        <v>323.77300000000002</v>
      </c>
      <c r="E69" s="113">
        <v>1</v>
      </c>
      <c r="F69" s="114">
        <f t="shared" si="0"/>
        <v>-322.77300000000002</v>
      </c>
    </row>
    <row r="70" spans="1:8" s="115" customFormat="1" ht="14.25">
      <c r="A70" s="116"/>
      <c r="B70" s="686" t="s">
        <v>64</v>
      </c>
      <c r="C70" s="686"/>
      <c r="D70" s="113"/>
      <c r="E70" s="113"/>
      <c r="F70" s="114"/>
    </row>
    <row r="71" spans="1:8" s="115" customFormat="1" ht="14.25">
      <c r="A71" s="116"/>
      <c r="B71" s="686" t="s">
        <v>110</v>
      </c>
      <c r="C71" s="686"/>
      <c r="D71" s="113">
        <v>298.267</v>
      </c>
      <c r="E71" s="113">
        <v>0</v>
      </c>
      <c r="F71" s="114">
        <f t="shared" ref="F71:F72" si="1">E71-D71</f>
        <v>-298.267</v>
      </c>
    </row>
    <row r="72" spans="1:8" s="115" customFormat="1" ht="14.25">
      <c r="A72" s="687" t="s">
        <v>111</v>
      </c>
      <c r="B72" s="687"/>
      <c r="C72" s="687"/>
      <c r="D72" s="113">
        <v>6396.5609999999997</v>
      </c>
      <c r="E72" s="113">
        <v>6903.5140000000001</v>
      </c>
      <c r="F72" s="114">
        <f t="shared" si="1"/>
        <v>506.95300000000043</v>
      </c>
    </row>
    <row r="73" spans="1:8" s="115" customFormat="1" ht="27" customHeight="1">
      <c r="A73" s="688" t="s">
        <v>112</v>
      </c>
      <c r="B73" s="688"/>
      <c r="C73" s="688"/>
      <c r="D73" s="118">
        <f>D6+D7+D8+D40+D44+D19+D22+D32+D35+D9+D10+D11+D12+D69+D15+D61+D64+D26+D72+D55+D60+D16+D51+D49+D52+D50+D68</f>
        <v>75567.287000000011</v>
      </c>
      <c r="E73" s="118">
        <f>E6+E7+E8+E40+E44+E19+E22+E32+E35+E9+E10+E11+E12+E69+E15+E61+E64+E26+E72+E55+E60+E16+E51+E49+E52+E50+E68+E48</f>
        <v>75760.876999999993</v>
      </c>
      <c r="F73" s="118">
        <f>F6+F7+F8+F40+F44+F19+F22+F32+F35+F9+F10+F11+F12+F69+F15+F61+F64+F26+F72+F55+F60+F16+F51+F49+F52+F50+F68+F48</f>
        <v>193.59000000000128</v>
      </c>
      <c r="H73" s="119"/>
    </row>
    <row r="74" spans="1:8" s="115" customFormat="1" ht="13.5"/>
    <row r="75" spans="1:8" s="115" customFormat="1" ht="13.5">
      <c r="A75" s="120" t="s">
        <v>113</v>
      </c>
    </row>
    <row r="76" spans="1:8" s="115" customFormat="1" ht="13.5">
      <c r="A76" s="120" t="s">
        <v>114</v>
      </c>
    </row>
    <row r="77" spans="1:8" s="115" customFormat="1" ht="13.5">
      <c r="A77" s="120"/>
    </row>
    <row r="78" spans="1:8" s="115" customFormat="1" ht="13.5"/>
    <row r="79" spans="1:8" s="102" customFormat="1" ht="13.5" hidden="1" outlineLevel="1">
      <c r="A79" s="101"/>
      <c r="B79" s="101"/>
      <c r="C79" s="101"/>
      <c r="D79" s="101"/>
      <c r="E79" s="101"/>
      <c r="F79" s="101"/>
      <c r="G79" s="101"/>
      <c r="H79" s="101"/>
    </row>
    <row r="80" spans="1:8" s="104" customFormat="1" ht="14.25" hidden="1" customHeight="1" outlineLevel="1">
      <c r="A80" s="103"/>
      <c r="B80" s="103"/>
      <c r="C80" s="103"/>
      <c r="D80" s="103"/>
      <c r="E80" s="103"/>
      <c r="F80" s="103"/>
      <c r="G80" s="103"/>
      <c r="H80" s="103"/>
    </row>
    <row r="81" spans="1:8" s="106" customFormat="1" ht="13.5" hidden="1" outlineLevel="1">
      <c r="A81" s="97"/>
      <c r="B81" s="97"/>
      <c r="C81" s="97"/>
      <c r="D81" s="97"/>
      <c r="E81" s="97"/>
      <c r="F81" s="97"/>
      <c r="G81" s="105"/>
      <c r="H81" s="105"/>
    </row>
    <row r="82" spans="1:8" s="106" customFormat="1" ht="37.5" hidden="1" customHeight="1" outlineLevel="1">
      <c r="A82" s="107"/>
      <c r="B82" s="109"/>
      <c r="C82" s="109"/>
      <c r="D82" s="110" t="str">
        <f>D4</f>
        <v>2013
vorl. Erfolg</v>
      </c>
      <c r="E82" s="110" t="str">
        <f>E4</f>
        <v>2014
BVA-E</v>
      </c>
      <c r="F82" s="110" t="str">
        <f>F4</f>
        <v>Differenz</v>
      </c>
      <c r="G82" s="105"/>
      <c r="H82" s="105"/>
    </row>
    <row r="83" spans="1:8" ht="12" hidden="1" outlineLevel="1">
      <c r="A83" s="121"/>
      <c r="B83" s="121"/>
      <c r="C83" s="121"/>
      <c r="D83" s="121"/>
      <c r="E83" s="121"/>
      <c r="F83" s="121"/>
    </row>
    <row r="84" spans="1:8" ht="14.25" hidden="1" outlineLevel="1">
      <c r="A84" s="686" t="str">
        <f>A48</f>
        <v>UG 32 Kunst und Kultur</v>
      </c>
      <c r="B84" s="686"/>
      <c r="C84" s="686"/>
      <c r="D84" s="113">
        <f t="shared" ref="D84:F88" si="2">D48</f>
        <v>0</v>
      </c>
      <c r="E84" s="113">
        <f t="shared" si="2"/>
        <v>368.58600000000001</v>
      </c>
      <c r="F84" s="114">
        <f t="shared" si="2"/>
        <v>368.58600000000001</v>
      </c>
    </row>
    <row r="85" spans="1:8" ht="14.25" hidden="1" outlineLevel="1">
      <c r="A85" s="686" t="str">
        <f>A49</f>
        <v>UG 33 Wirtschaft (Forschung)</v>
      </c>
      <c r="B85" s="686"/>
      <c r="C85" s="686"/>
      <c r="D85" s="113">
        <f t="shared" si="2"/>
        <v>99.522000000000006</v>
      </c>
      <c r="E85" s="113">
        <f t="shared" si="2"/>
        <v>101.6</v>
      </c>
      <c r="F85" s="114">
        <f t="shared" si="2"/>
        <v>2.0779999999999887</v>
      </c>
    </row>
    <row r="86" spans="1:8" ht="14.25" hidden="1" outlineLevel="1">
      <c r="A86" s="686" t="str">
        <f>A50</f>
        <v>UG 34 Verkehr Innovation u. Technologie (Forschung)</v>
      </c>
      <c r="B86" s="686"/>
      <c r="C86" s="686"/>
      <c r="D86" s="113">
        <f t="shared" si="2"/>
        <v>369.91800000000001</v>
      </c>
      <c r="E86" s="113">
        <f t="shared" si="2"/>
        <v>424.2</v>
      </c>
      <c r="F86" s="114">
        <f t="shared" si="2"/>
        <v>54.281999999999982</v>
      </c>
    </row>
    <row r="87" spans="1:8" s="115" customFormat="1" ht="14.25" hidden="1" outlineLevel="1">
      <c r="A87" s="686" t="str">
        <f>A51</f>
        <v>UG 40 Wirtschaft</v>
      </c>
      <c r="B87" s="686"/>
      <c r="C87" s="686"/>
      <c r="D87" s="113">
        <f t="shared" si="2"/>
        <v>402.096</v>
      </c>
      <c r="E87" s="113">
        <f t="shared" si="2"/>
        <v>360.72699999999998</v>
      </c>
      <c r="F87" s="114">
        <f t="shared" si="2"/>
        <v>-41.369000000000028</v>
      </c>
    </row>
    <row r="88" spans="1:8" s="115" customFormat="1" ht="14.25" hidden="1" outlineLevel="1">
      <c r="A88" s="686" t="str">
        <f>A52</f>
        <v>UG 41 Verkehr, Innovation und Technologie</v>
      </c>
      <c r="B88" s="686"/>
      <c r="C88" s="686"/>
      <c r="D88" s="113">
        <f t="shared" si="2"/>
        <v>2952.8609999999999</v>
      </c>
      <c r="E88" s="113">
        <f t="shared" si="2"/>
        <v>3173.8249999999998</v>
      </c>
      <c r="F88" s="114">
        <f t="shared" si="2"/>
        <v>220.96399999999994</v>
      </c>
    </row>
    <row r="89" spans="1:8" s="115" customFormat="1" ht="14.25" hidden="1" outlineLevel="1">
      <c r="A89" s="116"/>
      <c r="B89" s="686" t="str">
        <f>B53</f>
        <v xml:space="preserve">hievon </v>
      </c>
      <c r="C89" s="686"/>
      <c r="D89" s="113"/>
      <c r="E89" s="113"/>
      <c r="F89" s="114"/>
    </row>
    <row r="90" spans="1:8" s="115" customFormat="1" ht="14.25" hidden="1" outlineLevel="1">
      <c r="A90" s="116"/>
      <c r="B90" s="686" t="str">
        <f>B54</f>
        <v>DB Schiene</v>
      </c>
      <c r="C90" s="686"/>
      <c r="D90" s="113">
        <f t="shared" ref="D90:F91" si="3">D54</f>
        <v>2547.1439999999998</v>
      </c>
      <c r="E90" s="113">
        <f t="shared" si="3"/>
        <v>2725.8890000000001</v>
      </c>
      <c r="F90" s="114">
        <f t="shared" si="3"/>
        <v>178.74500000000035</v>
      </c>
    </row>
    <row r="91" spans="1:8" s="115" customFormat="1" ht="14.25" hidden="1" outlineLevel="1">
      <c r="A91" s="686" t="str">
        <f>A55</f>
        <v>UG 42 Land-, Forst- u. Wasserwirtschaft</v>
      </c>
      <c r="B91" s="686"/>
      <c r="C91" s="686"/>
      <c r="D91" s="113">
        <f t="shared" si="3"/>
        <v>2126.404</v>
      </c>
      <c r="E91" s="113">
        <f t="shared" si="3"/>
        <v>2226.2719999999999</v>
      </c>
      <c r="F91" s="114">
        <f t="shared" si="3"/>
        <v>99.867999999999938</v>
      </c>
    </row>
    <row r="92" spans="1:8" s="115" customFormat="1" ht="14.25" hidden="1" outlineLevel="1">
      <c r="A92" s="116"/>
      <c r="B92" s="686" t="str">
        <f>B56</f>
        <v xml:space="preserve">hievon </v>
      </c>
      <c r="C92" s="686"/>
      <c r="D92" s="113"/>
      <c r="E92" s="113"/>
      <c r="F92" s="114"/>
    </row>
    <row r="93" spans="1:8" s="115" customFormat="1" ht="14.25" hidden="1" outlineLevel="1">
      <c r="A93" s="116"/>
      <c r="B93" s="686" t="str">
        <f>B57</f>
        <v>GB Landwirtschaft  und ländlicher Raum</v>
      </c>
      <c r="C93" s="686"/>
      <c r="D93" s="113">
        <f t="shared" ref="D93:F97" si="4">D57</f>
        <v>1729.5920000000001</v>
      </c>
      <c r="E93" s="113">
        <f t="shared" si="4"/>
        <v>1836.3130000000001</v>
      </c>
      <c r="F93" s="114">
        <f t="shared" si="4"/>
        <v>106.721</v>
      </c>
    </row>
    <row r="94" spans="1:8" s="115" customFormat="1" ht="14.25" hidden="1" outlineLevel="1">
      <c r="A94" s="116"/>
      <c r="B94" s="117"/>
      <c r="C94" s="117" t="str">
        <f>C58</f>
        <v>hievon DB Ländliche Entwicklung</v>
      </c>
      <c r="D94" s="113">
        <f t="shared" si="4"/>
        <v>792.71799999999996</v>
      </c>
      <c r="E94" s="113">
        <f t="shared" si="4"/>
        <v>850.5</v>
      </c>
      <c r="F94" s="114">
        <f t="shared" si="4"/>
        <v>57.782000000000039</v>
      </c>
    </row>
    <row r="95" spans="1:8" s="115" customFormat="1" ht="14.25" hidden="1" outlineLevel="1">
      <c r="A95" s="116"/>
      <c r="B95" s="117"/>
      <c r="C95" s="117" t="str">
        <f>C59</f>
        <v xml:space="preserve">             DB Marktordnung und Fischerei</v>
      </c>
      <c r="D95" s="113">
        <f t="shared" si="4"/>
        <v>752.89499999999998</v>
      </c>
      <c r="E95" s="113">
        <f t="shared" si="4"/>
        <v>795.53700000000003</v>
      </c>
      <c r="F95" s="114">
        <f t="shared" si="4"/>
        <v>42.642000000000053</v>
      </c>
    </row>
    <row r="96" spans="1:8" s="115" customFormat="1" ht="14.25" hidden="1" outlineLevel="1">
      <c r="A96" s="687" t="str">
        <f>A60</f>
        <v>UG 43 Umwelt</v>
      </c>
      <c r="B96" s="687"/>
      <c r="C96" s="687"/>
      <c r="D96" s="113">
        <f t="shared" si="4"/>
        <v>794.73699999999997</v>
      </c>
      <c r="E96" s="113">
        <f t="shared" si="4"/>
        <v>639.01900000000001</v>
      </c>
      <c r="F96" s="114">
        <f t="shared" si="4"/>
        <v>-155.71799999999996</v>
      </c>
    </row>
    <row r="97" spans="1:6" s="115" customFormat="1" ht="14.25" hidden="1" outlineLevel="1">
      <c r="A97" s="686" t="str">
        <f>A61</f>
        <v>UG 44 Finanzausgleich</v>
      </c>
      <c r="B97" s="686"/>
      <c r="C97" s="686"/>
      <c r="D97" s="113">
        <f t="shared" si="4"/>
        <v>880.33500000000004</v>
      </c>
      <c r="E97" s="113">
        <f t="shared" si="4"/>
        <v>1014.003</v>
      </c>
      <c r="F97" s="114">
        <f t="shared" si="4"/>
        <v>133.66800000000001</v>
      </c>
    </row>
    <row r="98" spans="1:6" s="115" customFormat="1" ht="14.25" hidden="1" outlineLevel="1">
      <c r="A98" s="116"/>
      <c r="B98" s="686" t="str">
        <f>B62</f>
        <v>hievon</v>
      </c>
      <c r="C98" s="686"/>
      <c r="D98" s="113"/>
      <c r="E98" s="113"/>
      <c r="F98" s="114"/>
    </row>
    <row r="99" spans="1:6" s="115" customFormat="1" ht="14.25" hidden="1" outlineLevel="1">
      <c r="A99" s="116"/>
      <c r="B99" s="686" t="str">
        <f>B63</f>
        <v>GB Katastrophen-Fonds</v>
      </c>
      <c r="C99" s="686"/>
      <c r="D99" s="113">
        <f t="shared" ref="D99:F100" si="5">D63</f>
        <v>477.125</v>
      </c>
      <c r="E99" s="113">
        <f t="shared" si="5"/>
        <v>484.95600000000002</v>
      </c>
      <c r="F99" s="114">
        <f t="shared" si="5"/>
        <v>7.8310000000000173</v>
      </c>
    </row>
    <row r="100" spans="1:6" s="115" customFormat="1" ht="14.25" hidden="1" outlineLevel="1">
      <c r="A100" s="686" t="str">
        <f>A64</f>
        <v>UG 45 Bundesvermögen</v>
      </c>
      <c r="B100" s="686"/>
      <c r="C100" s="686"/>
      <c r="D100" s="113">
        <f t="shared" si="5"/>
        <v>1717.367</v>
      </c>
      <c r="E100" s="113">
        <f t="shared" si="5"/>
        <v>1540.2719999999999</v>
      </c>
      <c r="F100" s="114">
        <f t="shared" si="5"/>
        <v>-177.09500000000003</v>
      </c>
    </row>
    <row r="101" spans="1:6" s="115" customFormat="1" ht="14.25" hidden="1" outlineLevel="1">
      <c r="A101" s="116"/>
      <c r="B101" s="686" t="str">
        <f>B65</f>
        <v xml:space="preserve">hievon </v>
      </c>
      <c r="C101" s="686"/>
      <c r="D101" s="113"/>
      <c r="E101" s="113"/>
      <c r="F101" s="114"/>
    </row>
    <row r="102" spans="1:6" s="115" customFormat="1" ht="14.25" hidden="1" outlineLevel="1">
      <c r="A102" s="116"/>
      <c r="B102" s="686" t="str">
        <f>B66</f>
        <v>GB Haftungen (AusfFG, AFFG ua.)</v>
      </c>
      <c r="C102" s="686"/>
      <c r="D102" s="113">
        <f t="shared" ref="D102:F105" si="6">D66</f>
        <v>209.78100000000001</v>
      </c>
      <c r="E102" s="113">
        <f t="shared" si="6"/>
        <v>633.80200000000002</v>
      </c>
      <c r="F102" s="114">
        <f t="shared" si="6"/>
        <v>424.02100000000002</v>
      </c>
    </row>
    <row r="103" spans="1:6" s="115" customFormat="1" ht="14.25" hidden="1" outlineLevel="1">
      <c r="A103" s="116"/>
      <c r="B103" s="116" t="str">
        <f>B67</f>
        <v>GB Bundesvermögensverwaltung</v>
      </c>
      <c r="C103" s="116"/>
      <c r="D103" s="113">
        <f t="shared" si="6"/>
        <v>1507.586</v>
      </c>
      <c r="E103" s="113">
        <f t="shared" si="6"/>
        <v>906.47</v>
      </c>
      <c r="F103" s="114">
        <f t="shared" si="6"/>
        <v>-601.11599999999999</v>
      </c>
    </row>
    <row r="104" spans="1:6" s="115" customFormat="1" ht="14.25" hidden="1" outlineLevel="1">
      <c r="A104" s="686" t="str">
        <f>A68</f>
        <v>UG 46 Finanzmarktstabilität</v>
      </c>
      <c r="B104" s="686"/>
      <c r="C104" s="686"/>
      <c r="D104" s="113">
        <f t="shared" si="6"/>
        <v>3286.4679999999998</v>
      </c>
      <c r="E104" s="113">
        <f t="shared" si="6"/>
        <v>1831.59</v>
      </c>
      <c r="F104" s="114">
        <f t="shared" si="6"/>
        <v>-1454.8779999999999</v>
      </c>
    </row>
    <row r="105" spans="1:6" s="115" customFormat="1" ht="14.25" hidden="1" outlineLevel="1">
      <c r="A105" s="686" t="str">
        <f>A69</f>
        <v>UG 51 Kassenverwaltung</v>
      </c>
      <c r="B105" s="686"/>
      <c r="C105" s="686"/>
      <c r="D105" s="113">
        <f t="shared" si="6"/>
        <v>323.77300000000002</v>
      </c>
      <c r="E105" s="113">
        <f t="shared" si="6"/>
        <v>1</v>
      </c>
      <c r="F105" s="114">
        <f t="shared" si="6"/>
        <v>-322.77300000000002</v>
      </c>
    </row>
    <row r="106" spans="1:6" s="115" customFormat="1" ht="14.25" hidden="1" outlineLevel="1">
      <c r="A106" s="116"/>
      <c r="B106" s="686" t="str">
        <f>B70</f>
        <v>hievon</v>
      </c>
      <c r="C106" s="686"/>
      <c r="D106" s="113"/>
      <c r="E106" s="113"/>
      <c r="F106" s="114"/>
    </row>
    <row r="107" spans="1:6" s="115" customFormat="1" ht="14.25" hidden="1" outlineLevel="1">
      <c r="A107" s="116"/>
      <c r="B107" s="686" t="str">
        <f>B71</f>
        <v>DB SWW</v>
      </c>
      <c r="C107" s="686"/>
      <c r="D107" s="113">
        <f t="shared" ref="D107:F109" si="7">D71</f>
        <v>298.267</v>
      </c>
      <c r="E107" s="113">
        <f t="shared" si="7"/>
        <v>0</v>
      </c>
      <c r="F107" s="114">
        <f t="shared" si="7"/>
        <v>-298.267</v>
      </c>
    </row>
    <row r="108" spans="1:6" s="115" customFormat="1" ht="14.25" hidden="1" outlineLevel="1">
      <c r="A108" s="687" t="str">
        <f>A72</f>
        <v>UG  58 Finanzierungen, Währungstauschverträge</v>
      </c>
      <c r="B108" s="687"/>
      <c r="C108" s="687"/>
      <c r="D108" s="113">
        <f t="shared" si="7"/>
        <v>6396.5609999999997</v>
      </c>
      <c r="E108" s="113">
        <f t="shared" si="7"/>
        <v>6903.5140000000001</v>
      </c>
      <c r="F108" s="114">
        <f t="shared" si="7"/>
        <v>506.95300000000043</v>
      </c>
    </row>
    <row r="109" spans="1:6" s="115" customFormat="1" ht="27" hidden="1" customHeight="1" outlineLevel="1">
      <c r="A109" s="688" t="str">
        <f>A73</f>
        <v>Gesamtauszahlungen</v>
      </c>
      <c r="B109" s="688"/>
      <c r="C109" s="688"/>
      <c r="D109" s="118">
        <f t="shared" si="7"/>
        <v>75567.287000000011</v>
      </c>
      <c r="E109" s="118">
        <f t="shared" si="7"/>
        <v>75760.876999999993</v>
      </c>
      <c r="F109" s="118">
        <f t="shared" si="7"/>
        <v>193.59000000000128</v>
      </c>
    </row>
    <row r="110" spans="1:6" s="115" customFormat="1" ht="13.5" hidden="1" outlineLevel="1"/>
    <row r="111" spans="1:6" s="120" customFormat="1" ht="13.5" hidden="1" outlineLevel="1">
      <c r="A111" s="115" t="str">
        <f t="shared" ref="A111:A112" si="8">A75</f>
        <v>FH=Finanzierungshaushalt, UG=Untergliederung, GB=Globalbudget, DB=Detailbudget</v>
      </c>
    </row>
    <row r="112" spans="1:6" s="115" customFormat="1" ht="13.5" hidden="1" outlineLevel="1">
      <c r="A112" s="115" t="str">
        <f t="shared" si="8"/>
        <v>Quelle: Bundesministerium für Finanzen</v>
      </c>
    </row>
    <row r="113" collapsed="1"/>
  </sheetData>
  <mergeCells count="84">
    <mergeCell ref="B17:C17"/>
    <mergeCell ref="A6:C6"/>
    <mergeCell ref="A7:C7"/>
    <mergeCell ref="A8:C8"/>
    <mergeCell ref="A9:C9"/>
    <mergeCell ref="A10:C10"/>
    <mergeCell ref="A11:C11"/>
    <mergeCell ref="A12:C12"/>
    <mergeCell ref="B13:C13"/>
    <mergeCell ref="B14:C14"/>
    <mergeCell ref="A15:C15"/>
    <mergeCell ref="A16:C16"/>
    <mergeCell ref="B29:C29"/>
    <mergeCell ref="B18:C18"/>
    <mergeCell ref="A19:C19"/>
    <mergeCell ref="B20:C20"/>
    <mergeCell ref="B21:C21"/>
    <mergeCell ref="A22:C22"/>
    <mergeCell ref="B23:C23"/>
    <mergeCell ref="B24:C24"/>
    <mergeCell ref="B25:C25"/>
    <mergeCell ref="A26:C26"/>
    <mergeCell ref="B27:C27"/>
    <mergeCell ref="B28:C28"/>
    <mergeCell ref="B45:C45"/>
    <mergeCell ref="B30:C30"/>
    <mergeCell ref="B31:C31"/>
    <mergeCell ref="A32:C32"/>
    <mergeCell ref="B34:C34"/>
    <mergeCell ref="A35:C35"/>
    <mergeCell ref="B36:C36"/>
    <mergeCell ref="B37:C37"/>
    <mergeCell ref="A40:C40"/>
    <mergeCell ref="B41:C41"/>
    <mergeCell ref="B43:C43"/>
    <mergeCell ref="A44:C44"/>
    <mergeCell ref="B57:C57"/>
    <mergeCell ref="B46:C46"/>
    <mergeCell ref="B47:C47"/>
    <mergeCell ref="A48:C48"/>
    <mergeCell ref="A49:C49"/>
    <mergeCell ref="A50:C50"/>
    <mergeCell ref="A51:C51"/>
    <mergeCell ref="A52:C52"/>
    <mergeCell ref="B53:C53"/>
    <mergeCell ref="B54:C54"/>
    <mergeCell ref="A55:C55"/>
    <mergeCell ref="B56:C56"/>
    <mergeCell ref="A72:C72"/>
    <mergeCell ref="A60:C60"/>
    <mergeCell ref="A61:C61"/>
    <mergeCell ref="B62:C62"/>
    <mergeCell ref="B63:C63"/>
    <mergeCell ref="A64:C64"/>
    <mergeCell ref="B65:C65"/>
    <mergeCell ref="B66:C66"/>
    <mergeCell ref="A68:C68"/>
    <mergeCell ref="A69:C69"/>
    <mergeCell ref="B70:C70"/>
    <mergeCell ref="B71:C71"/>
    <mergeCell ref="A96:C96"/>
    <mergeCell ref="A73:C73"/>
    <mergeCell ref="A84:C84"/>
    <mergeCell ref="A85:C85"/>
    <mergeCell ref="A86:C86"/>
    <mergeCell ref="A87:C87"/>
    <mergeCell ref="A88:C88"/>
    <mergeCell ref="B89:C89"/>
    <mergeCell ref="B90:C90"/>
    <mergeCell ref="A91:C91"/>
    <mergeCell ref="B92:C92"/>
    <mergeCell ref="B93:C93"/>
    <mergeCell ref="A109:C109"/>
    <mergeCell ref="A97:C97"/>
    <mergeCell ref="B98:C98"/>
    <mergeCell ref="B99:C99"/>
    <mergeCell ref="A100:C100"/>
    <mergeCell ref="B101:C101"/>
    <mergeCell ref="B102:C102"/>
    <mergeCell ref="A104:C104"/>
    <mergeCell ref="A105:C105"/>
    <mergeCell ref="B106:C106"/>
    <mergeCell ref="B107:C107"/>
    <mergeCell ref="A108:C108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showGridLines="0" workbookViewId="0"/>
  </sheetViews>
  <sheetFormatPr baseColWidth="10" defaultRowHeight="12.75"/>
  <cols>
    <col min="1" max="1" width="3.42578125" style="153" customWidth="1"/>
    <col min="2" max="2" width="48.28515625" style="153" customWidth="1"/>
    <col min="3" max="5" width="12.5703125" style="154" customWidth="1"/>
    <col min="6" max="255" width="11.42578125" style="153"/>
    <col min="256" max="256" width="3.140625" style="153" customWidth="1"/>
    <col min="257" max="257" width="48.140625" style="153" customWidth="1"/>
    <col min="258" max="258" width="9.7109375" style="153" bestFit="1" customWidth="1"/>
    <col min="259" max="259" width="8.42578125" style="153" customWidth="1"/>
    <col min="260" max="260" width="10.140625" style="153" bestFit="1" customWidth="1"/>
    <col min="261" max="511" width="11.42578125" style="153"/>
    <col min="512" max="512" width="3.140625" style="153" customWidth="1"/>
    <col min="513" max="513" width="48.140625" style="153" customWidth="1"/>
    <col min="514" max="514" width="9.7109375" style="153" bestFit="1" customWidth="1"/>
    <col min="515" max="515" width="8.42578125" style="153" customWidth="1"/>
    <col min="516" max="516" width="10.140625" style="153" bestFit="1" customWidth="1"/>
    <col min="517" max="767" width="11.42578125" style="153"/>
    <col min="768" max="768" width="3.140625" style="153" customWidth="1"/>
    <col min="769" max="769" width="48.140625" style="153" customWidth="1"/>
    <col min="770" max="770" width="9.7109375" style="153" bestFit="1" customWidth="1"/>
    <col min="771" max="771" width="8.42578125" style="153" customWidth="1"/>
    <col min="772" max="772" width="10.140625" style="153" bestFit="1" customWidth="1"/>
    <col min="773" max="1023" width="11.42578125" style="153"/>
    <col min="1024" max="1024" width="3.140625" style="153" customWidth="1"/>
    <col min="1025" max="1025" width="48.140625" style="153" customWidth="1"/>
    <col min="1026" max="1026" width="9.7109375" style="153" bestFit="1" customWidth="1"/>
    <col min="1027" max="1027" width="8.42578125" style="153" customWidth="1"/>
    <col min="1028" max="1028" width="10.140625" style="153" bestFit="1" customWidth="1"/>
    <col min="1029" max="1279" width="11.42578125" style="153"/>
    <col min="1280" max="1280" width="3.140625" style="153" customWidth="1"/>
    <col min="1281" max="1281" width="48.140625" style="153" customWidth="1"/>
    <col min="1282" max="1282" width="9.7109375" style="153" bestFit="1" customWidth="1"/>
    <col min="1283" max="1283" width="8.42578125" style="153" customWidth="1"/>
    <col min="1284" max="1284" width="10.140625" style="153" bestFit="1" customWidth="1"/>
    <col min="1285" max="1535" width="11.42578125" style="153"/>
    <col min="1536" max="1536" width="3.140625" style="153" customWidth="1"/>
    <col min="1537" max="1537" width="48.140625" style="153" customWidth="1"/>
    <col min="1538" max="1538" width="9.7109375" style="153" bestFit="1" customWidth="1"/>
    <col min="1539" max="1539" width="8.42578125" style="153" customWidth="1"/>
    <col min="1540" max="1540" width="10.140625" style="153" bestFit="1" customWidth="1"/>
    <col min="1541" max="1791" width="11.42578125" style="153"/>
    <col min="1792" max="1792" width="3.140625" style="153" customWidth="1"/>
    <col min="1793" max="1793" width="48.140625" style="153" customWidth="1"/>
    <col min="1794" max="1794" width="9.7109375" style="153" bestFit="1" customWidth="1"/>
    <col min="1795" max="1795" width="8.42578125" style="153" customWidth="1"/>
    <col min="1796" max="1796" width="10.140625" style="153" bestFit="1" customWidth="1"/>
    <col min="1797" max="2047" width="11.42578125" style="153"/>
    <col min="2048" max="2048" width="3.140625" style="153" customWidth="1"/>
    <col min="2049" max="2049" width="48.140625" style="153" customWidth="1"/>
    <col min="2050" max="2050" width="9.7109375" style="153" bestFit="1" customWidth="1"/>
    <col min="2051" max="2051" width="8.42578125" style="153" customWidth="1"/>
    <col min="2052" max="2052" width="10.140625" style="153" bestFit="1" customWidth="1"/>
    <col min="2053" max="2303" width="11.42578125" style="153"/>
    <col min="2304" max="2304" width="3.140625" style="153" customWidth="1"/>
    <col min="2305" max="2305" width="48.140625" style="153" customWidth="1"/>
    <col min="2306" max="2306" width="9.7109375" style="153" bestFit="1" customWidth="1"/>
    <col min="2307" max="2307" width="8.42578125" style="153" customWidth="1"/>
    <col min="2308" max="2308" width="10.140625" style="153" bestFit="1" customWidth="1"/>
    <col min="2309" max="2559" width="11.42578125" style="153"/>
    <col min="2560" max="2560" width="3.140625" style="153" customWidth="1"/>
    <col min="2561" max="2561" width="48.140625" style="153" customWidth="1"/>
    <col min="2562" max="2562" width="9.7109375" style="153" bestFit="1" customWidth="1"/>
    <col min="2563" max="2563" width="8.42578125" style="153" customWidth="1"/>
    <col min="2564" max="2564" width="10.140625" style="153" bestFit="1" customWidth="1"/>
    <col min="2565" max="2815" width="11.42578125" style="153"/>
    <col min="2816" max="2816" width="3.140625" style="153" customWidth="1"/>
    <col min="2817" max="2817" width="48.140625" style="153" customWidth="1"/>
    <col min="2818" max="2818" width="9.7109375" style="153" bestFit="1" customWidth="1"/>
    <col min="2819" max="2819" width="8.42578125" style="153" customWidth="1"/>
    <col min="2820" max="2820" width="10.140625" style="153" bestFit="1" customWidth="1"/>
    <col min="2821" max="3071" width="11.42578125" style="153"/>
    <col min="3072" max="3072" width="3.140625" style="153" customWidth="1"/>
    <col min="3073" max="3073" width="48.140625" style="153" customWidth="1"/>
    <col min="3074" max="3074" width="9.7109375" style="153" bestFit="1" customWidth="1"/>
    <col min="3075" max="3075" width="8.42578125" style="153" customWidth="1"/>
    <col min="3076" max="3076" width="10.140625" style="153" bestFit="1" customWidth="1"/>
    <col min="3077" max="3327" width="11.42578125" style="153"/>
    <col min="3328" max="3328" width="3.140625" style="153" customWidth="1"/>
    <col min="3329" max="3329" width="48.140625" style="153" customWidth="1"/>
    <col min="3330" max="3330" width="9.7109375" style="153" bestFit="1" customWidth="1"/>
    <col min="3331" max="3331" width="8.42578125" style="153" customWidth="1"/>
    <col min="3332" max="3332" width="10.140625" style="153" bestFit="1" customWidth="1"/>
    <col min="3333" max="3583" width="11.42578125" style="153"/>
    <col min="3584" max="3584" width="3.140625" style="153" customWidth="1"/>
    <col min="3585" max="3585" width="48.140625" style="153" customWidth="1"/>
    <col min="3586" max="3586" width="9.7109375" style="153" bestFit="1" customWidth="1"/>
    <col min="3587" max="3587" width="8.42578125" style="153" customWidth="1"/>
    <col min="3588" max="3588" width="10.140625" style="153" bestFit="1" customWidth="1"/>
    <col min="3589" max="3839" width="11.42578125" style="153"/>
    <col min="3840" max="3840" width="3.140625" style="153" customWidth="1"/>
    <col min="3841" max="3841" width="48.140625" style="153" customWidth="1"/>
    <col min="3842" max="3842" width="9.7109375" style="153" bestFit="1" customWidth="1"/>
    <col min="3843" max="3843" width="8.42578125" style="153" customWidth="1"/>
    <col min="3844" max="3844" width="10.140625" style="153" bestFit="1" customWidth="1"/>
    <col min="3845" max="4095" width="11.42578125" style="153"/>
    <col min="4096" max="4096" width="3.140625" style="153" customWidth="1"/>
    <col min="4097" max="4097" width="48.140625" style="153" customWidth="1"/>
    <col min="4098" max="4098" width="9.7109375" style="153" bestFit="1" customWidth="1"/>
    <col min="4099" max="4099" width="8.42578125" style="153" customWidth="1"/>
    <col min="4100" max="4100" width="10.140625" style="153" bestFit="1" customWidth="1"/>
    <col min="4101" max="4351" width="11.42578125" style="153"/>
    <col min="4352" max="4352" width="3.140625" style="153" customWidth="1"/>
    <col min="4353" max="4353" width="48.140625" style="153" customWidth="1"/>
    <col min="4354" max="4354" width="9.7109375" style="153" bestFit="1" customWidth="1"/>
    <col min="4355" max="4355" width="8.42578125" style="153" customWidth="1"/>
    <col min="4356" max="4356" width="10.140625" style="153" bestFit="1" customWidth="1"/>
    <col min="4357" max="4607" width="11.42578125" style="153"/>
    <col min="4608" max="4608" width="3.140625" style="153" customWidth="1"/>
    <col min="4609" max="4609" width="48.140625" style="153" customWidth="1"/>
    <col min="4610" max="4610" width="9.7109375" style="153" bestFit="1" customWidth="1"/>
    <col min="4611" max="4611" width="8.42578125" style="153" customWidth="1"/>
    <col min="4612" max="4612" width="10.140625" style="153" bestFit="1" customWidth="1"/>
    <col min="4613" max="4863" width="11.42578125" style="153"/>
    <col min="4864" max="4864" width="3.140625" style="153" customWidth="1"/>
    <col min="4865" max="4865" width="48.140625" style="153" customWidth="1"/>
    <col min="4866" max="4866" width="9.7109375" style="153" bestFit="1" customWidth="1"/>
    <col min="4867" max="4867" width="8.42578125" style="153" customWidth="1"/>
    <col min="4868" max="4868" width="10.140625" style="153" bestFit="1" customWidth="1"/>
    <col min="4869" max="5119" width="11.42578125" style="153"/>
    <col min="5120" max="5120" width="3.140625" style="153" customWidth="1"/>
    <col min="5121" max="5121" width="48.140625" style="153" customWidth="1"/>
    <col min="5122" max="5122" width="9.7109375" style="153" bestFit="1" customWidth="1"/>
    <col min="5123" max="5123" width="8.42578125" style="153" customWidth="1"/>
    <col min="5124" max="5124" width="10.140625" style="153" bestFit="1" customWidth="1"/>
    <col min="5125" max="5375" width="11.42578125" style="153"/>
    <col min="5376" max="5376" width="3.140625" style="153" customWidth="1"/>
    <col min="5377" max="5377" width="48.140625" style="153" customWidth="1"/>
    <col min="5378" max="5378" width="9.7109375" style="153" bestFit="1" customWidth="1"/>
    <col min="5379" max="5379" width="8.42578125" style="153" customWidth="1"/>
    <col min="5380" max="5380" width="10.140625" style="153" bestFit="1" customWidth="1"/>
    <col min="5381" max="5631" width="11.42578125" style="153"/>
    <col min="5632" max="5632" width="3.140625" style="153" customWidth="1"/>
    <col min="5633" max="5633" width="48.140625" style="153" customWidth="1"/>
    <col min="5634" max="5634" width="9.7109375" style="153" bestFit="1" customWidth="1"/>
    <col min="5635" max="5635" width="8.42578125" style="153" customWidth="1"/>
    <col min="5636" max="5636" width="10.140625" style="153" bestFit="1" customWidth="1"/>
    <col min="5637" max="5887" width="11.42578125" style="153"/>
    <col min="5888" max="5888" width="3.140625" style="153" customWidth="1"/>
    <col min="5889" max="5889" width="48.140625" style="153" customWidth="1"/>
    <col min="5890" max="5890" width="9.7109375" style="153" bestFit="1" customWidth="1"/>
    <col min="5891" max="5891" width="8.42578125" style="153" customWidth="1"/>
    <col min="5892" max="5892" width="10.140625" style="153" bestFit="1" customWidth="1"/>
    <col min="5893" max="6143" width="11.42578125" style="153"/>
    <col min="6144" max="6144" width="3.140625" style="153" customWidth="1"/>
    <col min="6145" max="6145" width="48.140625" style="153" customWidth="1"/>
    <col min="6146" max="6146" width="9.7109375" style="153" bestFit="1" customWidth="1"/>
    <col min="6147" max="6147" width="8.42578125" style="153" customWidth="1"/>
    <col min="6148" max="6148" width="10.140625" style="153" bestFit="1" customWidth="1"/>
    <col min="6149" max="6399" width="11.42578125" style="153"/>
    <col min="6400" max="6400" width="3.140625" style="153" customWidth="1"/>
    <col min="6401" max="6401" width="48.140625" style="153" customWidth="1"/>
    <col min="6402" max="6402" width="9.7109375" style="153" bestFit="1" customWidth="1"/>
    <col min="6403" max="6403" width="8.42578125" style="153" customWidth="1"/>
    <col min="6404" max="6404" width="10.140625" style="153" bestFit="1" customWidth="1"/>
    <col min="6405" max="6655" width="11.42578125" style="153"/>
    <col min="6656" max="6656" width="3.140625" style="153" customWidth="1"/>
    <col min="6657" max="6657" width="48.140625" style="153" customWidth="1"/>
    <col min="6658" max="6658" width="9.7109375" style="153" bestFit="1" customWidth="1"/>
    <col min="6659" max="6659" width="8.42578125" style="153" customWidth="1"/>
    <col min="6660" max="6660" width="10.140625" style="153" bestFit="1" customWidth="1"/>
    <col min="6661" max="6911" width="11.42578125" style="153"/>
    <col min="6912" max="6912" width="3.140625" style="153" customWidth="1"/>
    <col min="6913" max="6913" width="48.140625" style="153" customWidth="1"/>
    <col min="6914" max="6914" width="9.7109375" style="153" bestFit="1" customWidth="1"/>
    <col min="6915" max="6915" width="8.42578125" style="153" customWidth="1"/>
    <col min="6916" max="6916" width="10.140625" style="153" bestFit="1" customWidth="1"/>
    <col min="6917" max="7167" width="11.42578125" style="153"/>
    <col min="7168" max="7168" width="3.140625" style="153" customWidth="1"/>
    <col min="7169" max="7169" width="48.140625" style="153" customWidth="1"/>
    <col min="7170" max="7170" width="9.7109375" style="153" bestFit="1" customWidth="1"/>
    <col min="7171" max="7171" width="8.42578125" style="153" customWidth="1"/>
    <col min="7172" max="7172" width="10.140625" style="153" bestFit="1" customWidth="1"/>
    <col min="7173" max="7423" width="11.42578125" style="153"/>
    <col min="7424" max="7424" width="3.140625" style="153" customWidth="1"/>
    <col min="7425" max="7425" width="48.140625" style="153" customWidth="1"/>
    <col min="7426" max="7426" width="9.7109375" style="153" bestFit="1" customWidth="1"/>
    <col min="7427" max="7427" width="8.42578125" style="153" customWidth="1"/>
    <col min="7428" max="7428" width="10.140625" style="153" bestFit="1" customWidth="1"/>
    <col min="7429" max="7679" width="11.42578125" style="153"/>
    <col min="7680" max="7680" width="3.140625" style="153" customWidth="1"/>
    <col min="7681" max="7681" width="48.140625" style="153" customWidth="1"/>
    <col min="7682" max="7682" width="9.7109375" style="153" bestFit="1" customWidth="1"/>
    <col min="7683" max="7683" width="8.42578125" style="153" customWidth="1"/>
    <col min="7684" max="7684" width="10.140625" style="153" bestFit="1" customWidth="1"/>
    <col min="7685" max="7935" width="11.42578125" style="153"/>
    <col min="7936" max="7936" width="3.140625" style="153" customWidth="1"/>
    <col min="7937" max="7937" width="48.140625" style="153" customWidth="1"/>
    <col min="7938" max="7938" width="9.7109375" style="153" bestFit="1" customWidth="1"/>
    <col min="7939" max="7939" width="8.42578125" style="153" customWidth="1"/>
    <col min="7940" max="7940" width="10.140625" style="153" bestFit="1" customWidth="1"/>
    <col min="7941" max="8191" width="11.42578125" style="153"/>
    <col min="8192" max="8192" width="3.140625" style="153" customWidth="1"/>
    <col min="8193" max="8193" width="48.140625" style="153" customWidth="1"/>
    <col min="8194" max="8194" width="9.7109375" style="153" bestFit="1" customWidth="1"/>
    <col min="8195" max="8195" width="8.42578125" style="153" customWidth="1"/>
    <col min="8196" max="8196" width="10.140625" style="153" bestFit="1" customWidth="1"/>
    <col min="8197" max="8447" width="11.42578125" style="153"/>
    <col min="8448" max="8448" width="3.140625" style="153" customWidth="1"/>
    <col min="8449" max="8449" width="48.140625" style="153" customWidth="1"/>
    <col min="8450" max="8450" width="9.7109375" style="153" bestFit="1" customWidth="1"/>
    <col min="8451" max="8451" width="8.42578125" style="153" customWidth="1"/>
    <col min="8452" max="8452" width="10.140625" style="153" bestFit="1" customWidth="1"/>
    <col min="8453" max="8703" width="11.42578125" style="153"/>
    <col min="8704" max="8704" width="3.140625" style="153" customWidth="1"/>
    <col min="8705" max="8705" width="48.140625" style="153" customWidth="1"/>
    <col min="8706" max="8706" width="9.7109375" style="153" bestFit="1" customWidth="1"/>
    <col min="8707" max="8707" width="8.42578125" style="153" customWidth="1"/>
    <col min="8708" max="8708" width="10.140625" style="153" bestFit="1" customWidth="1"/>
    <col min="8709" max="8959" width="11.42578125" style="153"/>
    <col min="8960" max="8960" width="3.140625" style="153" customWidth="1"/>
    <col min="8961" max="8961" width="48.140625" style="153" customWidth="1"/>
    <col min="8962" max="8962" width="9.7109375" style="153" bestFit="1" customWidth="1"/>
    <col min="8963" max="8963" width="8.42578125" style="153" customWidth="1"/>
    <col min="8964" max="8964" width="10.140625" style="153" bestFit="1" customWidth="1"/>
    <col min="8965" max="9215" width="11.42578125" style="153"/>
    <col min="9216" max="9216" width="3.140625" style="153" customWidth="1"/>
    <col min="9217" max="9217" width="48.140625" style="153" customWidth="1"/>
    <col min="9218" max="9218" width="9.7109375" style="153" bestFit="1" customWidth="1"/>
    <col min="9219" max="9219" width="8.42578125" style="153" customWidth="1"/>
    <col min="9220" max="9220" width="10.140625" style="153" bestFit="1" customWidth="1"/>
    <col min="9221" max="9471" width="11.42578125" style="153"/>
    <col min="9472" max="9472" width="3.140625" style="153" customWidth="1"/>
    <col min="9473" max="9473" width="48.140625" style="153" customWidth="1"/>
    <col min="9474" max="9474" width="9.7109375" style="153" bestFit="1" customWidth="1"/>
    <col min="9475" max="9475" width="8.42578125" style="153" customWidth="1"/>
    <col min="9476" max="9476" width="10.140625" style="153" bestFit="1" customWidth="1"/>
    <col min="9477" max="9727" width="11.42578125" style="153"/>
    <col min="9728" max="9728" width="3.140625" style="153" customWidth="1"/>
    <col min="9729" max="9729" width="48.140625" style="153" customWidth="1"/>
    <col min="9730" max="9730" width="9.7109375" style="153" bestFit="1" customWidth="1"/>
    <col min="9731" max="9731" width="8.42578125" style="153" customWidth="1"/>
    <col min="9732" max="9732" width="10.140625" style="153" bestFit="1" customWidth="1"/>
    <col min="9733" max="9983" width="11.42578125" style="153"/>
    <col min="9984" max="9984" width="3.140625" style="153" customWidth="1"/>
    <col min="9985" max="9985" width="48.140625" style="153" customWidth="1"/>
    <col min="9986" max="9986" width="9.7109375" style="153" bestFit="1" customWidth="1"/>
    <col min="9987" max="9987" width="8.42578125" style="153" customWidth="1"/>
    <col min="9988" max="9988" width="10.140625" style="153" bestFit="1" customWidth="1"/>
    <col min="9989" max="10239" width="11.42578125" style="153"/>
    <col min="10240" max="10240" width="3.140625" style="153" customWidth="1"/>
    <col min="10241" max="10241" width="48.140625" style="153" customWidth="1"/>
    <col min="10242" max="10242" width="9.7109375" style="153" bestFit="1" customWidth="1"/>
    <col min="10243" max="10243" width="8.42578125" style="153" customWidth="1"/>
    <col min="10244" max="10244" width="10.140625" style="153" bestFit="1" customWidth="1"/>
    <col min="10245" max="10495" width="11.42578125" style="153"/>
    <col min="10496" max="10496" width="3.140625" style="153" customWidth="1"/>
    <col min="10497" max="10497" width="48.140625" style="153" customWidth="1"/>
    <col min="10498" max="10498" width="9.7109375" style="153" bestFit="1" customWidth="1"/>
    <col min="10499" max="10499" width="8.42578125" style="153" customWidth="1"/>
    <col min="10500" max="10500" width="10.140625" style="153" bestFit="1" customWidth="1"/>
    <col min="10501" max="10751" width="11.42578125" style="153"/>
    <col min="10752" max="10752" width="3.140625" style="153" customWidth="1"/>
    <col min="10753" max="10753" width="48.140625" style="153" customWidth="1"/>
    <col min="10754" max="10754" width="9.7109375" style="153" bestFit="1" customWidth="1"/>
    <col min="10755" max="10755" width="8.42578125" style="153" customWidth="1"/>
    <col min="10756" max="10756" width="10.140625" style="153" bestFit="1" customWidth="1"/>
    <col min="10757" max="11007" width="11.42578125" style="153"/>
    <col min="11008" max="11008" width="3.140625" style="153" customWidth="1"/>
    <col min="11009" max="11009" width="48.140625" style="153" customWidth="1"/>
    <col min="11010" max="11010" width="9.7109375" style="153" bestFit="1" customWidth="1"/>
    <col min="11011" max="11011" width="8.42578125" style="153" customWidth="1"/>
    <col min="11012" max="11012" width="10.140625" style="153" bestFit="1" customWidth="1"/>
    <col min="11013" max="11263" width="11.42578125" style="153"/>
    <col min="11264" max="11264" width="3.140625" style="153" customWidth="1"/>
    <col min="11265" max="11265" width="48.140625" style="153" customWidth="1"/>
    <col min="11266" max="11266" width="9.7109375" style="153" bestFit="1" customWidth="1"/>
    <col min="11267" max="11267" width="8.42578125" style="153" customWidth="1"/>
    <col min="11268" max="11268" width="10.140625" style="153" bestFit="1" customWidth="1"/>
    <col min="11269" max="11519" width="11.42578125" style="153"/>
    <col min="11520" max="11520" width="3.140625" style="153" customWidth="1"/>
    <col min="11521" max="11521" width="48.140625" style="153" customWidth="1"/>
    <col min="11522" max="11522" width="9.7109375" style="153" bestFit="1" customWidth="1"/>
    <col min="11523" max="11523" width="8.42578125" style="153" customWidth="1"/>
    <col min="11524" max="11524" width="10.140625" style="153" bestFit="1" customWidth="1"/>
    <col min="11525" max="11775" width="11.42578125" style="153"/>
    <col min="11776" max="11776" width="3.140625" style="153" customWidth="1"/>
    <col min="11777" max="11777" width="48.140625" style="153" customWidth="1"/>
    <col min="11778" max="11778" width="9.7109375" style="153" bestFit="1" customWidth="1"/>
    <col min="11779" max="11779" width="8.42578125" style="153" customWidth="1"/>
    <col min="11780" max="11780" width="10.140625" style="153" bestFit="1" customWidth="1"/>
    <col min="11781" max="12031" width="11.42578125" style="153"/>
    <col min="12032" max="12032" width="3.140625" style="153" customWidth="1"/>
    <col min="12033" max="12033" width="48.140625" style="153" customWidth="1"/>
    <col min="12034" max="12034" width="9.7109375" style="153" bestFit="1" customWidth="1"/>
    <col min="12035" max="12035" width="8.42578125" style="153" customWidth="1"/>
    <col min="12036" max="12036" width="10.140625" style="153" bestFit="1" customWidth="1"/>
    <col min="12037" max="12287" width="11.42578125" style="153"/>
    <col min="12288" max="12288" width="3.140625" style="153" customWidth="1"/>
    <col min="12289" max="12289" width="48.140625" style="153" customWidth="1"/>
    <col min="12290" max="12290" width="9.7109375" style="153" bestFit="1" customWidth="1"/>
    <col min="12291" max="12291" width="8.42578125" style="153" customWidth="1"/>
    <col min="12292" max="12292" width="10.140625" style="153" bestFit="1" customWidth="1"/>
    <col min="12293" max="12543" width="11.42578125" style="153"/>
    <col min="12544" max="12544" width="3.140625" style="153" customWidth="1"/>
    <col min="12545" max="12545" width="48.140625" style="153" customWidth="1"/>
    <col min="12546" max="12546" width="9.7109375" style="153" bestFit="1" customWidth="1"/>
    <col min="12547" max="12547" width="8.42578125" style="153" customWidth="1"/>
    <col min="12548" max="12548" width="10.140625" style="153" bestFit="1" customWidth="1"/>
    <col min="12549" max="12799" width="11.42578125" style="153"/>
    <col min="12800" max="12800" width="3.140625" style="153" customWidth="1"/>
    <col min="12801" max="12801" width="48.140625" style="153" customWidth="1"/>
    <col min="12802" max="12802" width="9.7109375" style="153" bestFit="1" customWidth="1"/>
    <col min="12803" max="12803" width="8.42578125" style="153" customWidth="1"/>
    <col min="12804" max="12804" width="10.140625" style="153" bestFit="1" customWidth="1"/>
    <col min="12805" max="13055" width="11.42578125" style="153"/>
    <col min="13056" max="13056" width="3.140625" style="153" customWidth="1"/>
    <col min="13057" max="13057" width="48.140625" style="153" customWidth="1"/>
    <col min="13058" max="13058" width="9.7109375" style="153" bestFit="1" customWidth="1"/>
    <col min="13059" max="13059" width="8.42578125" style="153" customWidth="1"/>
    <col min="13060" max="13060" width="10.140625" style="153" bestFit="1" customWidth="1"/>
    <col min="13061" max="13311" width="11.42578125" style="153"/>
    <col min="13312" max="13312" width="3.140625" style="153" customWidth="1"/>
    <col min="13313" max="13313" width="48.140625" style="153" customWidth="1"/>
    <col min="13314" max="13314" width="9.7109375" style="153" bestFit="1" customWidth="1"/>
    <col min="13315" max="13315" width="8.42578125" style="153" customWidth="1"/>
    <col min="13316" max="13316" width="10.140625" style="153" bestFit="1" customWidth="1"/>
    <col min="13317" max="13567" width="11.42578125" style="153"/>
    <col min="13568" max="13568" width="3.140625" style="153" customWidth="1"/>
    <col min="13569" max="13569" width="48.140625" style="153" customWidth="1"/>
    <col min="13570" max="13570" width="9.7109375" style="153" bestFit="1" customWidth="1"/>
    <col min="13571" max="13571" width="8.42578125" style="153" customWidth="1"/>
    <col min="13572" max="13572" width="10.140625" style="153" bestFit="1" customWidth="1"/>
    <col min="13573" max="13823" width="11.42578125" style="153"/>
    <col min="13824" max="13824" width="3.140625" style="153" customWidth="1"/>
    <col min="13825" max="13825" width="48.140625" style="153" customWidth="1"/>
    <col min="13826" max="13826" width="9.7109375" style="153" bestFit="1" customWidth="1"/>
    <col min="13827" max="13827" width="8.42578125" style="153" customWidth="1"/>
    <col min="13828" max="13828" width="10.140625" style="153" bestFit="1" customWidth="1"/>
    <col min="13829" max="14079" width="11.42578125" style="153"/>
    <col min="14080" max="14080" width="3.140625" style="153" customWidth="1"/>
    <col min="14081" max="14081" width="48.140625" style="153" customWidth="1"/>
    <col min="14082" max="14082" width="9.7109375" style="153" bestFit="1" customWidth="1"/>
    <col min="14083" max="14083" width="8.42578125" style="153" customWidth="1"/>
    <col min="14084" max="14084" width="10.140625" style="153" bestFit="1" customWidth="1"/>
    <col min="14085" max="14335" width="11.42578125" style="153"/>
    <col min="14336" max="14336" width="3.140625" style="153" customWidth="1"/>
    <col min="14337" max="14337" width="48.140625" style="153" customWidth="1"/>
    <col min="14338" max="14338" width="9.7109375" style="153" bestFit="1" customWidth="1"/>
    <col min="14339" max="14339" width="8.42578125" style="153" customWidth="1"/>
    <col min="14340" max="14340" width="10.140625" style="153" bestFit="1" customWidth="1"/>
    <col min="14341" max="14591" width="11.42578125" style="153"/>
    <col min="14592" max="14592" width="3.140625" style="153" customWidth="1"/>
    <col min="14593" max="14593" width="48.140625" style="153" customWidth="1"/>
    <col min="14594" max="14594" width="9.7109375" style="153" bestFit="1" customWidth="1"/>
    <col min="14595" max="14595" width="8.42578125" style="153" customWidth="1"/>
    <col min="14596" max="14596" width="10.140625" style="153" bestFit="1" customWidth="1"/>
    <col min="14597" max="14847" width="11.42578125" style="153"/>
    <col min="14848" max="14848" width="3.140625" style="153" customWidth="1"/>
    <col min="14849" max="14849" width="48.140625" style="153" customWidth="1"/>
    <col min="14850" max="14850" width="9.7109375" style="153" bestFit="1" customWidth="1"/>
    <col min="14851" max="14851" width="8.42578125" style="153" customWidth="1"/>
    <col min="14852" max="14852" width="10.140625" style="153" bestFit="1" customWidth="1"/>
    <col min="14853" max="15103" width="11.42578125" style="153"/>
    <col min="15104" max="15104" width="3.140625" style="153" customWidth="1"/>
    <col min="15105" max="15105" width="48.140625" style="153" customWidth="1"/>
    <col min="15106" max="15106" width="9.7109375" style="153" bestFit="1" customWidth="1"/>
    <col min="15107" max="15107" width="8.42578125" style="153" customWidth="1"/>
    <col min="15108" max="15108" width="10.140625" style="153" bestFit="1" customWidth="1"/>
    <col min="15109" max="15359" width="11.42578125" style="153"/>
    <col min="15360" max="15360" width="3.140625" style="153" customWidth="1"/>
    <col min="15361" max="15361" width="48.140625" style="153" customWidth="1"/>
    <col min="15362" max="15362" width="9.7109375" style="153" bestFit="1" customWidth="1"/>
    <col min="15363" max="15363" width="8.42578125" style="153" customWidth="1"/>
    <col min="15364" max="15364" width="10.140625" style="153" bestFit="1" customWidth="1"/>
    <col min="15365" max="15615" width="11.42578125" style="153"/>
    <col min="15616" max="15616" width="3.140625" style="153" customWidth="1"/>
    <col min="15617" max="15617" width="48.140625" style="153" customWidth="1"/>
    <col min="15618" max="15618" width="9.7109375" style="153" bestFit="1" customWidth="1"/>
    <col min="15619" max="15619" width="8.42578125" style="153" customWidth="1"/>
    <col min="15620" max="15620" width="10.140625" style="153" bestFit="1" customWidth="1"/>
    <col min="15621" max="15871" width="11.42578125" style="153"/>
    <col min="15872" max="15872" width="3.140625" style="153" customWidth="1"/>
    <col min="15873" max="15873" width="48.140625" style="153" customWidth="1"/>
    <col min="15874" max="15874" width="9.7109375" style="153" bestFit="1" customWidth="1"/>
    <col min="15875" max="15875" width="8.42578125" style="153" customWidth="1"/>
    <col min="15876" max="15876" width="10.140625" style="153" bestFit="1" customWidth="1"/>
    <col min="15877" max="16127" width="11.42578125" style="153"/>
    <col min="16128" max="16128" width="3.140625" style="153" customWidth="1"/>
    <col min="16129" max="16129" width="48.140625" style="153" customWidth="1"/>
    <col min="16130" max="16130" width="9.7109375" style="153" bestFit="1" customWidth="1"/>
    <col min="16131" max="16131" width="8.42578125" style="153" customWidth="1"/>
    <col min="16132" max="16132" width="10.140625" style="153" bestFit="1" customWidth="1"/>
    <col min="16133" max="16384" width="11.42578125" style="153"/>
  </cols>
  <sheetData>
    <row r="1" spans="1:8" s="126" customFormat="1" ht="15">
      <c r="A1" s="123" t="s">
        <v>115</v>
      </c>
      <c r="B1" s="123"/>
      <c r="C1" s="123"/>
      <c r="D1" s="123"/>
      <c r="E1" s="123"/>
      <c r="F1" s="124"/>
      <c r="G1" s="125"/>
      <c r="H1" s="125"/>
    </row>
    <row r="2" spans="1:8" s="129" customFormat="1" ht="14.25" customHeight="1">
      <c r="A2" s="127" t="s">
        <v>55</v>
      </c>
      <c r="B2" s="127"/>
      <c r="C2" s="127"/>
      <c r="D2" s="127"/>
      <c r="E2" s="127"/>
      <c r="F2" s="128"/>
      <c r="G2" s="120"/>
      <c r="H2" s="120"/>
    </row>
    <row r="3" spans="1:8" s="122" customFormat="1" ht="15">
      <c r="A3" s="130"/>
      <c r="B3" s="130"/>
      <c r="C3" s="130"/>
      <c r="D3" s="130"/>
      <c r="E3" s="130"/>
      <c r="F3" s="131"/>
      <c r="G3" s="132"/>
      <c r="H3" s="132"/>
    </row>
    <row r="4" spans="1:8" s="122" customFormat="1" ht="37.5" customHeight="1">
      <c r="A4" s="133"/>
      <c r="B4" s="134"/>
      <c r="C4" s="135" t="s">
        <v>2</v>
      </c>
      <c r="D4" s="135" t="s">
        <v>3</v>
      </c>
      <c r="E4" s="136" t="s">
        <v>56</v>
      </c>
      <c r="F4" s="131"/>
      <c r="G4" s="132"/>
      <c r="H4" s="132"/>
    </row>
    <row r="5" spans="1:8" s="138" customFormat="1" ht="15.75" customHeight="1">
      <c r="A5" s="127"/>
      <c r="B5" s="137"/>
      <c r="C5" s="127"/>
      <c r="D5" s="127"/>
      <c r="E5" s="127"/>
      <c r="F5" s="128"/>
      <c r="G5" s="120"/>
      <c r="H5" s="120"/>
    </row>
    <row r="6" spans="1:8" s="140" customFormat="1" ht="15" customHeight="1">
      <c r="A6" s="693" t="s">
        <v>66</v>
      </c>
      <c r="B6" s="693"/>
      <c r="C6" s="139"/>
      <c r="D6" s="139"/>
      <c r="E6" s="139"/>
    </row>
    <row r="7" spans="1:8" s="140" customFormat="1" ht="15" customHeight="1">
      <c r="A7" s="694" t="s">
        <v>116</v>
      </c>
      <c r="B7" s="694"/>
      <c r="C7" s="141">
        <v>76370.36</v>
      </c>
      <c r="D7" s="141">
        <v>79380</v>
      </c>
      <c r="E7" s="141">
        <f>D7-C7</f>
        <v>3009.6399999999994</v>
      </c>
    </row>
    <row r="8" spans="1:8" s="140" customFormat="1" ht="15" customHeight="1">
      <c r="A8" s="694" t="s">
        <v>117</v>
      </c>
      <c r="B8" s="694"/>
      <c r="C8" s="141"/>
      <c r="D8" s="141"/>
      <c r="E8" s="141"/>
    </row>
    <row r="9" spans="1:8" s="140" customFormat="1" ht="15" customHeight="1">
      <c r="A9" s="142"/>
      <c r="B9" s="143" t="s">
        <v>118</v>
      </c>
      <c r="C9" s="141">
        <f>-24475.161-3122.529</f>
        <v>-27597.69</v>
      </c>
      <c r="D9" s="141">
        <f>-25366.972-3231.234</f>
        <v>-28598.206000000002</v>
      </c>
      <c r="E9" s="141">
        <f t="shared" ref="E9:E33" si="0">D9-C9</f>
        <v>-1000.5160000000033</v>
      </c>
    </row>
    <row r="10" spans="1:8" s="140" customFormat="1" ht="15" customHeight="1">
      <c r="A10" s="142"/>
      <c r="B10" s="143" t="s">
        <v>119</v>
      </c>
      <c r="C10" s="141">
        <v>-2971.4549999999999</v>
      </c>
      <c r="D10" s="141">
        <v>-2900</v>
      </c>
      <c r="E10" s="141">
        <f t="shared" si="0"/>
        <v>71.454999999999927</v>
      </c>
    </row>
    <row r="11" spans="1:8" s="140" customFormat="1" ht="15" customHeight="1">
      <c r="A11" s="695" t="s">
        <v>120</v>
      </c>
      <c r="B11" s="695"/>
      <c r="C11" s="144">
        <f>SUM(C7:C10)</f>
        <v>45801.214999999997</v>
      </c>
      <c r="D11" s="144">
        <f>SUM(D7:D10)</f>
        <v>47881.793999999994</v>
      </c>
      <c r="E11" s="144">
        <f t="shared" si="0"/>
        <v>2080.5789999999979</v>
      </c>
    </row>
    <row r="12" spans="1:8" s="147" customFormat="1" ht="15" customHeight="1">
      <c r="A12" s="145"/>
      <c r="B12" s="145"/>
      <c r="C12" s="145"/>
      <c r="D12" s="145"/>
      <c r="E12" s="145"/>
      <c r="F12" s="146"/>
    </row>
    <row r="13" spans="1:8" s="140" customFormat="1" ht="15" customHeight="1">
      <c r="A13" s="696" t="s">
        <v>121</v>
      </c>
      <c r="B13" s="696"/>
      <c r="C13" s="141"/>
      <c r="D13" s="141"/>
      <c r="E13" s="141"/>
    </row>
    <row r="14" spans="1:8" s="140" customFormat="1" ht="30" customHeight="1">
      <c r="A14" s="691" t="s">
        <v>122</v>
      </c>
      <c r="B14" s="691"/>
      <c r="C14" s="141">
        <v>955.827</v>
      </c>
      <c r="D14" s="141">
        <v>923.99199999999996</v>
      </c>
      <c r="E14" s="141">
        <f t="shared" si="0"/>
        <v>-31.835000000000036</v>
      </c>
    </row>
    <row r="15" spans="1:8" s="140" customFormat="1" ht="15" customHeight="1">
      <c r="A15" s="689" t="s">
        <v>123</v>
      </c>
      <c r="B15" s="689"/>
      <c r="C15" s="141">
        <v>5614.5940000000001</v>
      </c>
      <c r="D15" s="141">
        <v>5839.5680000000002</v>
      </c>
      <c r="E15" s="141">
        <f t="shared" si="0"/>
        <v>224.97400000000016</v>
      </c>
    </row>
    <row r="16" spans="1:8" s="140" customFormat="1" ht="15" customHeight="1">
      <c r="A16" s="148" t="s">
        <v>124</v>
      </c>
      <c r="B16" s="148"/>
      <c r="C16" s="141"/>
      <c r="D16" s="141"/>
      <c r="E16" s="141"/>
    </row>
    <row r="17" spans="1:5" s="140" customFormat="1" ht="15" customHeight="1">
      <c r="A17" s="689" t="s">
        <v>125</v>
      </c>
      <c r="B17" s="689"/>
      <c r="C17" s="141">
        <v>1315.9459999999999</v>
      </c>
      <c r="D17" s="141">
        <v>1314.45</v>
      </c>
      <c r="E17" s="141">
        <f t="shared" si="0"/>
        <v>-1.4959999999998672</v>
      </c>
    </row>
    <row r="18" spans="1:5" s="140" customFormat="1" ht="15" customHeight="1">
      <c r="A18" s="689" t="s">
        <v>126</v>
      </c>
      <c r="B18" s="689"/>
      <c r="C18" s="141">
        <v>247.85400000000001</v>
      </c>
      <c r="D18" s="141">
        <v>248.42699999999999</v>
      </c>
      <c r="E18" s="141">
        <f t="shared" si="0"/>
        <v>0.57299999999997908</v>
      </c>
    </row>
    <row r="19" spans="1:5" s="140" customFormat="1" ht="15" customHeight="1">
      <c r="A19" s="692" t="s">
        <v>127</v>
      </c>
      <c r="B19" s="692"/>
      <c r="C19" s="141">
        <v>422.00700000000001</v>
      </c>
      <c r="D19" s="141">
        <v>414.88400000000001</v>
      </c>
      <c r="E19" s="141">
        <f t="shared" si="0"/>
        <v>-7.1229999999999905</v>
      </c>
    </row>
    <row r="20" spans="1:5" s="140" customFormat="1" ht="15" customHeight="1">
      <c r="A20" s="691" t="s">
        <v>128</v>
      </c>
      <c r="B20" s="691"/>
      <c r="C20" s="141">
        <v>292.53699999999998</v>
      </c>
      <c r="D20" s="141">
        <v>306.75900000000001</v>
      </c>
      <c r="E20" s="141">
        <f t="shared" si="0"/>
        <v>14.222000000000037</v>
      </c>
    </row>
    <row r="21" spans="1:5" s="140" customFormat="1" ht="15" customHeight="1">
      <c r="A21" s="689" t="s">
        <v>129</v>
      </c>
      <c r="B21" s="689"/>
      <c r="C21" s="141">
        <v>6511.2619999999997</v>
      </c>
      <c r="D21" s="141">
        <v>6708.5590000000002</v>
      </c>
      <c r="E21" s="141">
        <f t="shared" si="0"/>
        <v>197.29700000000048</v>
      </c>
    </row>
    <row r="22" spans="1:5" s="140" customFormat="1" ht="15" customHeight="1">
      <c r="A22" s="689" t="s">
        <v>130</v>
      </c>
      <c r="B22" s="689"/>
      <c r="C22" s="141">
        <v>2319.989</v>
      </c>
      <c r="D22" s="141">
        <v>349.07900000000001</v>
      </c>
      <c r="E22" s="141">
        <f t="shared" si="0"/>
        <v>-1970.91</v>
      </c>
    </row>
    <row r="23" spans="1:5" s="140" customFormat="1" ht="15" customHeight="1">
      <c r="A23" s="689" t="s">
        <v>131</v>
      </c>
      <c r="B23" s="689"/>
      <c r="C23" s="141">
        <f>37.139+54.952</f>
        <v>92.091000000000008</v>
      </c>
      <c r="D23" s="141">
        <f>83.647+54.45</f>
        <v>138.09700000000001</v>
      </c>
      <c r="E23" s="141">
        <f t="shared" si="0"/>
        <v>46.006</v>
      </c>
    </row>
    <row r="24" spans="1:5" s="140" customFormat="1" ht="15" customHeight="1">
      <c r="A24" s="689" t="s">
        <v>132</v>
      </c>
      <c r="B24" s="689"/>
      <c r="C24" s="141">
        <v>456.68599999999998</v>
      </c>
      <c r="D24" s="141">
        <v>484.95600000000002</v>
      </c>
      <c r="E24" s="141">
        <f t="shared" si="0"/>
        <v>28.270000000000039</v>
      </c>
    </row>
    <row r="25" spans="1:5" s="140" customFormat="1" ht="15" customHeight="1">
      <c r="A25" s="691" t="s">
        <v>133</v>
      </c>
      <c r="B25" s="691"/>
      <c r="C25" s="141">
        <v>524.94000000000005</v>
      </c>
      <c r="D25" s="141">
        <v>526.16099999999994</v>
      </c>
      <c r="E25" s="141">
        <f t="shared" si="0"/>
        <v>1.22099999999989</v>
      </c>
    </row>
    <row r="26" spans="1:5" s="140" customFormat="1" ht="15" customHeight="1">
      <c r="A26" s="689" t="s">
        <v>134</v>
      </c>
      <c r="B26" s="689"/>
      <c r="C26" s="141">
        <v>52.220999999999997</v>
      </c>
      <c r="D26" s="141">
        <v>58.206000000000003</v>
      </c>
      <c r="E26" s="141">
        <f t="shared" si="0"/>
        <v>5.9850000000000065</v>
      </c>
    </row>
    <row r="27" spans="1:5" s="140" customFormat="1" ht="15" customHeight="1">
      <c r="A27" s="689" t="s">
        <v>135</v>
      </c>
      <c r="B27" s="689"/>
      <c r="C27" s="141">
        <v>417.88099999999997</v>
      </c>
      <c r="D27" s="141">
        <v>613.14099999999996</v>
      </c>
      <c r="E27" s="141">
        <f t="shared" si="0"/>
        <v>195.26</v>
      </c>
    </row>
    <row r="28" spans="1:5" s="140" customFormat="1" ht="15" customHeight="1">
      <c r="A28" s="148" t="s">
        <v>136</v>
      </c>
      <c r="B28" s="148"/>
      <c r="C28" s="141">
        <v>1898.0060000000001</v>
      </c>
      <c r="D28" s="141">
        <v>2431.1260000000002</v>
      </c>
      <c r="E28" s="141">
        <f t="shared" si="0"/>
        <v>533.12000000000012</v>
      </c>
    </row>
    <row r="29" spans="1:5" s="140" customFormat="1" ht="15" customHeight="1">
      <c r="A29" s="689" t="s">
        <v>137</v>
      </c>
      <c r="B29" s="689"/>
      <c r="C29" s="141">
        <v>4.21</v>
      </c>
      <c r="D29" s="141">
        <v>5.75</v>
      </c>
      <c r="E29" s="141">
        <f t="shared" si="0"/>
        <v>1.54</v>
      </c>
    </row>
    <row r="30" spans="1:5" s="140" customFormat="1" ht="15" customHeight="1">
      <c r="A30" s="689" t="s">
        <v>138</v>
      </c>
      <c r="B30" s="689"/>
      <c r="C30" s="141">
        <v>250.06399999999999</v>
      </c>
      <c r="D30" s="141">
        <v>0</v>
      </c>
      <c r="E30" s="141">
        <f t="shared" si="0"/>
        <v>-250.06399999999999</v>
      </c>
    </row>
    <row r="31" spans="1:5" s="140" customFormat="1" ht="15" customHeight="1">
      <c r="A31" s="689" t="s">
        <v>139</v>
      </c>
      <c r="B31" s="689"/>
      <c r="C31" s="141">
        <v>1467.181</v>
      </c>
      <c r="D31" s="141">
        <v>1446.11</v>
      </c>
      <c r="E31" s="141">
        <f t="shared" si="0"/>
        <v>-21.07100000000014</v>
      </c>
    </row>
    <row r="32" spans="1:5" s="140" customFormat="1" ht="15" customHeight="1">
      <c r="A32" s="689" t="s">
        <v>140</v>
      </c>
      <c r="B32" s="689"/>
      <c r="C32" s="141">
        <v>211.64099999999999</v>
      </c>
      <c r="D32" s="141">
        <v>0</v>
      </c>
      <c r="E32" s="141">
        <f t="shared" si="0"/>
        <v>-211.64099999999999</v>
      </c>
    </row>
    <row r="33" spans="1:6" s="140" customFormat="1" ht="15" customHeight="1">
      <c r="A33" s="689" t="s">
        <v>141</v>
      </c>
      <c r="B33" s="689"/>
      <c r="C33" s="141">
        <f>-SUM(C14:C32)+C34</f>
        <v>2507.5849999999919</v>
      </c>
      <c r="D33" s="141">
        <f>-SUM(D14:D32)+D34</f>
        <v>2504.7260000000133</v>
      </c>
      <c r="E33" s="141">
        <f t="shared" si="0"/>
        <v>-2.8589999999785505</v>
      </c>
    </row>
    <row r="34" spans="1:6" s="140" customFormat="1" ht="15" customHeight="1">
      <c r="A34" s="690" t="s">
        <v>142</v>
      </c>
      <c r="B34" s="690"/>
      <c r="C34" s="144">
        <f>C35-C11</f>
        <v>25562.521999999997</v>
      </c>
      <c r="D34" s="144">
        <f>D35-D11</f>
        <v>24313.991000000009</v>
      </c>
      <c r="E34" s="144">
        <f>E35-E11</f>
        <v>-1248.5309999999881</v>
      </c>
    </row>
    <row r="35" spans="1:6" s="115" customFormat="1" ht="27" customHeight="1">
      <c r="A35" s="149" t="s">
        <v>143</v>
      </c>
      <c r="B35" s="149"/>
      <c r="C35" s="150">
        <v>71363.736999999994</v>
      </c>
      <c r="D35" s="150">
        <v>72195.785000000003</v>
      </c>
      <c r="E35" s="150">
        <f>D35-C35</f>
        <v>832.04800000000978</v>
      </c>
      <c r="F35" s="151"/>
    </row>
    <row r="36" spans="1:6" s="115" customFormat="1" ht="15">
      <c r="A36" s="140"/>
      <c r="B36" s="140"/>
      <c r="C36" s="140"/>
      <c r="D36" s="140"/>
      <c r="E36" s="140"/>
      <c r="F36" s="140"/>
    </row>
    <row r="37" spans="1:6" s="140" customFormat="1" ht="15">
      <c r="A37" s="120" t="s">
        <v>113</v>
      </c>
      <c r="C37" s="152"/>
      <c r="D37" s="152"/>
      <c r="E37" s="152"/>
    </row>
    <row r="38" spans="1:6" s="140" customFormat="1" ht="15">
      <c r="A38" s="120" t="s">
        <v>114</v>
      </c>
      <c r="C38" s="152"/>
      <c r="D38" s="152"/>
      <c r="E38" s="152"/>
    </row>
  </sheetData>
  <mergeCells count="24">
    <mergeCell ref="A21:B21"/>
    <mergeCell ref="A6:B6"/>
    <mergeCell ref="A7:B7"/>
    <mergeCell ref="A8:B8"/>
    <mergeCell ref="A11:B11"/>
    <mergeCell ref="A13:B13"/>
    <mergeCell ref="A14:B14"/>
    <mergeCell ref="A15:B15"/>
    <mergeCell ref="A17:B17"/>
    <mergeCell ref="A18:B18"/>
    <mergeCell ref="A19:B19"/>
    <mergeCell ref="A20:B20"/>
    <mergeCell ref="A34:B34"/>
    <mergeCell ref="A22:B22"/>
    <mergeCell ref="A23:B23"/>
    <mergeCell ref="A24:B24"/>
    <mergeCell ref="A25:B25"/>
    <mergeCell ref="A26:B26"/>
    <mergeCell ref="A27:B27"/>
    <mergeCell ref="A29:B29"/>
    <mergeCell ref="A30:B30"/>
    <mergeCell ref="A31:B31"/>
    <mergeCell ref="A32:B32"/>
    <mergeCell ref="A33:B33"/>
  </mergeCells>
  <pageMargins left="0.23622047244094491" right="0.23622047244094491" top="0.74803149606299213" bottom="0.74803149606299213" header="0.31496062992125984" footer="0.31496062992125984"/>
  <pageSetup paperSize="9" scale="90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3"/>
  <sheetViews>
    <sheetView showGridLines="0" workbookViewId="0"/>
  </sheetViews>
  <sheetFormatPr baseColWidth="10" defaultRowHeight="11.25" outlineLevelRow="1" outlineLevelCol="1"/>
  <cols>
    <col min="1" max="2" width="3.42578125" style="122" customWidth="1"/>
    <col min="3" max="3" width="43.42578125" style="122" customWidth="1"/>
    <col min="4" max="6" width="13" style="122" customWidth="1"/>
    <col min="7" max="7" width="11.42578125" style="122"/>
    <col min="8" max="8" width="11.42578125" style="122" hidden="1" customWidth="1" outlineLevel="1"/>
    <col min="9" max="9" width="11.42578125" style="122" collapsed="1"/>
    <col min="10" max="256" width="11.42578125" style="122"/>
    <col min="257" max="258" width="3.42578125" style="122" customWidth="1"/>
    <col min="259" max="259" width="39.28515625" style="122" customWidth="1"/>
    <col min="260" max="260" width="9.7109375" style="122" customWidth="1"/>
    <col min="261" max="261" width="13.5703125" style="122" customWidth="1"/>
    <col min="262" max="262" width="12.42578125" style="122" bestFit="1" customWidth="1"/>
    <col min="263" max="512" width="11.42578125" style="122"/>
    <col min="513" max="514" width="3.42578125" style="122" customWidth="1"/>
    <col min="515" max="515" width="39.28515625" style="122" customWidth="1"/>
    <col min="516" max="516" width="9.7109375" style="122" customWidth="1"/>
    <col min="517" max="517" width="13.5703125" style="122" customWidth="1"/>
    <col min="518" max="518" width="12.42578125" style="122" bestFit="1" customWidth="1"/>
    <col min="519" max="768" width="11.42578125" style="122"/>
    <col min="769" max="770" width="3.42578125" style="122" customWidth="1"/>
    <col min="771" max="771" width="39.28515625" style="122" customWidth="1"/>
    <col min="772" max="772" width="9.7109375" style="122" customWidth="1"/>
    <col min="773" max="773" width="13.5703125" style="122" customWidth="1"/>
    <col min="774" max="774" width="12.42578125" style="122" bestFit="1" customWidth="1"/>
    <col min="775" max="1024" width="11.42578125" style="122"/>
    <col min="1025" max="1026" width="3.42578125" style="122" customWidth="1"/>
    <col min="1027" max="1027" width="39.28515625" style="122" customWidth="1"/>
    <col min="1028" max="1028" width="9.7109375" style="122" customWidth="1"/>
    <col min="1029" max="1029" width="13.5703125" style="122" customWidth="1"/>
    <col min="1030" max="1030" width="12.42578125" style="122" bestFit="1" customWidth="1"/>
    <col min="1031" max="1280" width="11.42578125" style="122"/>
    <col min="1281" max="1282" width="3.42578125" style="122" customWidth="1"/>
    <col min="1283" max="1283" width="39.28515625" style="122" customWidth="1"/>
    <col min="1284" max="1284" width="9.7109375" style="122" customWidth="1"/>
    <col min="1285" max="1285" width="13.5703125" style="122" customWidth="1"/>
    <col min="1286" max="1286" width="12.42578125" style="122" bestFit="1" customWidth="1"/>
    <col min="1287" max="1536" width="11.42578125" style="122"/>
    <col min="1537" max="1538" width="3.42578125" style="122" customWidth="1"/>
    <col min="1539" max="1539" width="39.28515625" style="122" customWidth="1"/>
    <col min="1540" max="1540" width="9.7109375" style="122" customWidth="1"/>
    <col min="1541" max="1541" width="13.5703125" style="122" customWidth="1"/>
    <col min="1542" max="1542" width="12.42578125" style="122" bestFit="1" customWidth="1"/>
    <col min="1543" max="1792" width="11.42578125" style="122"/>
    <col min="1793" max="1794" width="3.42578125" style="122" customWidth="1"/>
    <col min="1795" max="1795" width="39.28515625" style="122" customWidth="1"/>
    <col min="1796" max="1796" width="9.7109375" style="122" customWidth="1"/>
    <col min="1797" max="1797" width="13.5703125" style="122" customWidth="1"/>
    <col min="1798" max="1798" width="12.42578125" style="122" bestFit="1" customWidth="1"/>
    <col min="1799" max="2048" width="11.42578125" style="122"/>
    <col min="2049" max="2050" width="3.42578125" style="122" customWidth="1"/>
    <col min="2051" max="2051" width="39.28515625" style="122" customWidth="1"/>
    <col min="2052" max="2052" width="9.7109375" style="122" customWidth="1"/>
    <col min="2053" max="2053" width="13.5703125" style="122" customWidth="1"/>
    <col min="2054" max="2054" width="12.42578125" style="122" bestFit="1" customWidth="1"/>
    <col min="2055" max="2304" width="11.42578125" style="122"/>
    <col min="2305" max="2306" width="3.42578125" style="122" customWidth="1"/>
    <col min="2307" max="2307" width="39.28515625" style="122" customWidth="1"/>
    <col min="2308" max="2308" width="9.7109375" style="122" customWidth="1"/>
    <col min="2309" max="2309" width="13.5703125" style="122" customWidth="1"/>
    <col min="2310" max="2310" width="12.42578125" style="122" bestFit="1" customWidth="1"/>
    <col min="2311" max="2560" width="11.42578125" style="122"/>
    <col min="2561" max="2562" width="3.42578125" style="122" customWidth="1"/>
    <col min="2563" max="2563" width="39.28515625" style="122" customWidth="1"/>
    <col min="2564" max="2564" width="9.7109375" style="122" customWidth="1"/>
    <col min="2565" max="2565" width="13.5703125" style="122" customWidth="1"/>
    <col min="2566" max="2566" width="12.42578125" style="122" bestFit="1" customWidth="1"/>
    <col min="2567" max="2816" width="11.42578125" style="122"/>
    <col min="2817" max="2818" width="3.42578125" style="122" customWidth="1"/>
    <col min="2819" max="2819" width="39.28515625" style="122" customWidth="1"/>
    <col min="2820" max="2820" width="9.7109375" style="122" customWidth="1"/>
    <col min="2821" max="2821" width="13.5703125" style="122" customWidth="1"/>
    <col min="2822" max="2822" width="12.42578125" style="122" bestFit="1" customWidth="1"/>
    <col min="2823" max="3072" width="11.42578125" style="122"/>
    <col min="3073" max="3074" width="3.42578125" style="122" customWidth="1"/>
    <col min="3075" max="3075" width="39.28515625" style="122" customWidth="1"/>
    <col min="3076" max="3076" width="9.7109375" style="122" customWidth="1"/>
    <col min="3077" max="3077" width="13.5703125" style="122" customWidth="1"/>
    <col min="3078" max="3078" width="12.42578125" style="122" bestFit="1" customWidth="1"/>
    <col min="3079" max="3328" width="11.42578125" style="122"/>
    <col min="3329" max="3330" width="3.42578125" style="122" customWidth="1"/>
    <col min="3331" max="3331" width="39.28515625" style="122" customWidth="1"/>
    <col min="3332" max="3332" width="9.7109375" style="122" customWidth="1"/>
    <col min="3333" max="3333" width="13.5703125" style="122" customWidth="1"/>
    <col min="3334" max="3334" width="12.42578125" style="122" bestFit="1" customWidth="1"/>
    <col min="3335" max="3584" width="11.42578125" style="122"/>
    <col min="3585" max="3586" width="3.42578125" style="122" customWidth="1"/>
    <col min="3587" max="3587" width="39.28515625" style="122" customWidth="1"/>
    <col min="3588" max="3588" width="9.7109375" style="122" customWidth="1"/>
    <col min="3589" max="3589" width="13.5703125" style="122" customWidth="1"/>
    <col min="3590" max="3590" width="12.42578125" style="122" bestFit="1" customWidth="1"/>
    <col min="3591" max="3840" width="11.42578125" style="122"/>
    <col min="3841" max="3842" width="3.42578125" style="122" customWidth="1"/>
    <col min="3843" max="3843" width="39.28515625" style="122" customWidth="1"/>
    <col min="3844" max="3844" width="9.7109375" style="122" customWidth="1"/>
    <col min="3845" max="3845" width="13.5703125" style="122" customWidth="1"/>
    <col min="3846" max="3846" width="12.42578125" style="122" bestFit="1" customWidth="1"/>
    <col min="3847" max="4096" width="11.42578125" style="122"/>
    <col min="4097" max="4098" width="3.42578125" style="122" customWidth="1"/>
    <col min="4099" max="4099" width="39.28515625" style="122" customWidth="1"/>
    <col min="4100" max="4100" width="9.7109375" style="122" customWidth="1"/>
    <col min="4101" max="4101" width="13.5703125" style="122" customWidth="1"/>
    <col min="4102" max="4102" width="12.42578125" style="122" bestFit="1" customWidth="1"/>
    <col min="4103" max="4352" width="11.42578125" style="122"/>
    <col min="4353" max="4354" width="3.42578125" style="122" customWidth="1"/>
    <col min="4355" max="4355" width="39.28515625" style="122" customWidth="1"/>
    <col min="4356" max="4356" width="9.7109375" style="122" customWidth="1"/>
    <col min="4357" max="4357" width="13.5703125" style="122" customWidth="1"/>
    <col min="4358" max="4358" width="12.42578125" style="122" bestFit="1" customWidth="1"/>
    <col min="4359" max="4608" width="11.42578125" style="122"/>
    <col min="4609" max="4610" width="3.42578125" style="122" customWidth="1"/>
    <col min="4611" max="4611" width="39.28515625" style="122" customWidth="1"/>
    <col min="4612" max="4612" width="9.7109375" style="122" customWidth="1"/>
    <col min="4613" max="4613" width="13.5703125" style="122" customWidth="1"/>
    <col min="4614" max="4614" width="12.42578125" style="122" bestFit="1" customWidth="1"/>
    <col min="4615" max="4864" width="11.42578125" style="122"/>
    <col min="4865" max="4866" width="3.42578125" style="122" customWidth="1"/>
    <col min="4867" max="4867" width="39.28515625" style="122" customWidth="1"/>
    <col min="4868" max="4868" width="9.7109375" style="122" customWidth="1"/>
    <col min="4869" max="4869" width="13.5703125" style="122" customWidth="1"/>
    <col min="4870" max="4870" width="12.42578125" style="122" bestFit="1" customWidth="1"/>
    <col min="4871" max="5120" width="11.42578125" style="122"/>
    <col min="5121" max="5122" width="3.42578125" style="122" customWidth="1"/>
    <col min="5123" max="5123" width="39.28515625" style="122" customWidth="1"/>
    <col min="5124" max="5124" width="9.7109375" style="122" customWidth="1"/>
    <col min="5125" max="5125" width="13.5703125" style="122" customWidth="1"/>
    <col min="5126" max="5126" width="12.42578125" style="122" bestFit="1" customWidth="1"/>
    <col min="5127" max="5376" width="11.42578125" style="122"/>
    <col min="5377" max="5378" width="3.42578125" style="122" customWidth="1"/>
    <col min="5379" max="5379" width="39.28515625" style="122" customWidth="1"/>
    <col min="5380" max="5380" width="9.7109375" style="122" customWidth="1"/>
    <col min="5381" max="5381" width="13.5703125" style="122" customWidth="1"/>
    <col min="5382" max="5382" width="12.42578125" style="122" bestFit="1" customWidth="1"/>
    <col min="5383" max="5632" width="11.42578125" style="122"/>
    <col min="5633" max="5634" width="3.42578125" style="122" customWidth="1"/>
    <col min="5635" max="5635" width="39.28515625" style="122" customWidth="1"/>
    <col min="5636" max="5636" width="9.7109375" style="122" customWidth="1"/>
    <col min="5637" max="5637" width="13.5703125" style="122" customWidth="1"/>
    <col min="5638" max="5638" width="12.42578125" style="122" bestFit="1" customWidth="1"/>
    <col min="5639" max="5888" width="11.42578125" style="122"/>
    <col min="5889" max="5890" width="3.42578125" style="122" customWidth="1"/>
    <col min="5891" max="5891" width="39.28515625" style="122" customWidth="1"/>
    <col min="5892" max="5892" width="9.7109375" style="122" customWidth="1"/>
    <col min="5893" max="5893" width="13.5703125" style="122" customWidth="1"/>
    <col min="5894" max="5894" width="12.42578125" style="122" bestFit="1" customWidth="1"/>
    <col min="5895" max="6144" width="11.42578125" style="122"/>
    <col min="6145" max="6146" width="3.42578125" style="122" customWidth="1"/>
    <col min="6147" max="6147" width="39.28515625" style="122" customWidth="1"/>
    <col min="6148" max="6148" width="9.7109375" style="122" customWidth="1"/>
    <col min="6149" max="6149" width="13.5703125" style="122" customWidth="1"/>
    <col min="6150" max="6150" width="12.42578125" style="122" bestFit="1" customWidth="1"/>
    <col min="6151" max="6400" width="11.42578125" style="122"/>
    <col min="6401" max="6402" width="3.42578125" style="122" customWidth="1"/>
    <col min="6403" max="6403" width="39.28515625" style="122" customWidth="1"/>
    <col min="6404" max="6404" width="9.7109375" style="122" customWidth="1"/>
    <col min="6405" max="6405" width="13.5703125" style="122" customWidth="1"/>
    <col min="6406" max="6406" width="12.42578125" style="122" bestFit="1" customWidth="1"/>
    <col min="6407" max="6656" width="11.42578125" style="122"/>
    <col min="6657" max="6658" width="3.42578125" style="122" customWidth="1"/>
    <col min="6659" max="6659" width="39.28515625" style="122" customWidth="1"/>
    <col min="6660" max="6660" width="9.7109375" style="122" customWidth="1"/>
    <col min="6661" max="6661" width="13.5703125" style="122" customWidth="1"/>
    <col min="6662" max="6662" width="12.42578125" style="122" bestFit="1" customWidth="1"/>
    <col min="6663" max="6912" width="11.42578125" style="122"/>
    <col min="6913" max="6914" width="3.42578125" style="122" customWidth="1"/>
    <col min="6915" max="6915" width="39.28515625" style="122" customWidth="1"/>
    <col min="6916" max="6916" width="9.7109375" style="122" customWidth="1"/>
    <col min="6917" max="6917" width="13.5703125" style="122" customWidth="1"/>
    <col min="6918" max="6918" width="12.42578125" style="122" bestFit="1" customWidth="1"/>
    <col min="6919" max="7168" width="11.42578125" style="122"/>
    <col min="7169" max="7170" width="3.42578125" style="122" customWidth="1"/>
    <col min="7171" max="7171" width="39.28515625" style="122" customWidth="1"/>
    <col min="7172" max="7172" width="9.7109375" style="122" customWidth="1"/>
    <col min="7173" max="7173" width="13.5703125" style="122" customWidth="1"/>
    <col min="7174" max="7174" width="12.42578125" style="122" bestFit="1" customWidth="1"/>
    <col min="7175" max="7424" width="11.42578125" style="122"/>
    <col min="7425" max="7426" width="3.42578125" style="122" customWidth="1"/>
    <col min="7427" max="7427" width="39.28515625" style="122" customWidth="1"/>
    <col min="7428" max="7428" width="9.7109375" style="122" customWidth="1"/>
    <col min="7429" max="7429" width="13.5703125" style="122" customWidth="1"/>
    <col min="7430" max="7430" width="12.42578125" style="122" bestFit="1" customWidth="1"/>
    <col min="7431" max="7680" width="11.42578125" style="122"/>
    <col min="7681" max="7682" width="3.42578125" style="122" customWidth="1"/>
    <col min="7683" max="7683" width="39.28515625" style="122" customWidth="1"/>
    <col min="7684" max="7684" width="9.7109375" style="122" customWidth="1"/>
    <col min="7685" max="7685" width="13.5703125" style="122" customWidth="1"/>
    <col min="7686" max="7686" width="12.42578125" style="122" bestFit="1" customWidth="1"/>
    <col min="7687" max="7936" width="11.42578125" style="122"/>
    <col min="7937" max="7938" width="3.42578125" style="122" customWidth="1"/>
    <col min="7939" max="7939" width="39.28515625" style="122" customWidth="1"/>
    <col min="7940" max="7940" width="9.7109375" style="122" customWidth="1"/>
    <col min="7941" max="7941" width="13.5703125" style="122" customWidth="1"/>
    <col min="7942" max="7942" width="12.42578125" style="122" bestFit="1" customWidth="1"/>
    <col min="7943" max="8192" width="11.42578125" style="122"/>
    <col min="8193" max="8194" width="3.42578125" style="122" customWidth="1"/>
    <col min="8195" max="8195" width="39.28515625" style="122" customWidth="1"/>
    <col min="8196" max="8196" width="9.7109375" style="122" customWidth="1"/>
    <col min="8197" max="8197" width="13.5703125" style="122" customWidth="1"/>
    <col min="8198" max="8198" width="12.42578125" style="122" bestFit="1" customWidth="1"/>
    <col min="8199" max="8448" width="11.42578125" style="122"/>
    <col min="8449" max="8450" width="3.42578125" style="122" customWidth="1"/>
    <col min="8451" max="8451" width="39.28515625" style="122" customWidth="1"/>
    <col min="8452" max="8452" width="9.7109375" style="122" customWidth="1"/>
    <col min="8453" max="8453" width="13.5703125" style="122" customWidth="1"/>
    <col min="8454" max="8454" width="12.42578125" style="122" bestFit="1" customWidth="1"/>
    <col min="8455" max="8704" width="11.42578125" style="122"/>
    <col min="8705" max="8706" width="3.42578125" style="122" customWidth="1"/>
    <col min="8707" max="8707" width="39.28515625" style="122" customWidth="1"/>
    <col min="8708" max="8708" width="9.7109375" style="122" customWidth="1"/>
    <col min="8709" max="8709" width="13.5703125" style="122" customWidth="1"/>
    <col min="8710" max="8710" width="12.42578125" style="122" bestFit="1" customWidth="1"/>
    <col min="8711" max="8960" width="11.42578125" style="122"/>
    <col min="8961" max="8962" width="3.42578125" style="122" customWidth="1"/>
    <col min="8963" max="8963" width="39.28515625" style="122" customWidth="1"/>
    <col min="8964" max="8964" width="9.7109375" style="122" customWidth="1"/>
    <col min="8965" max="8965" width="13.5703125" style="122" customWidth="1"/>
    <col min="8966" max="8966" width="12.42578125" style="122" bestFit="1" customWidth="1"/>
    <col min="8967" max="9216" width="11.42578125" style="122"/>
    <col min="9217" max="9218" width="3.42578125" style="122" customWidth="1"/>
    <col min="9219" max="9219" width="39.28515625" style="122" customWidth="1"/>
    <col min="9220" max="9220" width="9.7109375" style="122" customWidth="1"/>
    <col min="9221" max="9221" width="13.5703125" style="122" customWidth="1"/>
    <col min="9222" max="9222" width="12.42578125" style="122" bestFit="1" customWidth="1"/>
    <col min="9223" max="9472" width="11.42578125" style="122"/>
    <col min="9473" max="9474" width="3.42578125" style="122" customWidth="1"/>
    <col min="9475" max="9475" width="39.28515625" style="122" customWidth="1"/>
    <col min="9476" max="9476" width="9.7109375" style="122" customWidth="1"/>
    <col min="9477" max="9477" width="13.5703125" style="122" customWidth="1"/>
    <col min="9478" max="9478" width="12.42578125" style="122" bestFit="1" customWidth="1"/>
    <col min="9479" max="9728" width="11.42578125" style="122"/>
    <col min="9729" max="9730" width="3.42578125" style="122" customWidth="1"/>
    <col min="9731" max="9731" width="39.28515625" style="122" customWidth="1"/>
    <col min="9732" max="9732" width="9.7109375" style="122" customWidth="1"/>
    <col min="9733" max="9733" width="13.5703125" style="122" customWidth="1"/>
    <col min="9734" max="9734" width="12.42578125" style="122" bestFit="1" customWidth="1"/>
    <col min="9735" max="9984" width="11.42578125" style="122"/>
    <col min="9985" max="9986" width="3.42578125" style="122" customWidth="1"/>
    <col min="9987" max="9987" width="39.28515625" style="122" customWidth="1"/>
    <col min="9988" max="9988" width="9.7109375" style="122" customWidth="1"/>
    <col min="9989" max="9989" width="13.5703125" style="122" customWidth="1"/>
    <col min="9990" max="9990" width="12.42578125" style="122" bestFit="1" customWidth="1"/>
    <col min="9991" max="10240" width="11.42578125" style="122"/>
    <col min="10241" max="10242" width="3.42578125" style="122" customWidth="1"/>
    <col min="10243" max="10243" width="39.28515625" style="122" customWidth="1"/>
    <col min="10244" max="10244" width="9.7109375" style="122" customWidth="1"/>
    <col min="10245" max="10245" width="13.5703125" style="122" customWidth="1"/>
    <col min="10246" max="10246" width="12.42578125" style="122" bestFit="1" customWidth="1"/>
    <col min="10247" max="10496" width="11.42578125" style="122"/>
    <col min="10497" max="10498" width="3.42578125" style="122" customWidth="1"/>
    <col min="10499" max="10499" width="39.28515625" style="122" customWidth="1"/>
    <col min="10500" max="10500" width="9.7109375" style="122" customWidth="1"/>
    <col min="10501" max="10501" width="13.5703125" style="122" customWidth="1"/>
    <col min="10502" max="10502" width="12.42578125" style="122" bestFit="1" customWidth="1"/>
    <col min="10503" max="10752" width="11.42578125" style="122"/>
    <col min="10753" max="10754" width="3.42578125" style="122" customWidth="1"/>
    <col min="10755" max="10755" width="39.28515625" style="122" customWidth="1"/>
    <col min="10756" max="10756" width="9.7109375" style="122" customWidth="1"/>
    <col min="10757" max="10757" width="13.5703125" style="122" customWidth="1"/>
    <col min="10758" max="10758" width="12.42578125" style="122" bestFit="1" customWidth="1"/>
    <col min="10759" max="11008" width="11.42578125" style="122"/>
    <col min="11009" max="11010" width="3.42578125" style="122" customWidth="1"/>
    <col min="11011" max="11011" width="39.28515625" style="122" customWidth="1"/>
    <col min="11012" max="11012" width="9.7109375" style="122" customWidth="1"/>
    <col min="11013" max="11013" width="13.5703125" style="122" customWidth="1"/>
    <col min="11014" max="11014" width="12.42578125" style="122" bestFit="1" customWidth="1"/>
    <col min="11015" max="11264" width="11.42578125" style="122"/>
    <col min="11265" max="11266" width="3.42578125" style="122" customWidth="1"/>
    <col min="11267" max="11267" width="39.28515625" style="122" customWidth="1"/>
    <col min="11268" max="11268" width="9.7109375" style="122" customWidth="1"/>
    <col min="11269" max="11269" width="13.5703125" style="122" customWidth="1"/>
    <col min="11270" max="11270" width="12.42578125" style="122" bestFit="1" customWidth="1"/>
    <col min="11271" max="11520" width="11.42578125" style="122"/>
    <col min="11521" max="11522" width="3.42578125" style="122" customWidth="1"/>
    <col min="11523" max="11523" width="39.28515625" style="122" customWidth="1"/>
    <col min="11524" max="11524" width="9.7109375" style="122" customWidth="1"/>
    <col min="11525" max="11525" width="13.5703125" style="122" customWidth="1"/>
    <col min="11526" max="11526" width="12.42578125" style="122" bestFit="1" customWidth="1"/>
    <col min="11527" max="11776" width="11.42578125" style="122"/>
    <col min="11777" max="11778" width="3.42578125" style="122" customWidth="1"/>
    <col min="11779" max="11779" width="39.28515625" style="122" customWidth="1"/>
    <col min="11780" max="11780" width="9.7109375" style="122" customWidth="1"/>
    <col min="11781" max="11781" width="13.5703125" style="122" customWidth="1"/>
    <col min="11782" max="11782" width="12.42578125" style="122" bestFit="1" customWidth="1"/>
    <col min="11783" max="12032" width="11.42578125" style="122"/>
    <col min="12033" max="12034" width="3.42578125" style="122" customWidth="1"/>
    <col min="12035" max="12035" width="39.28515625" style="122" customWidth="1"/>
    <col min="12036" max="12036" width="9.7109375" style="122" customWidth="1"/>
    <col min="12037" max="12037" width="13.5703125" style="122" customWidth="1"/>
    <col min="12038" max="12038" width="12.42578125" style="122" bestFit="1" customWidth="1"/>
    <col min="12039" max="12288" width="11.42578125" style="122"/>
    <col min="12289" max="12290" width="3.42578125" style="122" customWidth="1"/>
    <col min="12291" max="12291" width="39.28515625" style="122" customWidth="1"/>
    <col min="12292" max="12292" width="9.7109375" style="122" customWidth="1"/>
    <col min="12293" max="12293" width="13.5703125" style="122" customWidth="1"/>
    <col min="12294" max="12294" width="12.42578125" style="122" bestFit="1" customWidth="1"/>
    <col min="12295" max="12544" width="11.42578125" style="122"/>
    <col min="12545" max="12546" width="3.42578125" style="122" customWidth="1"/>
    <col min="12547" max="12547" width="39.28515625" style="122" customWidth="1"/>
    <col min="12548" max="12548" width="9.7109375" style="122" customWidth="1"/>
    <col min="12549" max="12549" width="13.5703125" style="122" customWidth="1"/>
    <col min="12550" max="12550" width="12.42578125" style="122" bestFit="1" customWidth="1"/>
    <col min="12551" max="12800" width="11.42578125" style="122"/>
    <col min="12801" max="12802" width="3.42578125" style="122" customWidth="1"/>
    <col min="12803" max="12803" width="39.28515625" style="122" customWidth="1"/>
    <col min="12804" max="12804" width="9.7109375" style="122" customWidth="1"/>
    <col min="12805" max="12805" width="13.5703125" style="122" customWidth="1"/>
    <col min="12806" max="12806" width="12.42578125" style="122" bestFit="1" customWidth="1"/>
    <col min="12807" max="13056" width="11.42578125" style="122"/>
    <col min="13057" max="13058" width="3.42578125" style="122" customWidth="1"/>
    <col min="13059" max="13059" width="39.28515625" style="122" customWidth="1"/>
    <col min="13060" max="13060" width="9.7109375" style="122" customWidth="1"/>
    <col min="13061" max="13061" width="13.5703125" style="122" customWidth="1"/>
    <col min="13062" max="13062" width="12.42578125" style="122" bestFit="1" customWidth="1"/>
    <col min="13063" max="13312" width="11.42578125" style="122"/>
    <col min="13313" max="13314" width="3.42578125" style="122" customWidth="1"/>
    <col min="13315" max="13315" width="39.28515625" style="122" customWidth="1"/>
    <col min="13316" max="13316" width="9.7109375" style="122" customWidth="1"/>
    <col min="13317" max="13317" width="13.5703125" style="122" customWidth="1"/>
    <col min="13318" max="13318" width="12.42578125" style="122" bestFit="1" customWidth="1"/>
    <col min="13319" max="13568" width="11.42578125" style="122"/>
    <col min="13569" max="13570" width="3.42578125" style="122" customWidth="1"/>
    <col min="13571" max="13571" width="39.28515625" style="122" customWidth="1"/>
    <col min="13572" max="13572" width="9.7109375" style="122" customWidth="1"/>
    <col min="13573" max="13573" width="13.5703125" style="122" customWidth="1"/>
    <col min="13574" max="13574" width="12.42578125" style="122" bestFit="1" customWidth="1"/>
    <col min="13575" max="13824" width="11.42578125" style="122"/>
    <col min="13825" max="13826" width="3.42578125" style="122" customWidth="1"/>
    <col min="13827" max="13827" width="39.28515625" style="122" customWidth="1"/>
    <col min="13828" max="13828" width="9.7109375" style="122" customWidth="1"/>
    <col min="13829" max="13829" width="13.5703125" style="122" customWidth="1"/>
    <col min="13830" max="13830" width="12.42578125" style="122" bestFit="1" customWidth="1"/>
    <col min="13831" max="14080" width="11.42578125" style="122"/>
    <col min="14081" max="14082" width="3.42578125" style="122" customWidth="1"/>
    <col min="14083" max="14083" width="39.28515625" style="122" customWidth="1"/>
    <col min="14084" max="14084" width="9.7109375" style="122" customWidth="1"/>
    <col min="14085" max="14085" width="13.5703125" style="122" customWidth="1"/>
    <col min="14086" max="14086" width="12.42578125" style="122" bestFit="1" customWidth="1"/>
    <col min="14087" max="14336" width="11.42578125" style="122"/>
    <col min="14337" max="14338" width="3.42578125" style="122" customWidth="1"/>
    <col min="14339" max="14339" width="39.28515625" style="122" customWidth="1"/>
    <col min="14340" max="14340" width="9.7109375" style="122" customWidth="1"/>
    <col min="14341" max="14341" width="13.5703125" style="122" customWidth="1"/>
    <col min="14342" max="14342" width="12.42578125" style="122" bestFit="1" customWidth="1"/>
    <col min="14343" max="14592" width="11.42578125" style="122"/>
    <col min="14593" max="14594" width="3.42578125" style="122" customWidth="1"/>
    <col min="14595" max="14595" width="39.28515625" style="122" customWidth="1"/>
    <col min="14596" max="14596" width="9.7109375" style="122" customWidth="1"/>
    <col min="14597" max="14597" width="13.5703125" style="122" customWidth="1"/>
    <col min="14598" max="14598" width="12.42578125" style="122" bestFit="1" customWidth="1"/>
    <col min="14599" max="14848" width="11.42578125" style="122"/>
    <col min="14849" max="14850" width="3.42578125" style="122" customWidth="1"/>
    <col min="14851" max="14851" width="39.28515625" style="122" customWidth="1"/>
    <col min="14852" max="14852" width="9.7109375" style="122" customWidth="1"/>
    <col min="14853" max="14853" width="13.5703125" style="122" customWidth="1"/>
    <col min="14854" max="14854" width="12.42578125" style="122" bestFit="1" customWidth="1"/>
    <col min="14855" max="15104" width="11.42578125" style="122"/>
    <col min="15105" max="15106" width="3.42578125" style="122" customWidth="1"/>
    <col min="15107" max="15107" width="39.28515625" style="122" customWidth="1"/>
    <col min="15108" max="15108" width="9.7109375" style="122" customWidth="1"/>
    <col min="15109" max="15109" width="13.5703125" style="122" customWidth="1"/>
    <col min="15110" max="15110" width="12.42578125" style="122" bestFit="1" customWidth="1"/>
    <col min="15111" max="15360" width="11.42578125" style="122"/>
    <col min="15361" max="15362" width="3.42578125" style="122" customWidth="1"/>
    <col min="15363" max="15363" width="39.28515625" style="122" customWidth="1"/>
    <col min="15364" max="15364" width="9.7109375" style="122" customWidth="1"/>
    <col min="15365" max="15365" width="13.5703125" style="122" customWidth="1"/>
    <col min="15366" max="15366" width="12.42578125" style="122" bestFit="1" customWidth="1"/>
    <col min="15367" max="15616" width="11.42578125" style="122"/>
    <col min="15617" max="15618" width="3.42578125" style="122" customWidth="1"/>
    <col min="15619" max="15619" width="39.28515625" style="122" customWidth="1"/>
    <col min="15620" max="15620" width="9.7109375" style="122" customWidth="1"/>
    <col min="15621" max="15621" width="13.5703125" style="122" customWidth="1"/>
    <col min="15622" max="15622" width="12.42578125" style="122" bestFit="1" customWidth="1"/>
    <col min="15623" max="15872" width="11.42578125" style="122"/>
    <col min="15873" max="15874" width="3.42578125" style="122" customWidth="1"/>
    <col min="15875" max="15875" width="39.28515625" style="122" customWidth="1"/>
    <col min="15876" max="15876" width="9.7109375" style="122" customWidth="1"/>
    <col min="15877" max="15877" width="13.5703125" style="122" customWidth="1"/>
    <col min="15878" max="15878" width="12.42578125" style="122" bestFit="1" customWidth="1"/>
    <col min="15879" max="16128" width="11.42578125" style="122"/>
    <col min="16129" max="16130" width="3.42578125" style="122" customWidth="1"/>
    <col min="16131" max="16131" width="39.28515625" style="122" customWidth="1"/>
    <col min="16132" max="16132" width="9.7109375" style="122" customWidth="1"/>
    <col min="16133" max="16133" width="13.5703125" style="122" customWidth="1"/>
    <col min="16134" max="16134" width="12.42578125" style="122" bestFit="1" customWidth="1"/>
    <col min="16135" max="16384" width="11.42578125" style="122"/>
  </cols>
  <sheetData>
    <row r="1" spans="1:9" s="126" customFormat="1" ht="14.25">
      <c r="A1" s="123" t="s">
        <v>144</v>
      </c>
      <c r="B1" s="123"/>
      <c r="C1" s="123"/>
      <c r="D1" s="123"/>
      <c r="E1" s="123"/>
      <c r="F1" s="123"/>
      <c r="G1" s="125"/>
      <c r="H1" s="125"/>
      <c r="I1" s="125"/>
    </row>
    <row r="2" spans="1:9" s="129" customFormat="1" ht="14.25" customHeight="1">
      <c r="A2" s="127" t="s">
        <v>55</v>
      </c>
      <c r="B2" s="127"/>
      <c r="C2" s="127"/>
      <c r="D2" s="127"/>
      <c r="E2" s="127"/>
      <c r="F2" s="127"/>
      <c r="G2" s="120"/>
      <c r="H2" s="120"/>
      <c r="I2" s="120"/>
    </row>
    <row r="3" spans="1:9" ht="14.25">
      <c r="A3" s="130"/>
      <c r="B3" s="130"/>
      <c r="C3" s="130"/>
      <c r="D3" s="130"/>
      <c r="E3" s="130"/>
      <c r="F3" s="130"/>
      <c r="G3" s="132"/>
      <c r="H3" s="132"/>
      <c r="I3" s="132"/>
    </row>
    <row r="4" spans="1:9" ht="37.5" customHeight="1">
      <c r="A4" s="133"/>
      <c r="B4" s="134"/>
      <c r="C4" s="155"/>
      <c r="D4" s="135" t="s">
        <v>2</v>
      </c>
      <c r="E4" s="135" t="s">
        <v>3</v>
      </c>
      <c r="F4" s="136" t="s">
        <v>56</v>
      </c>
      <c r="G4" s="132"/>
      <c r="H4" s="132"/>
      <c r="I4" s="132"/>
    </row>
    <row r="5" spans="1:9" s="138" customFormat="1" ht="15.75" customHeight="1">
      <c r="A5" s="127"/>
      <c r="B5" s="137"/>
      <c r="C5" s="127"/>
      <c r="D5" s="127"/>
      <c r="E5" s="127"/>
      <c r="F5" s="127"/>
      <c r="G5" s="120"/>
      <c r="H5" s="120"/>
      <c r="I5" s="120"/>
    </row>
    <row r="6" spans="1:9" s="115" customFormat="1" ht="12.75" customHeight="1">
      <c r="A6" s="686" t="s">
        <v>57</v>
      </c>
      <c r="B6" s="686"/>
      <c r="C6" s="686"/>
      <c r="D6" s="113">
        <f>8.003+147.085+13.742+18.4+9.602+32.087</f>
        <v>228.91900000000004</v>
      </c>
      <c r="E6" s="113">
        <f>7.802+159.308+14.46+18.811+10.039+31.686</f>
        <v>242.10599999999999</v>
      </c>
      <c r="F6" s="114">
        <f>E6-D6</f>
        <v>13.186999999999955</v>
      </c>
    </row>
    <row r="7" spans="1:9" s="115" customFormat="1" ht="14.25">
      <c r="A7" s="686" t="s">
        <v>58</v>
      </c>
      <c r="B7" s="686"/>
      <c r="C7" s="686"/>
      <c r="D7" s="113">
        <v>343.28800000000001</v>
      </c>
      <c r="E7" s="113">
        <v>399.76600000000002</v>
      </c>
      <c r="F7" s="114">
        <f t="shared" ref="F7:F69" si="0">E7-D7</f>
        <v>56.478000000000009</v>
      </c>
    </row>
    <row r="8" spans="1:9" s="115" customFormat="1" ht="14.25">
      <c r="A8" s="686" t="s">
        <v>59</v>
      </c>
      <c r="B8" s="686"/>
      <c r="C8" s="686"/>
      <c r="D8" s="113">
        <v>2576.8029999999999</v>
      </c>
      <c r="E8" s="113">
        <v>2577.415</v>
      </c>
      <c r="F8" s="114">
        <f t="shared" si="0"/>
        <v>0.61200000000008004</v>
      </c>
    </row>
    <row r="9" spans="1:9" s="115" customFormat="1" ht="14.25">
      <c r="A9" s="686" t="s">
        <v>60</v>
      </c>
      <c r="B9" s="686"/>
      <c r="C9" s="686"/>
      <c r="D9" s="113">
        <v>415.13400000000001</v>
      </c>
      <c r="E9" s="113">
        <v>425.86200000000002</v>
      </c>
      <c r="F9" s="114">
        <f t="shared" si="0"/>
        <v>10.728000000000009</v>
      </c>
    </row>
    <row r="10" spans="1:9" s="115" customFormat="1" ht="14.25">
      <c r="A10" s="686" t="s">
        <v>61</v>
      </c>
      <c r="B10" s="686"/>
      <c r="C10" s="686"/>
      <c r="D10" s="113">
        <v>1403.258</v>
      </c>
      <c r="E10" s="113">
        <v>1372.2719999999999</v>
      </c>
      <c r="F10" s="114">
        <f t="shared" si="0"/>
        <v>-30.986000000000104</v>
      </c>
    </row>
    <row r="11" spans="1:9" s="115" customFormat="1" ht="14.25">
      <c r="A11" s="686" t="s">
        <v>62</v>
      </c>
      <c r="B11" s="686"/>
      <c r="C11" s="686"/>
      <c r="D11" s="113">
        <v>2175.1759999999999</v>
      </c>
      <c r="E11" s="113">
        <v>2185.9810000000002</v>
      </c>
      <c r="F11" s="114">
        <f t="shared" si="0"/>
        <v>10.805000000000291</v>
      </c>
    </row>
    <row r="12" spans="1:9" s="115" customFormat="1" ht="14.25">
      <c r="A12" s="686" t="s">
        <v>63</v>
      </c>
      <c r="B12" s="686"/>
      <c r="C12" s="686"/>
      <c r="D12" s="113">
        <v>1208.6469999999999</v>
      </c>
      <c r="E12" s="113">
        <v>1144.529</v>
      </c>
      <c r="F12" s="114">
        <f t="shared" si="0"/>
        <v>-64.117999999999938</v>
      </c>
    </row>
    <row r="13" spans="1:9" s="115" customFormat="1" ht="14.25">
      <c r="A13" s="116"/>
      <c r="B13" s="686" t="s">
        <v>64</v>
      </c>
      <c r="C13" s="686"/>
      <c r="D13" s="113"/>
      <c r="E13" s="113"/>
      <c r="F13" s="114"/>
    </row>
    <row r="14" spans="1:9" s="115" customFormat="1" ht="14.25">
      <c r="A14" s="116"/>
      <c r="B14" s="686" t="s">
        <v>65</v>
      </c>
      <c r="C14" s="686"/>
      <c r="D14" s="113">
        <v>687.654</v>
      </c>
      <c r="E14" s="113">
        <v>700.46299999999997</v>
      </c>
      <c r="F14" s="114">
        <f t="shared" si="0"/>
        <v>12.808999999999969</v>
      </c>
    </row>
    <row r="15" spans="1:9" s="115" customFormat="1" ht="14.25">
      <c r="A15" s="686" t="s">
        <v>66</v>
      </c>
      <c r="B15" s="686"/>
      <c r="C15" s="686"/>
      <c r="D15" s="113">
        <v>1008.9880000000001</v>
      </c>
      <c r="E15" s="113">
        <v>1050</v>
      </c>
      <c r="F15" s="114">
        <f t="shared" si="0"/>
        <v>41.011999999999944</v>
      </c>
    </row>
    <row r="16" spans="1:9" s="115" customFormat="1" ht="14.25">
      <c r="A16" s="686" t="s">
        <v>67</v>
      </c>
      <c r="B16" s="686"/>
      <c r="C16" s="686"/>
      <c r="D16" s="113">
        <v>6493.0569999999998</v>
      </c>
      <c r="E16" s="113">
        <v>7039.174</v>
      </c>
      <c r="F16" s="114">
        <f t="shared" si="0"/>
        <v>546.11700000000019</v>
      </c>
    </row>
    <row r="17" spans="1:6" s="115" customFormat="1" ht="14.25">
      <c r="A17" s="116"/>
      <c r="B17" s="686" t="s">
        <v>64</v>
      </c>
      <c r="C17" s="686"/>
      <c r="D17" s="113"/>
      <c r="E17" s="113"/>
      <c r="F17" s="114"/>
    </row>
    <row r="18" spans="1:6" s="115" customFormat="1" ht="14.25">
      <c r="A18" s="116"/>
      <c r="B18" s="686" t="s">
        <v>68</v>
      </c>
      <c r="C18" s="686"/>
      <c r="D18" s="113">
        <v>6460.94</v>
      </c>
      <c r="E18" s="113">
        <v>7005.2150000000001</v>
      </c>
      <c r="F18" s="114">
        <f t="shared" si="0"/>
        <v>544.27500000000055</v>
      </c>
    </row>
    <row r="19" spans="1:6" s="115" customFormat="1" ht="14.25">
      <c r="A19" s="686" t="s">
        <v>69</v>
      </c>
      <c r="B19" s="686"/>
      <c r="C19" s="686"/>
      <c r="D19" s="113">
        <v>2930.4810000000002</v>
      </c>
      <c r="E19" s="113">
        <v>2924.0929999999998</v>
      </c>
      <c r="F19" s="114">
        <f t="shared" si="0"/>
        <v>-6.3880000000003747</v>
      </c>
    </row>
    <row r="20" spans="1:6" s="115" customFormat="1" ht="14.25">
      <c r="A20" s="116"/>
      <c r="B20" s="686" t="s">
        <v>70</v>
      </c>
      <c r="C20" s="686"/>
      <c r="D20" s="113"/>
      <c r="E20" s="113"/>
      <c r="F20" s="114"/>
    </row>
    <row r="21" spans="1:6" s="115" customFormat="1" ht="14.25">
      <c r="A21" s="116"/>
      <c r="B21" s="686" t="s">
        <v>71</v>
      </c>
      <c r="C21" s="686"/>
      <c r="D21" s="113">
        <v>2570.4749999999999</v>
      </c>
      <c r="E21" s="113">
        <v>2580.3020000000001</v>
      </c>
      <c r="F21" s="114">
        <f t="shared" si="0"/>
        <v>9.8270000000002256</v>
      </c>
    </row>
    <row r="22" spans="1:6" s="115" customFormat="1" ht="14.25">
      <c r="A22" s="686" t="s">
        <v>72</v>
      </c>
      <c r="B22" s="686"/>
      <c r="C22" s="686"/>
      <c r="D22" s="113">
        <v>9718.8150000000005</v>
      </c>
      <c r="E22" s="113">
        <v>10194</v>
      </c>
      <c r="F22" s="114">
        <f t="shared" si="0"/>
        <v>475.18499999999949</v>
      </c>
    </row>
    <row r="23" spans="1:6" s="115" customFormat="1" ht="14.25">
      <c r="A23" s="116"/>
      <c r="B23" s="686" t="s">
        <v>70</v>
      </c>
      <c r="C23" s="686"/>
      <c r="D23" s="113"/>
      <c r="E23" s="113"/>
      <c r="F23" s="114"/>
    </row>
    <row r="24" spans="1:6" s="115" customFormat="1" ht="14.25">
      <c r="A24" s="116"/>
      <c r="B24" s="686" t="s">
        <v>73</v>
      </c>
      <c r="C24" s="686"/>
      <c r="D24" s="113">
        <v>8669.3510000000006</v>
      </c>
      <c r="E24" s="113">
        <v>9129.8950000000004</v>
      </c>
      <c r="F24" s="114">
        <f t="shared" si="0"/>
        <v>460.54399999999987</v>
      </c>
    </row>
    <row r="25" spans="1:6" s="115" customFormat="1" ht="14.25">
      <c r="A25" s="116"/>
      <c r="B25" s="686" t="s">
        <v>74</v>
      </c>
      <c r="C25" s="686"/>
      <c r="D25" s="113">
        <v>1005.478</v>
      </c>
      <c r="E25" s="113">
        <v>1016.894</v>
      </c>
      <c r="F25" s="114">
        <f t="shared" si="0"/>
        <v>11.416000000000054</v>
      </c>
    </row>
    <row r="26" spans="1:6" s="115" customFormat="1" ht="14.25">
      <c r="A26" s="686" t="s">
        <v>75</v>
      </c>
      <c r="B26" s="686"/>
      <c r="C26" s="686"/>
      <c r="D26" s="113">
        <v>8683.8060000000005</v>
      </c>
      <c r="E26" s="113">
        <v>8963.9660000000003</v>
      </c>
      <c r="F26" s="114">
        <f t="shared" si="0"/>
        <v>280.15999999999985</v>
      </c>
    </row>
    <row r="27" spans="1:6" s="115" customFormat="1" ht="14.25">
      <c r="A27" s="116"/>
      <c r="B27" s="686" t="s">
        <v>70</v>
      </c>
      <c r="C27" s="686"/>
      <c r="D27" s="113"/>
      <c r="E27" s="113"/>
      <c r="F27" s="114"/>
    </row>
    <row r="28" spans="1:6" s="115" customFormat="1" ht="14.25">
      <c r="A28" s="116"/>
      <c r="B28" s="686" t="s">
        <v>76</v>
      </c>
      <c r="C28" s="686"/>
      <c r="D28" s="113">
        <v>3862.0509999999999</v>
      </c>
      <c r="E28" s="113">
        <v>4033.9589999999998</v>
      </c>
      <c r="F28" s="114">
        <f t="shared" si="0"/>
        <v>171.9079999999999</v>
      </c>
    </row>
    <row r="29" spans="1:6" s="115" customFormat="1" ht="14.25">
      <c r="A29" s="116"/>
      <c r="B29" s="686" t="s">
        <v>77</v>
      </c>
      <c r="C29" s="686"/>
      <c r="D29" s="113">
        <v>1247.6559999999999</v>
      </c>
      <c r="E29" s="113">
        <v>1260.6559999999999</v>
      </c>
      <c r="F29" s="114">
        <f t="shared" si="0"/>
        <v>13</v>
      </c>
    </row>
    <row r="30" spans="1:6" s="115" customFormat="1" ht="14.25">
      <c r="A30" s="116"/>
      <c r="B30" s="686" t="s">
        <v>78</v>
      </c>
      <c r="C30" s="686"/>
      <c r="D30" s="113">
        <v>2120.9580000000001</v>
      </c>
      <c r="E30" s="113">
        <v>2121.9479999999999</v>
      </c>
      <c r="F30" s="114">
        <f t="shared" si="0"/>
        <v>0.98999999999978172</v>
      </c>
    </row>
    <row r="31" spans="1:6" s="115" customFormat="1" ht="14.25">
      <c r="A31" s="116"/>
      <c r="B31" s="686" t="s">
        <v>79</v>
      </c>
      <c r="C31" s="686"/>
      <c r="D31" s="113">
        <v>1453.1420000000001</v>
      </c>
      <c r="E31" s="113">
        <v>1547.403</v>
      </c>
      <c r="F31" s="114">
        <f t="shared" si="0"/>
        <v>94.260999999999967</v>
      </c>
    </row>
    <row r="32" spans="1:6" s="115" customFormat="1" ht="14.25">
      <c r="A32" s="686" t="s">
        <v>80</v>
      </c>
      <c r="B32" s="686"/>
      <c r="C32" s="686"/>
      <c r="D32" s="113">
        <v>971.00800000000004</v>
      </c>
      <c r="E32" s="113">
        <v>953.779</v>
      </c>
      <c r="F32" s="114">
        <f t="shared" si="0"/>
        <v>-17.229000000000042</v>
      </c>
    </row>
    <row r="33" spans="1:6" s="115" customFormat="1" ht="14.25">
      <c r="A33" s="116"/>
      <c r="B33" s="116" t="s">
        <v>70</v>
      </c>
      <c r="C33" s="116"/>
      <c r="D33" s="113"/>
      <c r="E33" s="113"/>
      <c r="F33" s="114"/>
    </row>
    <row r="34" spans="1:6" s="115" customFormat="1" ht="14.25">
      <c r="A34" s="116"/>
      <c r="B34" s="686" t="s">
        <v>81</v>
      </c>
      <c r="C34" s="686"/>
      <c r="D34" s="113">
        <v>786.24400000000003</v>
      </c>
      <c r="E34" s="113">
        <v>774.92200000000003</v>
      </c>
      <c r="F34" s="114">
        <f t="shared" si="0"/>
        <v>-11.322000000000003</v>
      </c>
    </row>
    <row r="35" spans="1:6" s="115" customFormat="1" ht="14.25">
      <c r="A35" s="686" t="s">
        <v>82</v>
      </c>
      <c r="B35" s="686"/>
      <c r="C35" s="686"/>
      <c r="D35" s="113">
        <v>6469.6490000000003</v>
      </c>
      <c r="E35" s="113">
        <v>6713.1049999999996</v>
      </c>
      <c r="F35" s="114">
        <f t="shared" si="0"/>
        <v>243.45599999999922</v>
      </c>
    </row>
    <row r="36" spans="1:6" s="115" customFormat="1" ht="14.25">
      <c r="A36" s="116"/>
      <c r="B36" s="686" t="s">
        <v>70</v>
      </c>
      <c r="C36" s="686"/>
      <c r="D36" s="113"/>
      <c r="E36" s="113"/>
      <c r="F36" s="114"/>
    </row>
    <row r="37" spans="1:6" s="115" customFormat="1" ht="14.25">
      <c r="A37" s="116"/>
      <c r="B37" s="686" t="s">
        <v>83</v>
      </c>
      <c r="C37" s="686"/>
      <c r="D37" s="113">
        <v>6383.7049999999999</v>
      </c>
      <c r="E37" s="113">
        <v>6616.4620000000004</v>
      </c>
      <c r="F37" s="114">
        <f t="shared" si="0"/>
        <v>232.75700000000052</v>
      </c>
    </row>
    <row r="38" spans="1:6" s="115" customFormat="1" ht="14.25">
      <c r="A38" s="116"/>
      <c r="B38" s="116"/>
      <c r="C38" s="116" t="s">
        <v>84</v>
      </c>
      <c r="D38" s="113">
        <v>3165.77</v>
      </c>
      <c r="E38" s="113">
        <v>3108.3</v>
      </c>
      <c r="F38" s="114">
        <f t="shared" si="0"/>
        <v>-57.4699999999998</v>
      </c>
    </row>
    <row r="39" spans="1:6" s="115" customFormat="1" ht="14.25">
      <c r="A39" s="116"/>
      <c r="B39" s="116"/>
      <c r="C39" s="116" t="s">
        <v>85</v>
      </c>
      <c r="D39" s="113">
        <v>1092.4359999999999</v>
      </c>
      <c r="E39" s="113">
        <v>1112.202</v>
      </c>
      <c r="F39" s="114">
        <f t="shared" si="0"/>
        <v>19.766000000000076</v>
      </c>
    </row>
    <row r="40" spans="1:6" s="115" customFormat="1" ht="14.25">
      <c r="A40" s="686" t="s">
        <v>86</v>
      </c>
      <c r="B40" s="686"/>
      <c r="C40" s="686"/>
      <c r="D40" s="113">
        <v>8563.7330000000002</v>
      </c>
      <c r="E40" s="113">
        <v>8177.7560000000003</v>
      </c>
      <c r="F40" s="114">
        <f t="shared" si="0"/>
        <v>-385.97699999999986</v>
      </c>
    </row>
    <row r="41" spans="1:6" s="115" customFormat="1" ht="14.25">
      <c r="A41" s="116"/>
      <c r="B41" s="686" t="s">
        <v>70</v>
      </c>
      <c r="C41" s="686"/>
      <c r="D41" s="113"/>
      <c r="E41" s="113"/>
      <c r="F41" s="114"/>
    </row>
    <row r="42" spans="1:6" s="115" customFormat="1" ht="14.25">
      <c r="A42" s="116"/>
      <c r="B42" s="117" t="s">
        <v>145</v>
      </c>
      <c r="C42" s="116"/>
      <c r="D42" s="113">
        <v>394.94400000000002</v>
      </c>
      <c r="E42" s="113">
        <v>423.71300000000002</v>
      </c>
      <c r="F42" s="114">
        <f t="shared" si="0"/>
        <v>28.769000000000005</v>
      </c>
    </row>
    <row r="43" spans="1:6" s="115" customFormat="1" ht="14.25">
      <c r="A43" s="116"/>
      <c r="B43" s="686" t="s">
        <v>88</v>
      </c>
      <c r="C43" s="686"/>
      <c r="D43" s="113">
        <v>6966.0950000000003</v>
      </c>
      <c r="E43" s="113">
        <v>6998.7889999999998</v>
      </c>
      <c r="F43" s="114">
        <f t="shared" si="0"/>
        <v>32.693999999999505</v>
      </c>
    </row>
    <row r="44" spans="1:6" s="115" customFormat="1" ht="14.25">
      <c r="A44" s="686" t="s">
        <v>89</v>
      </c>
      <c r="B44" s="686"/>
      <c r="C44" s="686"/>
      <c r="D44" s="113">
        <v>3904.6010000000001</v>
      </c>
      <c r="E44" s="113">
        <v>4081.3980000000001</v>
      </c>
      <c r="F44" s="114">
        <f t="shared" si="0"/>
        <v>176.79700000000003</v>
      </c>
    </row>
    <row r="45" spans="1:6" s="115" customFormat="1" ht="14.25">
      <c r="A45" s="116"/>
      <c r="B45" s="686" t="s">
        <v>64</v>
      </c>
      <c r="C45" s="686"/>
      <c r="D45" s="113"/>
      <c r="E45" s="113"/>
      <c r="F45" s="114"/>
    </row>
    <row r="46" spans="1:6" s="115" customFormat="1" ht="14.25">
      <c r="A46" s="116"/>
      <c r="B46" s="686" t="s">
        <v>90</v>
      </c>
      <c r="C46" s="686"/>
      <c r="D46" s="113">
        <v>2981.328</v>
      </c>
      <c r="E46" s="113">
        <v>3066.8690000000001</v>
      </c>
      <c r="F46" s="114">
        <f t="shared" si="0"/>
        <v>85.541000000000167</v>
      </c>
    </row>
    <row r="47" spans="1:6" s="115" customFormat="1" ht="14.25">
      <c r="A47" s="116"/>
      <c r="B47" s="686" t="s">
        <v>91</v>
      </c>
      <c r="C47" s="686"/>
      <c r="D47" s="113">
        <v>245.82599999999999</v>
      </c>
      <c r="E47" s="113">
        <v>255.42</v>
      </c>
      <c r="F47" s="114">
        <f t="shared" si="0"/>
        <v>9.5939999999999941</v>
      </c>
    </row>
    <row r="48" spans="1:6" s="115" customFormat="1" ht="14.25">
      <c r="A48" s="686" t="s">
        <v>92</v>
      </c>
      <c r="B48" s="686"/>
      <c r="C48" s="686"/>
      <c r="D48" s="113">
        <v>0</v>
      </c>
      <c r="E48" s="113">
        <v>367.94299999999998</v>
      </c>
      <c r="F48" s="114">
        <f t="shared" si="0"/>
        <v>367.94299999999998</v>
      </c>
    </row>
    <row r="49" spans="1:6" s="115" customFormat="1" ht="14.25">
      <c r="A49" s="686" t="s">
        <v>93</v>
      </c>
      <c r="B49" s="686"/>
      <c r="C49" s="686"/>
      <c r="D49" s="113">
        <v>99.643000000000001</v>
      </c>
      <c r="E49" s="113">
        <v>101.6</v>
      </c>
      <c r="F49" s="114">
        <f t="shared" si="0"/>
        <v>1.9569999999999936</v>
      </c>
    </row>
    <row r="50" spans="1:6" s="115" customFormat="1" ht="14.25">
      <c r="A50" s="686" t="s">
        <v>94</v>
      </c>
      <c r="B50" s="686"/>
      <c r="C50" s="686"/>
      <c r="D50" s="113">
        <v>373.64499999999998</v>
      </c>
      <c r="E50" s="113">
        <v>427.69600000000003</v>
      </c>
      <c r="F50" s="114">
        <f t="shared" si="0"/>
        <v>54.051000000000045</v>
      </c>
    </row>
    <row r="51" spans="1:6" s="115" customFormat="1" ht="14.25">
      <c r="A51" s="686" t="s">
        <v>95</v>
      </c>
      <c r="B51" s="686"/>
      <c r="C51" s="686"/>
      <c r="D51" s="113">
        <v>434.596</v>
      </c>
      <c r="E51" s="113">
        <v>401.04599999999999</v>
      </c>
      <c r="F51" s="114">
        <f t="shared" si="0"/>
        <v>-33.550000000000011</v>
      </c>
    </row>
    <row r="52" spans="1:6" s="115" customFormat="1" ht="14.25">
      <c r="A52" s="686" t="s">
        <v>96</v>
      </c>
      <c r="B52" s="686"/>
      <c r="C52" s="686"/>
      <c r="D52" s="113">
        <v>4319.1509999999998</v>
      </c>
      <c r="E52" s="113">
        <v>4990.1229999999996</v>
      </c>
      <c r="F52" s="114">
        <f t="shared" si="0"/>
        <v>670.97199999999975</v>
      </c>
    </row>
    <row r="53" spans="1:6" s="115" customFormat="1" ht="14.25">
      <c r="A53" s="116"/>
      <c r="B53" s="686" t="s">
        <v>70</v>
      </c>
      <c r="C53" s="686"/>
      <c r="D53" s="113"/>
      <c r="E53" s="113"/>
      <c r="F53" s="114"/>
    </row>
    <row r="54" spans="1:6" s="115" customFormat="1" ht="14.25">
      <c r="A54" s="116"/>
      <c r="B54" s="686" t="s">
        <v>97</v>
      </c>
      <c r="C54" s="686"/>
      <c r="D54" s="113">
        <v>3878.9850000000001</v>
      </c>
      <c r="E54" s="113">
        <v>4505.8389999999999</v>
      </c>
      <c r="F54" s="114">
        <f t="shared" si="0"/>
        <v>626.85399999999981</v>
      </c>
    </row>
    <row r="55" spans="1:6" s="115" customFormat="1" ht="14.25">
      <c r="A55" s="686" t="s">
        <v>98</v>
      </c>
      <c r="B55" s="686"/>
      <c r="C55" s="686"/>
      <c r="D55" s="113">
        <v>2133.4989999999998</v>
      </c>
      <c r="E55" s="113">
        <v>2240.8330000000001</v>
      </c>
      <c r="F55" s="114">
        <f t="shared" si="0"/>
        <v>107.33400000000029</v>
      </c>
    </row>
    <row r="56" spans="1:6" s="115" customFormat="1" ht="14.25">
      <c r="A56" s="116"/>
      <c r="B56" s="686" t="s">
        <v>70</v>
      </c>
      <c r="C56" s="686"/>
      <c r="D56" s="113"/>
      <c r="E56" s="113"/>
      <c r="F56" s="114"/>
    </row>
    <row r="57" spans="1:6" s="115" customFormat="1" ht="14.25">
      <c r="A57" s="116"/>
      <c r="B57" s="686" t="s">
        <v>99</v>
      </c>
      <c r="C57" s="686"/>
      <c r="D57" s="113">
        <v>1730.3209999999999</v>
      </c>
      <c r="E57" s="113">
        <v>1838.681</v>
      </c>
      <c r="F57" s="114">
        <f t="shared" si="0"/>
        <v>108.36000000000013</v>
      </c>
    </row>
    <row r="58" spans="1:6" s="115" customFormat="1" ht="14.25">
      <c r="A58" s="116"/>
      <c r="B58" s="117"/>
      <c r="C58" s="117" t="s">
        <v>100</v>
      </c>
      <c r="D58" s="113">
        <v>792.71799999999996</v>
      </c>
      <c r="E58" s="113">
        <v>850.5</v>
      </c>
      <c r="F58" s="114">
        <f t="shared" si="0"/>
        <v>57.782000000000039</v>
      </c>
    </row>
    <row r="59" spans="1:6" s="115" customFormat="1" ht="14.25">
      <c r="A59" s="116"/>
      <c r="B59" s="117"/>
      <c r="C59" s="117" t="s">
        <v>101</v>
      </c>
      <c r="D59" s="113">
        <v>752.35400000000004</v>
      </c>
      <c r="E59" s="113">
        <v>795.55700000000002</v>
      </c>
      <c r="F59" s="114">
        <f t="shared" si="0"/>
        <v>43.202999999999975</v>
      </c>
    </row>
    <row r="60" spans="1:6" s="115" customFormat="1" ht="14.25">
      <c r="A60" s="687" t="s">
        <v>102</v>
      </c>
      <c r="B60" s="687"/>
      <c r="C60" s="687"/>
      <c r="D60" s="113">
        <v>790.80700000000002</v>
      </c>
      <c r="E60" s="113">
        <v>638.94299999999998</v>
      </c>
      <c r="F60" s="114">
        <f t="shared" si="0"/>
        <v>-151.86400000000003</v>
      </c>
    </row>
    <row r="61" spans="1:6" s="115" customFormat="1" ht="14.25">
      <c r="A61" s="686" t="s">
        <v>103</v>
      </c>
      <c r="B61" s="686"/>
      <c r="C61" s="686"/>
      <c r="D61" s="113">
        <v>880.33500000000004</v>
      </c>
      <c r="E61" s="113">
        <v>1014.003</v>
      </c>
      <c r="F61" s="114">
        <f t="shared" si="0"/>
        <v>133.66800000000001</v>
      </c>
    </row>
    <row r="62" spans="1:6" s="115" customFormat="1" ht="14.25">
      <c r="A62" s="116"/>
      <c r="B62" s="686" t="s">
        <v>64</v>
      </c>
      <c r="C62" s="686"/>
      <c r="D62" s="113"/>
      <c r="E62" s="113"/>
      <c r="F62" s="114"/>
    </row>
    <row r="63" spans="1:6" s="115" customFormat="1" ht="14.25">
      <c r="A63" s="116"/>
      <c r="B63" s="686" t="s">
        <v>104</v>
      </c>
      <c r="C63" s="686"/>
      <c r="D63" s="113">
        <v>477.125</v>
      </c>
      <c r="E63" s="113">
        <v>484.95600000000002</v>
      </c>
      <c r="F63" s="114">
        <f t="shared" si="0"/>
        <v>7.8310000000000173</v>
      </c>
    </row>
    <row r="64" spans="1:6" s="115" customFormat="1" ht="14.25">
      <c r="A64" s="686" t="s">
        <v>105</v>
      </c>
      <c r="B64" s="686"/>
      <c r="C64" s="686"/>
      <c r="D64" s="113">
        <v>706.83900000000006</v>
      </c>
      <c r="E64" s="113">
        <v>629.14</v>
      </c>
      <c r="F64" s="114">
        <f t="shared" si="0"/>
        <v>-77.699000000000069</v>
      </c>
    </row>
    <row r="65" spans="1:9" s="115" customFormat="1" ht="14.25">
      <c r="A65" s="116"/>
      <c r="B65" s="686" t="s">
        <v>70</v>
      </c>
      <c r="C65" s="686"/>
      <c r="D65" s="113"/>
      <c r="E65" s="113"/>
      <c r="F65" s="114"/>
    </row>
    <row r="66" spans="1:9" s="115" customFormat="1" ht="14.25">
      <c r="A66" s="116"/>
      <c r="B66" s="686" t="s">
        <v>106</v>
      </c>
      <c r="C66" s="686"/>
      <c r="D66" s="113">
        <v>292.93099999999998</v>
      </c>
      <c r="E66" s="113">
        <v>176.29900000000001</v>
      </c>
      <c r="F66" s="114">
        <f t="shared" si="0"/>
        <v>-116.63199999999998</v>
      </c>
    </row>
    <row r="67" spans="1:9" s="115" customFormat="1" ht="14.25">
      <c r="A67" s="116"/>
      <c r="B67" s="116" t="s">
        <v>107</v>
      </c>
      <c r="C67" s="116"/>
      <c r="D67" s="113">
        <v>413.90800000000002</v>
      </c>
      <c r="E67" s="113">
        <v>452.84100000000001</v>
      </c>
      <c r="F67" s="114">
        <f t="shared" si="0"/>
        <v>38.932999999999993</v>
      </c>
    </row>
    <row r="68" spans="1:9" s="115" customFormat="1" ht="14.25">
      <c r="A68" s="686" t="s">
        <v>108</v>
      </c>
      <c r="B68" s="686"/>
      <c r="C68" s="686"/>
      <c r="D68" s="113">
        <v>889.23699999999997</v>
      </c>
      <c r="E68" s="113">
        <v>1631.3579999999999</v>
      </c>
      <c r="F68" s="114">
        <f t="shared" si="0"/>
        <v>742.12099999999998</v>
      </c>
      <c r="H68" s="119">
        <v>889.23699999999997</v>
      </c>
    </row>
    <row r="69" spans="1:9" s="115" customFormat="1" ht="14.25">
      <c r="A69" s="686" t="s">
        <v>109</v>
      </c>
      <c r="B69" s="686"/>
      <c r="C69" s="686"/>
      <c r="D69" s="113">
        <v>298.267</v>
      </c>
      <c r="E69" s="113">
        <v>1</v>
      </c>
      <c r="F69" s="114">
        <f t="shared" si="0"/>
        <v>-297.267</v>
      </c>
    </row>
    <row r="70" spans="1:9" s="115" customFormat="1" ht="14.25">
      <c r="A70" s="116"/>
      <c r="B70" s="686" t="s">
        <v>64</v>
      </c>
      <c r="C70" s="686"/>
      <c r="D70" s="113"/>
      <c r="E70" s="113"/>
      <c r="F70" s="114"/>
    </row>
    <row r="71" spans="1:9" s="115" customFormat="1" ht="14.25">
      <c r="A71" s="116"/>
      <c r="B71" s="686" t="s">
        <v>110</v>
      </c>
      <c r="C71" s="686"/>
      <c r="D71" s="113">
        <v>298.267</v>
      </c>
      <c r="E71" s="113">
        <v>0</v>
      </c>
      <c r="F71" s="114">
        <f t="shared" ref="F71:F72" si="1">E71-D71</f>
        <v>-298.267</v>
      </c>
    </row>
    <row r="72" spans="1:9" s="115" customFormat="1" ht="14.25">
      <c r="A72" s="687" t="s">
        <v>111</v>
      </c>
      <c r="B72" s="687"/>
      <c r="C72" s="687"/>
      <c r="D72" s="113">
        <v>7085.23</v>
      </c>
      <c r="E72" s="113">
        <v>7168.1949999999997</v>
      </c>
      <c r="F72" s="114">
        <f t="shared" si="1"/>
        <v>82.965000000000146</v>
      </c>
    </row>
    <row r="73" spans="1:9" s="115" customFormat="1" ht="27" customHeight="1">
      <c r="A73" s="697" t="s">
        <v>112</v>
      </c>
      <c r="B73" s="697"/>
      <c r="C73" s="697"/>
      <c r="D73" s="150">
        <f>D6+D7+D8+D40+D44+D19+D22+D32+D35+D9+D10+D11+D12+D69+D15+D61+D64+D26+D72+D55+D60+D16+D51+D49+D52+D50+D68</f>
        <v>75106.611999999979</v>
      </c>
      <c r="E73" s="150">
        <f>E6+E7+E8+E40+E44+E19+E22+E32+E35+E9+E10+E11+E12+E69+E15+E61+E64+E26+E72+E55+E60+E16+E51+E49+E52+E50+E68+E48</f>
        <v>78057.082000000009</v>
      </c>
      <c r="F73" s="150">
        <f>F6+F7+F8+F40+F44+F19+F22+F32+F35+F9+F10+F11+F12+F69+F15+F61+F64+F26+F72+F55+F60+F16+F51+F49+F52+F50+F68+F48</f>
        <v>2950.4699999999993</v>
      </c>
      <c r="I73" s="119"/>
    </row>
    <row r="74" spans="1:9" s="115" customFormat="1" ht="13.5"/>
    <row r="75" spans="1:9" s="115" customFormat="1" ht="13.5">
      <c r="A75" s="120" t="s">
        <v>146</v>
      </c>
    </row>
    <row r="76" spans="1:9" s="115" customFormat="1" ht="13.5">
      <c r="A76" s="120" t="s">
        <v>114</v>
      </c>
    </row>
    <row r="77" spans="1:9" s="115" customFormat="1" ht="13.5">
      <c r="A77" s="120"/>
    </row>
    <row r="78" spans="1:9" s="115" customFormat="1" ht="13.5"/>
    <row r="79" spans="1:9" s="126" customFormat="1" ht="13.5" hidden="1" outlineLevel="1">
      <c r="A79" s="125"/>
      <c r="B79" s="125"/>
      <c r="C79" s="125"/>
      <c r="D79" s="125"/>
      <c r="E79" s="125"/>
      <c r="F79" s="125"/>
      <c r="G79" s="125"/>
      <c r="H79" s="125"/>
      <c r="I79" s="125"/>
    </row>
    <row r="80" spans="1:9" s="129" customFormat="1" ht="14.25" hidden="1" customHeight="1" outlineLevel="1">
      <c r="A80" s="120"/>
      <c r="B80" s="120"/>
      <c r="C80" s="120"/>
      <c r="D80" s="120"/>
      <c r="E80" s="120"/>
      <c r="F80" s="120"/>
      <c r="G80" s="120"/>
      <c r="H80" s="120"/>
      <c r="I80" s="120"/>
    </row>
    <row r="81" spans="1:9" ht="13.5" hidden="1" outlineLevel="1">
      <c r="A81" s="156"/>
      <c r="B81" s="156"/>
      <c r="C81" s="156"/>
      <c r="D81" s="156"/>
      <c r="E81" s="156"/>
      <c r="F81" s="156"/>
      <c r="G81" s="132"/>
      <c r="H81" s="132"/>
      <c r="I81" s="132"/>
    </row>
    <row r="82" spans="1:9" ht="37.5" hidden="1" customHeight="1" outlineLevel="1">
      <c r="A82" s="133"/>
      <c r="B82" s="155"/>
      <c r="C82" s="155"/>
      <c r="D82" s="136" t="str">
        <f>D4</f>
        <v>2013
vorl. Erfolg</v>
      </c>
      <c r="E82" s="136" t="str">
        <f>E4</f>
        <v>2014
BVA-E</v>
      </c>
      <c r="F82" s="136" t="str">
        <f>F4</f>
        <v>Differenz</v>
      </c>
      <c r="G82" s="132"/>
      <c r="H82" s="132"/>
      <c r="I82" s="132"/>
    </row>
    <row r="83" spans="1:9" ht="12" hidden="1" outlineLevel="1">
      <c r="A83" s="121"/>
      <c r="B83" s="121"/>
      <c r="C83" s="121"/>
      <c r="D83" s="121"/>
      <c r="E83" s="121"/>
      <c r="F83" s="121"/>
    </row>
    <row r="84" spans="1:9" ht="14.25" hidden="1" outlineLevel="1">
      <c r="A84" s="686" t="str">
        <f>A48</f>
        <v>UG 32 Kunst und Kultur</v>
      </c>
      <c r="B84" s="686"/>
      <c r="C84" s="686"/>
      <c r="D84" s="113">
        <f t="shared" ref="D84:F88" si="2">D48</f>
        <v>0</v>
      </c>
      <c r="E84" s="113">
        <f t="shared" si="2"/>
        <v>367.94299999999998</v>
      </c>
      <c r="F84" s="114">
        <f t="shared" si="2"/>
        <v>367.94299999999998</v>
      </c>
    </row>
    <row r="85" spans="1:9" ht="14.25" hidden="1" outlineLevel="1">
      <c r="A85" s="686" t="str">
        <f>A49</f>
        <v>UG 33 Wirtschaft (Forschung)</v>
      </c>
      <c r="B85" s="686"/>
      <c r="C85" s="686"/>
      <c r="D85" s="113">
        <f t="shared" si="2"/>
        <v>99.643000000000001</v>
      </c>
      <c r="E85" s="113">
        <f t="shared" si="2"/>
        <v>101.6</v>
      </c>
      <c r="F85" s="114">
        <f t="shared" si="2"/>
        <v>1.9569999999999936</v>
      </c>
    </row>
    <row r="86" spans="1:9" ht="14.25" hidden="1" outlineLevel="1">
      <c r="A86" s="686" t="str">
        <f>A50</f>
        <v>UG 34 Verkehr Innovation u. Technologie (Forschung)</v>
      </c>
      <c r="B86" s="686"/>
      <c r="C86" s="686"/>
      <c r="D86" s="113">
        <f t="shared" si="2"/>
        <v>373.64499999999998</v>
      </c>
      <c r="E86" s="113">
        <f t="shared" si="2"/>
        <v>427.69600000000003</v>
      </c>
      <c r="F86" s="114">
        <f t="shared" si="2"/>
        <v>54.051000000000045</v>
      </c>
    </row>
    <row r="87" spans="1:9" s="115" customFormat="1" ht="14.25" hidden="1" outlineLevel="1">
      <c r="A87" s="686" t="str">
        <f>A51</f>
        <v>UG 40 Wirtschaft</v>
      </c>
      <c r="B87" s="686"/>
      <c r="C87" s="686"/>
      <c r="D87" s="113">
        <f t="shared" si="2"/>
        <v>434.596</v>
      </c>
      <c r="E87" s="113">
        <f t="shared" si="2"/>
        <v>401.04599999999999</v>
      </c>
      <c r="F87" s="114">
        <f t="shared" si="2"/>
        <v>-33.550000000000011</v>
      </c>
    </row>
    <row r="88" spans="1:9" s="115" customFormat="1" ht="14.25" hidden="1" outlineLevel="1">
      <c r="A88" s="686" t="str">
        <f>A52</f>
        <v>UG 41 Verkehr, Innovation und Technologie</v>
      </c>
      <c r="B88" s="686"/>
      <c r="C88" s="686"/>
      <c r="D88" s="113">
        <f t="shared" si="2"/>
        <v>4319.1509999999998</v>
      </c>
      <c r="E88" s="113">
        <f t="shared" si="2"/>
        <v>4990.1229999999996</v>
      </c>
      <c r="F88" s="114">
        <f t="shared" si="2"/>
        <v>670.97199999999975</v>
      </c>
    </row>
    <row r="89" spans="1:9" s="115" customFormat="1" ht="14.25" hidden="1" outlineLevel="1">
      <c r="A89" s="116"/>
      <c r="B89" s="686" t="str">
        <f>B53</f>
        <v xml:space="preserve">hievon </v>
      </c>
      <c r="C89" s="686"/>
      <c r="D89" s="113"/>
      <c r="E89" s="113"/>
      <c r="F89" s="114"/>
    </row>
    <row r="90" spans="1:9" s="115" customFormat="1" ht="14.25" hidden="1" outlineLevel="1">
      <c r="A90" s="116"/>
      <c r="B90" s="686" t="str">
        <f>B54</f>
        <v>DB Schiene</v>
      </c>
      <c r="C90" s="686"/>
      <c r="D90" s="113">
        <f t="shared" ref="D90:F91" si="3">D54</f>
        <v>3878.9850000000001</v>
      </c>
      <c r="E90" s="113">
        <f t="shared" si="3"/>
        <v>4505.8389999999999</v>
      </c>
      <c r="F90" s="114">
        <f t="shared" si="3"/>
        <v>626.85399999999981</v>
      </c>
    </row>
    <row r="91" spans="1:9" s="115" customFormat="1" ht="14.25" hidden="1" outlineLevel="1">
      <c r="A91" s="686" t="str">
        <f>A55</f>
        <v>UG 42 Land-, Forst- u. Wasserwirtschaft</v>
      </c>
      <c r="B91" s="686"/>
      <c r="C91" s="686"/>
      <c r="D91" s="113">
        <f t="shared" si="3"/>
        <v>2133.4989999999998</v>
      </c>
      <c r="E91" s="113">
        <f t="shared" si="3"/>
        <v>2240.8330000000001</v>
      </c>
      <c r="F91" s="114">
        <f t="shared" si="3"/>
        <v>107.33400000000029</v>
      </c>
    </row>
    <row r="92" spans="1:9" s="115" customFormat="1" ht="14.25" hidden="1" outlineLevel="1">
      <c r="A92" s="116"/>
      <c r="B92" s="686" t="str">
        <f>B56</f>
        <v xml:space="preserve">hievon </v>
      </c>
      <c r="C92" s="686"/>
      <c r="D92" s="113"/>
      <c r="E92" s="113"/>
      <c r="F92" s="114"/>
    </row>
    <row r="93" spans="1:9" s="115" customFormat="1" ht="14.25" hidden="1" outlineLevel="1">
      <c r="A93" s="116"/>
      <c r="B93" s="686" t="str">
        <f>B57</f>
        <v>GB Landwirtschaft  und ländlicher Raum</v>
      </c>
      <c r="C93" s="686"/>
      <c r="D93" s="113">
        <f t="shared" ref="D93:F97" si="4">D57</f>
        <v>1730.3209999999999</v>
      </c>
      <c r="E93" s="113">
        <f t="shared" si="4"/>
        <v>1838.681</v>
      </c>
      <c r="F93" s="114">
        <f t="shared" si="4"/>
        <v>108.36000000000013</v>
      </c>
    </row>
    <row r="94" spans="1:9" s="115" customFormat="1" ht="14.25" hidden="1" outlineLevel="1">
      <c r="A94" s="116"/>
      <c r="B94" s="117"/>
      <c r="C94" s="117" t="str">
        <f>C58</f>
        <v>hievon DB Ländliche Entwicklung</v>
      </c>
      <c r="D94" s="113">
        <f t="shared" si="4"/>
        <v>792.71799999999996</v>
      </c>
      <c r="E94" s="113">
        <f t="shared" si="4"/>
        <v>850.5</v>
      </c>
      <c r="F94" s="114">
        <f t="shared" si="4"/>
        <v>57.782000000000039</v>
      </c>
    </row>
    <row r="95" spans="1:9" s="115" customFormat="1" ht="14.25" hidden="1" outlineLevel="1">
      <c r="A95" s="116"/>
      <c r="B95" s="117"/>
      <c r="C95" s="117" t="str">
        <f>C59</f>
        <v xml:space="preserve">             DB Marktordnung und Fischerei</v>
      </c>
      <c r="D95" s="113">
        <f t="shared" si="4"/>
        <v>752.35400000000004</v>
      </c>
      <c r="E95" s="113">
        <f t="shared" si="4"/>
        <v>795.55700000000002</v>
      </c>
      <c r="F95" s="114">
        <f t="shared" si="4"/>
        <v>43.202999999999975</v>
      </c>
    </row>
    <row r="96" spans="1:9" s="115" customFormat="1" ht="14.25" hidden="1" outlineLevel="1">
      <c r="A96" s="687" t="str">
        <f>A60</f>
        <v>UG 43 Umwelt</v>
      </c>
      <c r="B96" s="687"/>
      <c r="C96" s="687"/>
      <c r="D96" s="113">
        <f t="shared" si="4"/>
        <v>790.80700000000002</v>
      </c>
      <c r="E96" s="113">
        <f t="shared" si="4"/>
        <v>638.94299999999998</v>
      </c>
      <c r="F96" s="114">
        <f t="shared" si="4"/>
        <v>-151.86400000000003</v>
      </c>
    </row>
    <row r="97" spans="1:8" s="115" customFormat="1" ht="14.25" hidden="1" outlineLevel="1">
      <c r="A97" s="686" t="str">
        <f>A61</f>
        <v>UG 44 Finanzausgleich</v>
      </c>
      <c r="B97" s="686"/>
      <c r="C97" s="686"/>
      <c r="D97" s="113">
        <f t="shared" si="4"/>
        <v>880.33500000000004</v>
      </c>
      <c r="E97" s="113">
        <f t="shared" si="4"/>
        <v>1014.003</v>
      </c>
      <c r="F97" s="114">
        <f t="shared" si="4"/>
        <v>133.66800000000001</v>
      </c>
    </row>
    <row r="98" spans="1:8" s="115" customFormat="1" ht="14.25" hidden="1" outlineLevel="1">
      <c r="A98" s="116"/>
      <c r="B98" s="686" t="str">
        <f>B62</f>
        <v>hievon</v>
      </c>
      <c r="C98" s="686"/>
      <c r="D98" s="113"/>
      <c r="E98" s="113"/>
      <c r="F98" s="114"/>
    </row>
    <row r="99" spans="1:8" s="115" customFormat="1" ht="14.25" hidden="1" outlineLevel="1">
      <c r="A99" s="116"/>
      <c r="B99" s="686" t="str">
        <f>B63</f>
        <v>GB Katastrophen-Fonds</v>
      </c>
      <c r="C99" s="686"/>
      <c r="D99" s="113">
        <f t="shared" ref="D99:F100" si="5">D63</f>
        <v>477.125</v>
      </c>
      <c r="E99" s="113">
        <f t="shared" si="5"/>
        <v>484.95600000000002</v>
      </c>
      <c r="F99" s="114">
        <f t="shared" si="5"/>
        <v>7.8310000000000173</v>
      </c>
    </row>
    <row r="100" spans="1:8" s="115" customFormat="1" ht="14.25" hidden="1" outlineLevel="1">
      <c r="A100" s="686" t="str">
        <f>A64</f>
        <v>UG 45 Bundesvermögen</v>
      </c>
      <c r="B100" s="686"/>
      <c r="C100" s="686"/>
      <c r="D100" s="113">
        <f t="shared" si="5"/>
        <v>706.83900000000006</v>
      </c>
      <c r="E100" s="113">
        <f t="shared" si="5"/>
        <v>629.14</v>
      </c>
      <c r="F100" s="114">
        <f t="shared" si="5"/>
        <v>-77.699000000000069</v>
      </c>
    </row>
    <row r="101" spans="1:8" s="115" customFormat="1" ht="14.25" hidden="1" outlineLevel="1">
      <c r="A101" s="116"/>
      <c r="B101" s="686" t="str">
        <f>B65</f>
        <v xml:space="preserve">hievon </v>
      </c>
      <c r="C101" s="686"/>
      <c r="D101" s="113"/>
      <c r="E101" s="113"/>
      <c r="F101" s="114"/>
    </row>
    <row r="102" spans="1:8" s="115" customFormat="1" ht="14.25" hidden="1" outlineLevel="1">
      <c r="A102" s="116"/>
      <c r="B102" s="686" t="str">
        <f>B66</f>
        <v>GB Haftungen (AusfFG, AFFG ua.)</v>
      </c>
      <c r="C102" s="686"/>
      <c r="D102" s="113">
        <f t="shared" ref="D102:F105" si="6">D66</f>
        <v>292.93099999999998</v>
      </c>
      <c r="E102" s="113">
        <f t="shared" si="6"/>
        <v>176.29900000000001</v>
      </c>
      <c r="F102" s="114">
        <f t="shared" si="6"/>
        <v>-116.63199999999998</v>
      </c>
    </row>
    <row r="103" spans="1:8" s="115" customFormat="1" ht="14.25" hidden="1" outlineLevel="1">
      <c r="A103" s="116"/>
      <c r="B103" s="116" t="str">
        <f>B67</f>
        <v>GB Bundesvermögensverwaltung</v>
      </c>
      <c r="C103" s="116"/>
      <c r="D103" s="113">
        <f t="shared" si="6"/>
        <v>413.90800000000002</v>
      </c>
      <c r="E103" s="113">
        <f t="shared" si="6"/>
        <v>452.84100000000001</v>
      </c>
      <c r="F103" s="114">
        <f t="shared" si="6"/>
        <v>38.932999999999993</v>
      </c>
    </row>
    <row r="104" spans="1:8" s="115" customFormat="1" ht="14.25" hidden="1" outlineLevel="1">
      <c r="A104" s="686" t="str">
        <f>A68</f>
        <v>UG 46 Finanzmarktstabilität</v>
      </c>
      <c r="B104" s="686"/>
      <c r="C104" s="686"/>
      <c r="D104" s="113">
        <f t="shared" si="6"/>
        <v>889.23699999999997</v>
      </c>
      <c r="E104" s="113">
        <f t="shared" si="6"/>
        <v>1631.3579999999999</v>
      </c>
      <c r="F104" s="114">
        <f t="shared" si="6"/>
        <v>742.12099999999998</v>
      </c>
      <c r="H104" s="119"/>
    </row>
    <row r="105" spans="1:8" s="115" customFormat="1" ht="14.25" hidden="1" outlineLevel="1">
      <c r="A105" s="686" t="str">
        <f>A69</f>
        <v>UG 51 Kassenverwaltung</v>
      </c>
      <c r="B105" s="686"/>
      <c r="C105" s="686"/>
      <c r="D105" s="113">
        <f t="shared" si="6"/>
        <v>298.267</v>
      </c>
      <c r="E105" s="113">
        <f t="shared" si="6"/>
        <v>1</v>
      </c>
      <c r="F105" s="114">
        <f t="shared" si="6"/>
        <v>-297.267</v>
      </c>
    </row>
    <row r="106" spans="1:8" s="115" customFormat="1" ht="14.25" hidden="1" outlineLevel="1">
      <c r="A106" s="116"/>
      <c r="B106" s="686" t="str">
        <f>B70</f>
        <v>hievon</v>
      </c>
      <c r="C106" s="686"/>
      <c r="D106" s="113"/>
      <c r="E106" s="113"/>
      <c r="F106" s="114"/>
    </row>
    <row r="107" spans="1:8" s="115" customFormat="1" ht="14.25" hidden="1" outlineLevel="1">
      <c r="A107" s="116"/>
      <c r="B107" s="686" t="str">
        <f>B71</f>
        <v>DB SWW</v>
      </c>
      <c r="C107" s="686"/>
      <c r="D107" s="113">
        <f t="shared" ref="D107:F109" si="7">D71</f>
        <v>298.267</v>
      </c>
      <c r="E107" s="113">
        <f t="shared" si="7"/>
        <v>0</v>
      </c>
      <c r="F107" s="114">
        <f t="shared" si="7"/>
        <v>-298.267</v>
      </c>
    </row>
    <row r="108" spans="1:8" s="115" customFormat="1" ht="14.25" hidden="1" outlineLevel="1">
      <c r="A108" s="687" t="str">
        <f>A72</f>
        <v>UG  58 Finanzierungen, Währungstauschverträge</v>
      </c>
      <c r="B108" s="687"/>
      <c r="C108" s="687"/>
      <c r="D108" s="113">
        <f t="shared" si="7"/>
        <v>7085.23</v>
      </c>
      <c r="E108" s="113">
        <f t="shared" si="7"/>
        <v>7168.1949999999997</v>
      </c>
      <c r="F108" s="114">
        <f t="shared" si="7"/>
        <v>82.965000000000146</v>
      </c>
    </row>
    <row r="109" spans="1:8" s="115" customFormat="1" ht="27" hidden="1" customHeight="1" outlineLevel="1">
      <c r="A109" s="697" t="str">
        <f>A73</f>
        <v>Gesamtauszahlungen</v>
      </c>
      <c r="B109" s="697"/>
      <c r="C109" s="697"/>
      <c r="D109" s="150">
        <f t="shared" si="7"/>
        <v>75106.611999999979</v>
      </c>
      <c r="E109" s="150">
        <f t="shared" si="7"/>
        <v>78057.082000000009</v>
      </c>
      <c r="F109" s="150">
        <f t="shared" si="7"/>
        <v>2950.4699999999993</v>
      </c>
    </row>
    <row r="110" spans="1:8" s="115" customFormat="1" ht="13.5" hidden="1" outlineLevel="1"/>
    <row r="111" spans="1:8" s="120" customFormat="1" ht="13.5" hidden="1" outlineLevel="1">
      <c r="A111" s="115" t="str">
        <f t="shared" ref="A111:A112" si="8">A75</f>
        <v>EH=Ergebnishaushalt, UG=Untergliederung, GB=Globalbudget, DB=Detailbudget</v>
      </c>
    </row>
    <row r="112" spans="1:8" s="115" customFormat="1" ht="13.5" hidden="1" outlineLevel="1">
      <c r="A112" s="115" t="str">
        <f t="shared" si="8"/>
        <v>Quelle: Bundesministerium für Finanzen</v>
      </c>
    </row>
    <row r="113" collapsed="1"/>
  </sheetData>
  <mergeCells count="84">
    <mergeCell ref="B17:C17"/>
    <mergeCell ref="A6:C6"/>
    <mergeCell ref="A7:C7"/>
    <mergeCell ref="A8:C8"/>
    <mergeCell ref="A9:C9"/>
    <mergeCell ref="A10:C10"/>
    <mergeCell ref="A11:C11"/>
    <mergeCell ref="A12:C12"/>
    <mergeCell ref="B13:C13"/>
    <mergeCell ref="B14:C14"/>
    <mergeCell ref="A15:C15"/>
    <mergeCell ref="A16:C16"/>
    <mergeCell ref="B29:C29"/>
    <mergeCell ref="B18:C18"/>
    <mergeCell ref="A19:C19"/>
    <mergeCell ref="B20:C20"/>
    <mergeCell ref="B21:C21"/>
    <mergeCell ref="A22:C22"/>
    <mergeCell ref="B23:C23"/>
    <mergeCell ref="B24:C24"/>
    <mergeCell ref="B25:C25"/>
    <mergeCell ref="A26:C26"/>
    <mergeCell ref="B27:C27"/>
    <mergeCell ref="B28:C28"/>
    <mergeCell ref="B45:C45"/>
    <mergeCell ref="B30:C30"/>
    <mergeCell ref="B31:C31"/>
    <mergeCell ref="A32:C32"/>
    <mergeCell ref="B34:C34"/>
    <mergeCell ref="A35:C35"/>
    <mergeCell ref="B36:C36"/>
    <mergeCell ref="B37:C37"/>
    <mergeCell ref="A40:C40"/>
    <mergeCell ref="B41:C41"/>
    <mergeCell ref="B43:C43"/>
    <mergeCell ref="A44:C44"/>
    <mergeCell ref="B57:C57"/>
    <mergeCell ref="B46:C46"/>
    <mergeCell ref="B47:C47"/>
    <mergeCell ref="A48:C48"/>
    <mergeCell ref="A49:C49"/>
    <mergeCell ref="A50:C50"/>
    <mergeCell ref="A51:C51"/>
    <mergeCell ref="A52:C52"/>
    <mergeCell ref="B53:C53"/>
    <mergeCell ref="B54:C54"/>
    <mergeCell ref="A55:C55"/>
    <mergeCell ref="B56:C56"/>
    <mergeCell ref="A72:C72"/>
    <mergeCell ref="A60:C60"/>
    <mergeCell ref="A61:C61"/>
    <mergeCell ref="B62:C62"/>
    <mergeCell ref="B63:C63"/>
    <mergeCell ref="A64:C64"/>
    <mergeCell ref="B65:C65"/>
    <mergeCell ref="B66:C66"/>
    <mergeCell ref="A68:C68"/>
    <mergeCell ref="A69:C69"/>
    <mergeCell ref="B70:C70"/>
    <mergeCell ref="B71:C71"/>
    <mergeCell ref="A96:C96"/>
    <mergeCell ref="A73:C73"/>
    <mergeCell ref="A84:C84"/>
    <mergeCell ref="A85:C85"/>
    <mergeCell ref="A86:C86"/>
    <mergeCell ref="A87:C87"/>
    <mergeCell ref="A88:C88"/>
    <mergeCell ref="B89:C89"/>
    <mergeCell ref="B90:C90"/>
    <mergeCell ref="A91:C91"/>
    <mergeCell ref="B92:C92"/>
    <mergeCell ref="B93:C93"/>
    <mergeCell ref="A109:C109"/>
    <mergeCell ref="A97:C97"/>
    <mergeCell ref="B98:C98"/>
    <mergeCell ref="B99:C99"/>
    <mergeCell ref="A100:C100"/>
    <mergeCell ref="B101:C101"/>
    <mergeCell ref="B102:C102"/>
    <mergeCell ref="A104:C104"/>
    <mergeCell ref="A105:C105"/>
    <mergeCell ref="B106:C106"/>
    <mergeCell ref="B107:C107"/>
    <mergeCell ref="A108:C108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showGridLines="0" workbookViewId="0"/>
  </sheetViews>
  <sheetFormatPr baseColWidth="10" defaultRowHeight="12.75"/>
  <cols>
    <col min="1" max="1" width="3.42578125" style="153" customWidth="1"/>
    <col min="2" max="2" width="48.28515625" style="153" customWidth="1"/>
    <col min="3" max="5" width="12.5703125" style="154" customWidth="1"/>
    <col min="6" max="255" width="11.42578125" style="153"/>
    <col min="256" max="256" width="3.140625" style="153" customWidth="1"/>
    <col min="257" max="257" width="48.140625" style="153" customWidth="1"/>
    <col min="258" max="258" width="9.7109375" style="153" bestFit="1" customWidth="1"/>
    <col min="259" max="259" width="8.42578125" style="153" customWidth="1"/>
    <col min="260" max="260" width="10.140625" style="153" bestFit="1" customWidth="1"/>
    <col min="261" max="511" width="11.42578125" style="153"/>
    <col min="512" max="512" width="3.140625" style="153" customWidth="1"/>
    <col min="513" max="513" width="48.140625" style="153" customWidth="1"/>
    <col min="514" max="514" width="9.7109375" style="153" bestFit="1" customWidth="1"/>
    <col min="515" max="515" width="8.42578125" style="153" customWidth="1"/>
    <col min="516" max="516" width="10.140625" style="153" bestFit="1" customWidth="1"/>
    <col min="517" max="767" width="11.42578125" style="153"/>
    <col min="768" max="768" width="3.140625" style="153" customWidth="1"/>
    <col min="769" max="769" width="48.140625" style="153" customWidth="1"/>
    <col min="770" max="770" width="9.7109375" style="153" bestFit="1" customWidth="1"/>
    <col min="771" max="771" width="8.42578125" style="153" customWidth="1"/>
    <col min="772" max="772" width="10.140625" style="153" bestFit="1" customWidth="1"/>
    <col min="773" max="1023" width="11.42578125" style="153"/>
    <col min="1024" max="1024" width="3.140625" style="153" customWidth="1"/>
    <col min="1025" max="1025" width="48.140625" style="153" customWidth="1"/>
    <col min="1026" max="1026" width="9.7109375" style="153" bestFit="1" customWidth="1"/>
    <col min="1027" max="1027" width="8.42578125" style="153" customWidth="1"/>
    <col min="1028" max="1028" width="10.140625" style="153" bestFit="1" customWidth="1"/>
    <col min="1029" max="1279" width="11.42578125" style="153"/>
    <col min="1280" max="1280" width="3.140625" style="153" customWidth="1"/>
    <col min="1281" max="1281" width="48.140625" style="153" customWidth="1"/>
    <col min="1282" max="1282" width="9.7109375" style="153" bestFit="1" customWidth="1"/>
    <col min="1283" max="1283" width="8.42578125" style="153" customWidth="1"/>
    <col min="1284" max="1284" width="10.140625" style="153" bestFit="1" customWidth="1"/>
    <col min="1285" max="1535" width="11.42578125" style="153"/>
    <col min="1536" max="1536" width="3.140625" style="153" customWidth="1"/>
    <col min="1537" max="1537" width="48.140625" style="153" customWidth="1"/>
    <col min="1538" max="1538" width="9.7109375" style="153" bestFit="1" customWidth="1"/>
    <col min="1539" max="1539" width="8.42578125" style="153" customWidth="1"/>
    <col min="1540" max="1540" width="10.140625" style="153" bestFit="1" customWidth="1"/>
    <col min="1541" max="1791" width="11.42578125" style="153"/>
    <col min="1792" max="1792" width="3.140625" style="153" customWidth="1"/>
    <col min="1793" max="1793" width="48.140625" style="153" customWidth="1"/>
    <col min="1794" max="1794" width="9.7109375" style="153" bestFit="1" customWidth="1"/>
    <col min="1795" max="1795" width="8.42578125" style="153" customWidth="1"/>
    <col min="1796" max="1796" width="10.140625" style="153" bestFit="1" customWidth="1"/>
    <col min="1797" max="2047" width="11.42578125" style="153"/>
    <col min="2048" max="2048" width="3.140625" style="153" customWidth="1"/>
    <col min="2049" max="2049" width="48.140625" style="153" customWidth="1"/>
    <col min="2050" max="2050" width="9.7109375" style="153" bestFit="1" customWidth="1"/>
    <col min="2051" max="2051" width="8.42578125" style="153" customWidth="1"/>
    <col min="2052" max="2052" width="10.140625" style="153" bestFit="1" customWidth="1"/>
    <col min="2053" max="2303" width="11.42578125" style="153"/>
    <col min="2304" max="2304" width="3.140625" style="153" customWidth="1"/>
    <col min="2305" max="2305" width="48.140625" style="153" customWidth="1"/>
    <col min="2306" max="2306" width="9.7109375" style="153" bestFit="1" customWidth="1"/>
    <col min="2307" max="2307" width="8.42578125" style="153" customWidth="1"/>
    <col min="2308" max="2308" width="10.140625" style="153" bestFit="1" customWidth="1"/>
    <col min="2309" max="2559" width="11.42578125" style="153"/>
    <col min="2560" max="2560" width="3.140625" style="153" customWidth="1"/>
    <col min="2561" max="2561" width="48.140625" style="153" customWidth="1"/>
    <col min="2562" max="2562" width="9.7109375" style="153" bestFit="1" customWidth="1"/>
    <col min="2563" max="2563" width="8.42578125" style="153" customWidth="1"/>
    <col min="2564" max="2564" width="10.140625" style="153" bestFit="1" customWidth="1"/>
    <col min="2565" max="2815" width="11.42578125" style="153"/>
    <col min="2816" max="2816" width="3.140625" style="153" customWidth="1"/>
    <col min="2817" max="2817" width="48.140625" style="153" customWidth="1"/>
    <col min="2818" max="2818" width="9.7109375" style="153" bestFit="1" customWidth="1"/>
    <col min="2819" max="2819" width="8.42578125" style="153" customWidth="1"/>
    <col min="2820" max="2820" width="10.140625" style="153" bestFit="1" customWidth="1"/>
    <col min="2821" max="3071" width="11.42578125" style="153"/>
    <col min="3072" max="3072" width="3.140625" style="153" customWidth="1"/>
    <col min="3073" max="3073" width="48.140625" style="153" customWidth="1"/>
    <col min="3074" max="3074" width="9.7109375" style="153" bestFit="1" customWidth="1"/>
    <col min="3075" max="3075" width="8.42578125" style="153" customWidth="1"/>
    <col min="3076" max="3076" width="10.140625" style="153" bestFit="1" customWidth="1"/>
    <col min="3077" max="3327" width="11.42578125" style="153"/>
    <col min="3328" max="3328" width="3.140625" style="153" customWidth="1"/>
    <col min="3329" max="3329" width="48.140625" style="153" customWidth="1"/>
    <col min="3330" max="3330" width="9.7109375" style="153" bestFit="1" customWidth="1"/>
    <col min="3331" max="3331" width="8.42578125" style="153" customWidth="1"/>
    <col min="3332" max="3332" width="10.140625" style="153" bestFit="1" customWidth="1"/>
    <col min="3333" max="3583" width="11.42578125" style="153"/>
    <col min="3584" max="3584" width="3.140625" style="153" customWidth="1"/>
    <col min="3585" max="3585" width="48.140625" style="153" customWidth="1"/>
    <col min="3586" max="3586" width="9.7109375" style="153" bestFit="1" customWidth="1"/>
    <col min="3587" max="3587" width="8.42578125" style="153" customWidth="1"/>
    <col min="3588" max="3588" width="10.140625" style="153" bestFit="1" customWidth="1"/>
    <col min="3589" max="3839" width="11.42578125" style="153"/>
    <col min="3840" max="3840" width="3.140625" style="153" customWidth="1"/>
    <col min="3841" max="3841" width="48.140625" style="153" customWidth="1"/>
    <col min="3842" max="3842" width="9.7109375" style="153" bestFit="1" customWidth="1"/>
    <col min="3843" max="3843" width="8.42578125" style="153" customWidth="1"/>
    <col min="3844" max="3844" width="10.140625" style="153" bestFit="1" customWidth="1"/>
    <col min="3845" max="4095" width="11.42578125" style="153"/>
    <col min="4096" max="4096" width="3.140625" style="153" customWidth="1"/>
    <col min="4097" max="4097" width="48.140625" style="153" customWidth="1"/>
    <col min="4098" max="4098" width="9.7109375" style="153" bestFit="1" customWidth="1"/>
    <col min="4099" max="4099" width="8.42578125" style="153" customWidth="1"/>
    <col min="4100" max="4100" width="10.140625" style="153" bestFit="1" customWidth="1"/>
    <col min="4101" max="4351" width="11.42578125" style="153"/>
    <col min="4352" max="4352" width="3.140625" style="153" customWidth="1"/>
    <col min="4353" max="4353" width="48.140625" style="153" customWidth="1"/>
    <col min="4354" max="4354" width="9.7109375" style="153" bestFit="1" customWidth="1"/>
    <col min="4355" max="4355" width="8.42578125" style="153" customWidth="1"/>
    <col min="4356" max="4356" width="10.140625" style="153" bestFit="1" customWidth="1"/>
    <col min="4357" max="4607" width="11.42578125" style="153"/>
    <col min="4608" max="4608" width="3.140625" style="153" customWidth="1"/>
    <col min="4609" max="4609" width="48.140625" style="153" customWidth="1"/>
    <col min="4610" max="4610" width="9.7109375" style="153" bestFit="1" customWidth="1"/>
    <col min="4611" max="4611" width="8.42578125" style="153" customWidth="1"/>
    <col min="4612" max="4612" width="10.140625" style="153" bestFit="1" customWidth="1"/>
    <col min="4613" max="4863" width="11.42578125" style="153"/>
    <col min="4864" max="4864" width="3.140625" style="153" customWidth="1"/>
    <col min="4865" max="4865" width="48.140625" style="153" customWidth="1"/>
    <col min="4866" max="4866" width="9.7109375" style="153" bestFit="1" customWidth="1"/>
    <col min="4867" max="4867" width="8.42578125" style="153" customWidth="1"/>
    <col min="4868" max="4868" width="10.140625" style="153" bestFit="1" customWidth="1"/>
    <col min="4869" max="5119" width="11.42578125" style="153"/>
    <col min="5120" max="5120" width="3.140625" style="153" customWidth="1"/>
    <col min="5121" max="5121" width="48.140625" style="153" customWidth="1"/>
    <col min="5122" max="5122" width="9.7109375" style="153" bestFit="1" customWidth="1"/>
    <col min="5123" max="5123" width="8.42578125" style="153" customWidth="1"/>
    <col min="5124" max="5124" width="10.140625" style="153" bestFit="1" customWidth="1"/>
    <col min="5125" max="5375" width="11.42578125" style="153"/>
    <col min="5376" max="5376" width="3.140625" style="153" customWidth="1"/>
    <col min="5377" max="5377" width="48.140625" style="153" customWidth="1"/>
    <col min="5378" max="5378" width="9.7109375" style="153" bestFit="1" customWidth="1"/>
    <col min="5379" max="5379" width="8.42578125" style="153" customWidth="1"/>
    <col min="5380" max="5380" width="10.140625" style="153" bestFit="1" customWidth="1"/>
    <col min="5381" max="5631" width="11.42578125" style="153"/>
    <col min="5632" max="5632" width="3.140625" style="153" customWidth="1"/>
    <col min="5633" max="5633" width="48.140625" style="153" customWidth="1"/>
    <col min="5634" max="5634" width="9.7109375" style="153" bestFit="1" customWidth="1"/>
    <col min="5635" max="5635" width="8.42578125" style="153" customWidth="1"/>
    <col min="5636" max="5636" width="10.140625" style="153" bestFit="1" customWidth="1"/>
    <col min="5637" max="5887" width="11.42578125" style="153"/>
    <col min="5888" max="5888" width="3.140625" style="153" customWidth="1"/>
    <col min="5889" max="5889" width="48.140625" style="153" customWidth="1"/>
    <col min="5890" max="5890" width="9.7109375" style="153" bestFit="1" customWidth="1"/>
    <col min="5891" max="5891" width="8.42578125" style="153" customWidth="1"/>
    <col min="5892" max="5892" width="10.140625" style="153" bestFit="1" customWidth="1"/>
    <col min="5893" max="6143" width="11.42578125" style="153"/>
    <col min="6144" max="6144" width="3.140625" style="153" customWidth="1"/>
    <col min="6145" max="6145" width="48.140625" style="153" customWidth="1"/>
    <col min="6146" max="6146" width="9.7109375" style="153" bestFit="1" customWidth="1"/>
    <col min="6147" max="6147" width="8.42578125" style="153" customWidth="1"/>
    <col min="6148" max="6148" width="10.140625" style="153" bestFit="1" customWidth="1"/>
    <col min="6149" max="6399" width="11.42578125" style="153"/>
    <col min="6400" max="6400" width="3.140625" style="153" customWidth="1"/>
    <col min="6401" max="6401" width="48.140625" style="153" customWidth="1"/>
    <col min="6402" max="6402" width="9.7109375" style="153" bestFit="1" customWidth="1"/>
    <col min="6403" max="6403" width="8.42578125" style="153" customWidth="1"/>
    <col min="6404" max="6404" width="10.140625" style="153" bestFit="1" customWidth="1"/>
    <col min="6405" max="6655" width="11.42578125" style="153"/>
    <col min="6656" max="6656" width="3.140625" style="153" customWidth="1"/>
    <col min="6657" max="6657" width="48.140625" style="153" customWidth="1"/>
    <col min="6658" max="6658" width="9.7109375" style="153" bestFit="1" customWidth="1"/>
    <col min="6659" max="6659" width="8.42578125" style="153" customWidth="1"/>
    <col min="6660" max="6660" width="10.140625" style="153" bestFit="1" customWidth="1"/>
    <col min="6661" max="6911" width="11.42578125" style="153"/>
    <col min="6912" max="6912" width="3.140625" style="153" customWidth="1"/>
    <col min="6913" max="6913" width="48.140625" style="153" customWidth="1"/>
    <col min="6914" max="6914" width="9.7109375" style="153" bestFit="1" customWidth="1"/>
    <col min="6915" max="6915" width="8.42578125" style="153" customWidth="1"/>
    <col min="6916" max="6916" width="10.140625" style="153" bestFit="1" customWidth="1"/>
    <col min="6917" max="7167" width="11.42578125" style="153"/>
    <col min="7168" max="7168" width="3.140625" style="153" customWidth="1"/>
    <col min="7169" max="7169" width="48.140625" style="153" customWidth="1"/>
    <col min="7170" max="7170" width="9.7109375" style="153" bestFit="1" customWidth="1"/>
    <col min="7171" max="7171" width="8.42578125" style="153" customWidth="1"/>
    <col min="7172" max="7172" width="10.140625" style="153" bestFit="1" customWidth="1"/>
    <col min="7173" max="7423" width="11.42578125" style="153"/>
    <col min="7424" max="7424" width="3.140625" style="153" customWidth="1"/>
    <col min="7425" max="7425" width="48.140625" style="153" customWidth="1"/>
    <col min="7426" max="7426" width="9.7109375" style="153" bestFit="1" customWidth="1"/>
    <col min="7427" max="7427" width="8.42578125" style="153" customWidth="1"/>
    <col min="7428" max="7428" width="10.140625" style="153" bestFit="1" customWidth="1"/>
    <col min="7429" max="7679" width="11.42578125" style="153"/>
    <col min="7680" max="7680" width="3.140625" style="153" customWidth="1"/>
    <col min="7681" max="7681" width="48.140625" style="153" customWidth="1"/>
    <col min="7682" max="7682" width="9.7109375" style="153" bestFit="1" customWidth="1"/>
    <col min="7683" max="7683" width="8.42578125" style="153" customWidth="1"/>
    <col min="7684" max="7684" width="10.140625" style="153" bestFit="1" customWidth="1"/>
    <col min="7685" max="7935" width="11.42578125" style="153"/>
    <col min="7936" max="7936" width="3.140625" style="153" customWidth="1"/>
    <col min="7937" max="7937" width="48.140625" style="153" customWidth="1"/>
    <col min="7938" max="7938" width="9.7109375" style="153" bestFit="1" customWidth="1"/>
    <col min="7939" max="7939" width="8.42578125" style="153" customWidth="1"/>
    <col min="7940" max="7940" width="10.140625" style="153" bestFit="1" customWidth="1"/>
    <col min="7941" max="8191" width="11.42578125" style="153"/>
    <col min="8192" max="8192" width="3.140625" style="153" customWidth="1"/>
    <col min="8193" max="8193" width="48.140625" style="153" customWidth="1"/>
    <col min="8194" max="8194" width="9.7109375" style="153" bestFit="1" customWidth="1"/>
    <col min="8195" max="8195" width="8.42578125" style="153" customWidth="1"/>
    <col min="8196" max="8196" width="10.140625" style="153" bestFit="1" customWidth="1"/>
    <col min="8197" max="8447" width="11.42578125" style="153"/>
    <col min="8448" max="8448" width="3.140625" style="153" customWidth="1"/>
    <col min="8449" max="8449" width="48.140625" style="153" customWidth="1"/>
    <col min="8450" max="8450" width="9.7109375" style="153" bestFit="1" customWidth="1"/>
    <col min="8451" max="8451" width="8.42578125" style="153" customWidth="1"/>
    <col min="8452" max="8452" width="10.140625" style="153" bestFit="1" customWidth="1"/>
    <col min="8453" max="8703" width="11.42578125" style="153"/>
    <col min="8704" max="8704" width="3.140625" style="153" customWidth="1"/>
    <col min="8705" max="8705" width="48.140625" style="153" customWidth="1"/>
    <col min="8706" max="8706" width="9.7109375" style="153" bestFit="1" customWidth="1"/>
    <col min="8707" max="8707" width="8.42578125" style="153" customWidth="1"/>
    <col min="8708" max="8708" width="10.140625" style="153" bestFit="1" customWidth="1"/>
    <col min="8709" max="8959" width="11.42578125" style="153"/>
    <col min="8960" max="8960" width="3.140625" style="153" customWidth="1"/>
    <col min="8961" max="8961" width="48.140625" style="153" customWidth="1"/>
    <col min="8962" max="8962" width="9.7109375" style="153" bestFit="1" customWidth="1"/>
    <col min="8963" max="8963" width="8.42578125" style="153" customWidth="1"/>
    <col min="8964" max="8964" width="10.140625" style="153" bestFit="1" customWidth="1"/>
    <col min="8965" max="9215" width="11.42578125" style="153"/>
    <col min="9216" max="9216" width="3.140625" style="153" customWidth="1"/>
    <col min="9217" max="9217" width="48.140625" style="153" customWidth="1"/>
    <col min="9218" max="9218" width="9.7109375" style="153" bestFit="1" customWidth="1"/>
    <col min="9219" max="9219" width="8.42578125" style="153" customWidth="1"/>
    <col min="9220" max="9220" width="10.140625" style="153" bestFit="1" customWidth="1"/>
    <col min="9221" max="9471" width="11.42578125" style="153"/>
    <col min="9472" max="9472" width="3.140625" style="153" customWidth="1"/>
    <col min="9473" max="9473" width="48.140625" style="153" customWidth="1"/>
    <col min="9474" max="9474" width="9.7109375" style="153" bestFit="1" customWidth="1"/>
    <col min="9475" max="9475" width="8.42578125" style="153" customWidth="1"/>
    <col min="9476" max="9476" width="10.140625" style="153" bestFit="1" customWidth="1"/>
    <col min="9477" max="9727" width="11.42578125" style="153"/>
    <col min="9728" max="9728" width="3.140625" style="153" customWidth="1"/>
    <col min="9729" max="9729" width="48.140625" style="153" customWidth="1"/>
    <col min="9730" max="9730" width="9.7109375" style="153" bestFit="1" customWidth="1"/>
    <col min="9731" max="9731" width="8.42578125" style="153" customWidth="1"/>
    <col min="9732" max="9732" width="10.140625" style="153" bestFit="1" customWidth="1"/>
    <col min="9733" max="9983" width="11.42578125" style="153"/>
    <col min="9984" max="9984" width="3.140625" style="153" customWidth="1"/>
    <col min="9985" max="9985" width="48.140625" style="153" customWidth="1"/>
    <col min="9986" max="9986" width="9.7109375" style="153" bestFit="1" customWidth="1"/>
    <col min="9987" max="9987" width="8.42578125" style="153" customWidth="1"/>
    <col min="9988" max="9988" width="10.140625" style="153" bestFit="1" customWidth="1"/>
    <col min="9989" max="10239" width="11.42578125" style="153"/>
    <col min="10240" max="10240" width="3.140625" style="153" customWidth="1"/>
    <col min="10241" max="10241" width="48.140625" style="153" customWidth="1"/>
    <col min="10242" max="10242" width="9.7109375" style="153" bestFit="1" customWidth="1"/>
    <col min="10243" max="10243" width="8.42578125" style="153" customWidth="1"/>
    <col min="10244" max="10244" width="10.140625" style="153" bestFit="1" customWidth="1"/>
    <col min="10245" max="10495" width="11.42578125" style="153"/>
    <col min="10496" max="10496" width="3.140625" style="153" customWidth="1"/>
    <col min="10497" max="10497" width="48.140625" style="153" customWidth="1"/>
    <col min="10498" max="10498" width="9.7109375" style="153" bestFit="1" customWidth="1"/>
    <col min="10499" max="10499" width="8.42578125" style="153" customWidth="1"/>
    <col min="10500" max="10500" width="10.140625" style="153" bestFit="1" customWidth="1"/>
    <col min="10501" max="10751" width="11.42578125" style="153"/>
    <col min="10752" max="10752" width="3.140625" style="153" customWidth="1"/>
    <col min="10753" max="10753" width="48.140625" style="153" customWidth="1"/>
    <col min="10754" max="10754" width="9.7109375" style="153" bestFit="1" customWidth="1"/>
    <col min="10755" max="10755" width="8.42578125" style="153" customWidth="1"/>
    <col min="10756" max="10756" width="10.140625" style="153" bestFit="1" customWidth="1"/>
    <col min="10757" max="11007" width="11.42578125" style="153"/>
    <col min="11008" max="11008" width="3.140625" style="153" customWidth="1"/>
    <col min="11009" max="11009" width="48.140625" style="153" customWidth="1"/>
    <col min="11010" max="11010" width="9.7109375" style="153" bestFit="1" customWidth="1"/>
    <col min="11011" max="11011" width="8.42578125" style="153" customWidth="1"/>
    <col min="11012" max="11012" width="10.140625" style="153" bestFit="1" customWidth="1"/>
    <col min="11013" max="11263" width="11.42578125" style="153"/>
    <col min="11264" max="11264" width="3.140625" style="153" customWidth="1"/>
    <col min="11265" max="11265" width="48.140625" style="153" customWidth="1"/>
    <col min="11266" max="11266" width="9.7109375" style="153" bestFit="1" customWidth="1"/>
    <col min="11267" max="11267" width="8.42578125" style="153" customWidth="1"/>
    <col min="11268" max="11268" width="10.140625" style="153" bestFit="1" customWidth="1"/>
    <col min="11269" max="11519" width="11.42578125" style="153"/>
    <col min="11520" max="11520" width="3.140625" style="153" customWidth="1"/>
    <col min="11521" max="11521" width="48.140625" style="153" customWidth="1"/>
    <col min="11522" max="11522" width="9.7109375" style="153" bestFit="1" customWidth="1"/>
    <col min="11523" max="11523" width="8.42578125" style="153" customWidth="1"/>
    <col min="11524" max="11524" width="10.140625" style="153" bestFit="1" customWidth="1"/>
    <col min="11525" max="11775" width="11.42578125" style="153"/>
    <col min="11776" max="11776" width="3.140625" style="153" customWidth="1"/>
    <col min="11777" max="11777" width="48.140625" style="153" customWidth="1"/>
    <col min="11778" max="11778" width="9.7109375" style="153" bestFit="1" customWidth="1"/>
    <col min="11779" max="11779" width="8.42578125" style="153" customWidth="1"/>
    <col min="11780" max="11780" width="10.140625" style="153" bestFit="1" customWidth="1"/>
    <col min="11781" max="12031" width="11.42578125" style="153"/>
    <col min="12032" max="12032" width="3.140625" style="153" customWidth="1"/>
    <col min="12033" max="12033" width="48.140625" style="153" customWidth="1"/>
    <col min="12034" max="12034" width="9.7109375" style="153" bestFit="1" customWidth="1"/>
    <col min="12035" max="12035" width="8.42578125" style="153" customWidth="1"/>
    <col min="12036" max="12036" width="10.140625" style="153" bestFit="1" customWidth="1"/>
    <col min="12037" max="12287" width="11.42578125" style="153"/>
    <col min="12288" max="12288" width="3.140625" style="153" customWidth="1"/>
    <col min="12289" max="12289" width="48.140625" style="153" customWidth="1"/>
    <col min="12290" max="12290" width="9.7109375" style="153" bestFit="1" customWidth="1"/>
    <col min="12291" max="12291" width="8.42578125" style="153" customWidth="1"/>
    <col min="12292" max="12292" width="10.140625" style="153" bestFit="1" customWidth="1"/>
    <col min="12293" max="12543" width="11.42578125" style="153"/>
    <col min="12544" max="12544" width="3.140625" style="153" customWidth="1"/>
    <col min="12545" max="12545" width="48.140625" style="153" customWidth="1"/>
    <col min="12546" max="12546" width="9.7109375" style="153" bestFit="1" customWidth="1"/>
    <col min="12547" max="12547" width="8.42578125" style="153" customWidth="1"/>
    <col min="12548" max="12548" width="10.140625" style="153" bestFit="1" customWidth="1"/>
    <col min="12549" max="12799" width="11.42578125" style="153"/>
    <col min="12800" max="12800" width="3.140625" style="153" customWidth="1"/>
    <col min="12801" max="12801" width="48.140625" style="153" customWidth="1"/>
    <col min="12802" max="12802" width="9.7109375" style="153" bestFit="1" customWidth="1"/>
    <col min="12803" max="12803" width="8.42578125" style="153" customWidth="1"/>
    <col min="12804" max="12804" width="10.140625" style="153" bestFit="1" customWidth="1"/>
    <col min="12805" max="13055" width="11.42578125" style="153"/>
    <col min="13056" max="13056" width="3.140625" style="153" customWidth="1"/>
    <col min="13057" max="13057" width="48.140625" style="153" customWidth="1"/>
    <col min="13058" max="13058" width="9.7109375" style="153" bestFit="1" customWidth="1"/>
    <col min="13059" max="13059" width="8.42578125" style="153" customWidth="1"/>
    <col min="13060" max="13060" width="10.140625" style="153" bestFit="1" customWidth="1"/>
    <col min="13061" max="13311" width="11.42578125" style="153"/>
    <col min="13312" max="13312" width="3.140625" style="153" customWidth="1"/>
    <col min="13313" max="13313" width="48.140625" style="153" customWidth="1"/>
    <col min="13314" max="13314" width="9.7109375" style="153" bestFit="1" customWidth="1"/>
    <col min="13315" max="13315" width="8.42578125" style="153" customWidth="1"/>
    <col min="13316" max="13316" width="10.140625" style="153" bestFit="1" customWidth="1"/>
    <col min="13317" max="13567" width="11.42578125" style="153"/>
    <col min="13568" max="13568" width="3.140625" style="153" customWidth="1"/>
    <col min="13569" max="13569" width="48.140625" style="153" customWidth="1"/>
    <col min="13570" max="13570" width="9.7109375" style="153" bestFit="1" customWidth="1"/>
    <col min="13571" max="13571" width="8.42578125" style="153" customWidth="1"/>
    <col min="13572" max="13572" width="10.140625" style="153" bestFit="1" customWidth="1"/>
    <col min="13573" max="13823" width="11.42578125" style="153"/>
    <col min="13824" max="13824" width="3.140625" style="153" customWidth="1"/>
    <col min="13825" max="13825" width="48.140625" style="153" customWidth="1"/>
    <col min="13826" max="13826" width="9.7109375" style="153" bestFit="1" customWidth="1"/>
    <col min="13827" max="13827" width="8.42578125" style="153" customWidth="1"/>
    <col min="13828" max="13828" width="10.140625" style="153" bestFit="1" customWidth="1"/>
    <col min="13829" max="14079" width="11.42578125" style="153"/>
    <col min="14080" max="14080" width="3.140625" style="153" customWidth="1"/>
    <col min="14081" max="14081" width="48.140625" style="153" customWidth="1"/>
    <col min="14082" max="14082" width="9.7109375" style="153" bestFit="1" customWidth="1"/>
    <col min="14083" max="14083" width="8.42578125" style="153" customWidth="1"/>
    <col min="14084" max="14084" width="10.140625" style="153" bestFit="1" customWidth="1"/>
    <col min="14085" max="14335" width="11.42578125" style="153"/>
    <col min="14336" max="14336" width="3.140625" style="153" customWidth="1"/>
    <col min="14337" max="14337" width="48.140625" style="153" customWidth="1"/>
    <col min="14338" max="14338" width="9.7109375" style="153" bestFit="1" customWidth="1"/>
    <col min="14339" max="14339" width="8.42578125" style="153" customWidth="1"/>
    <col min="14340" max="14340" width="10.140625" style="153" bestFit="1" customWidth="1"/>
    <col min="14341" max="14591" width="11.42578125" style="153"/>
    <col min="14592" max="14592" width="3.140625" style="153" customWidth="1"/>
    <col min="14593" max="14593" width="48.140625" style="153" customWidth="1"/>
    <col min="14594" max="14594" width="9.7109375" style="153" bestFit="1" customWidth="1"/>
    <col min="14595" max="14595" width="8.42578125" style="153" customWidth="1"/>
    <col min="14596" max="14596" width="10.140625" style="153" bestFit="1" customWidth="1"/>
    <col min="14597" max="14847" width="11.42578125" style="153"/>
    <col min="14848" max="14848" width="3.140625" style="153" customWidth="1"/>
    <col min="14849" max="14849" width="48.140625" style="153" customWidth="1"/>
    <col min="14850" max="14850" width="9.7109375" style="153" bestFit="1" customWidth="1"/>
    <col min="14851" max="14851" width="8.42578125" style="153" customWidth="1"/>
    <col min="14852" max="14852" width="10.140625" style="153" bestFit="1" customWidth="1"/>
    <col min="14853" max="15103" width="11.42578125" style="153"/>
    <col min="15104" max="15104" width="3.140625" style="153" customWidth="1"/>
    <col min="15105" max="15105" width="48.140625" style="153" customWidth="1"/>
    <col min="15106" max="15106" width="9.7109375" style="153" bestFit="1" customWidth="1"/>
    <col min="15107" max="15107" width="8.42578125" style="153" customWidth="1"/>
    <col min="15108" max="15108" width="10.140625" style="153" bestFit="1" customWidth="1"/>
    <col min="15109" max="15359" width="11.42578125" style="153"/>
    <col min="15360" max="15360" width="3.140625" style="153" customWidth="1"/>
    <col min="15361" max="15361" width="48.140625" style="153" customWidth="1"/>
    <col min="15362" max="15362" width="9.7109375" style="153" bestFit="1" customWidth="1"/>
    <col min="15363" max="15363" width="8.42578125" style="153" customWidth="1"/>
    <col min="15364" max="15364" width="10.140625" style="153" bestFit="1" customWidth="1"/>
    <col min="15365" max="15615" width="11.42578125" style="153"/>
    <col min="15616" max="15616" width="3.140625" style="153" customWidth="1"/>
    <col min="15617" max="15617" width="48.140625" style="153" customWidth="1"/>
    <col min="15618" max="15618" width="9.7109375" style="153" bestFit="1" customWidth="1"/>
    <col min="15619" max="15619" width="8.42578125" style="153" customWidth="1"/>
    <col min="15620" max="15620" width="10.140625" style="153" bestFit="1" customWidth="1"/>
    <col min="15621" max="15871" width="11.42578125" style="153"/>
    <col min="15872" max="15872" width="3.140625" style="153" customWidth="1"/>
    <col min="15873" max="15873" width="48.140625" style="153" customWidth="1"/>
    <col min="15874" max="15874" width="9.7109375" style="153" bestFit="1" customWidth="1"/>
    <col min="15875" max="15875" width="8.42578125" style="153" customWidth="1"/>
    <col min="15876" max="15876" width="10.140625" style="153" bestFit="1" customWidth="1"/>
    <col min="15877" max="16127" width="11.42578125" style="153"/>
    <col min="16128" max="16128" width="3.140625" style="153" customWidth="1"/>
    <col min="16129" max="16129" width="48.140625" style="153" customWidth="1"/>
    <col min="16130" max="16130" width="9.7109375" style="153" bestFit="1" customWidth="1"/>
    <col min="16131" max="16131" width="8.42578125" style="153" customWidth="1"/>
    <col min="16132" max="16132" width="10.140625" style="153" bestFit="1" customWidth="1"/>
    <col min="16133" max="16384" width="11.42578125" style="153"/>
  </cols>
  <sheetData>
    <row r="1" spans="1:8" s="126" customFormat="1" ht="15">
      <c r="A1" s="123" t="s">
        <v>147</v>
      </c>
      <c r="B1" s="123"/>
      <c r="C1" s="123"/>
      <c r="D1" s="123"/>
      <c r="E1" s="123"/>
      <c r="F1" s="124"/>
      <c r="G1" s="125"/>
      <c r="H1" s="125"/>
    </row>
    <row r="2" spans="1:8" s="129" customFormat="1" ht="14.25" customHeight="1">
      <c r="A2" s="127" t="s">
        <v>55</v>
      </c>
      <c r="B2" s="127"/>
      <c r="C2" s="127"/>
      <c r="D2" s="127"/>
      <c r="E2" s="127"/>
      <c r="F2" s="128"/>
      <c r="G2" s="120"/>
      <c r="H2" s="120"/>
    </row>
    <row r="3" spans="1:8" s="122" customFormat="1" ht="15">
      <c r="A3" s="130"/>
      <c r="B3" s="130"/>
      <c r="C3" s="130"/>
      <c r="D3" s="130"/>
      <c r="E3" s="130"/>
      <c r="F3" s="131"/>
      <c r="G3" s="132"/>
      <c r="H3" s="132"/>
    </row>
    <row r="4" spans="1:8" s="122" customFormat="1" ht="37.5" customHeight="1">
      <c r="A4" s="133"/>
      <c r="B4" s="134"/>
      <c r="C4" s="135" t="s">
        <v>2</v>
      </c>
      <c r="D4" s="135" t="s">
        <v>3</v>
      </c>
      <c r="E4" s="136" t="s">
        <v>56</v>
      </c>
      <c r="F4" s="131"/>
      <c r="G4" s="132"/>
      <c r="H4" s="132"/>
    </row>
    <row r="5" spans="1:8" s="138" customFormat="1" ht="15.75" customHeight="1">
      <c r="A5" s="127"/>
      <c r="B5" s="137"/>
      <c r="C5" s="127"/>
      <c r="D5" s="127"/>
      <c r="E5" s="127"/>
      <c r="F5" s="128"/>
      <c r="G5" s="120"/>
      <c r="H5" s="120"/>
    </row>
    <row r="6" spans="1:8" s="140" customFormat="1" ht="15" customHeight="1">
      <c r="A6" s="693" t="s">
        <v>66</v>
      </c>
      <c r="B6" s="693"/>
      <c r="C6" s="139"/>
      <c r="D6" s="139"/>
      <c r="E6" s="139"/>
    </row>
    <row r="7" spans="1:8" s="140" customFormat="1" ht="15" customHeight="1">
      <c r="A7" s="694" t="s">
        <v>116</v>
      </c>
      <c r="B7" s="694"/>
      <c r="C7" s="141">
        <v>77401.195999999996</v>
      </c>
      <c r="D7" s="141">
        <v>79380</v>
      </c>
      <c r="E7" s="141">
        <f>D7-C7</f>
        <v>1978.8040000000037</v>
      </c>
    </row>
    <row r="8" spans="1:8" s="140" customFormat="1" ht="15" customHeight="1">
      <c r="A8" s="694" t="s">
        <v>117</v>
      </c>
      <c r="B8" s="694"/>
      <c r="C8" s="141"/>
      <c r="D8" s="141"/>
      <c r="E8" s="141"/>
    </row>
    <row r="9" spans="1:8" s="140" customFormat="1" ht="15" customHeight="1">
      <c r="A9" s="142"/>
      <c r="B9" s="143" t="s">
        <v>118</v>
      </c>
      <c r="C9" s="141">
        <f>-24474.724-3122.529</f>
        <v>-27597.252999999997</v>
      </c>
      <c r="D9" s="141">
        <f>-25366.972-3231.234</f>
        <v>-28598.206000000002</v>
      </c>
      <c r="E9" s="141">
        <f>D9-C9</f>
        <v>-1000.953000000005</v>
      </c>
    </row>
    <row r="10" spans="1:8" s="140" customFormat="1" ht="15" customHeight="1">
      <c r="A10" s="142"/>
      <c r="B10" s="143" t="s">
        <v>119</v>
      </c>
      <c r="C10" s="141">
        <v>-3128.87</v>
      </c>
      <c r="D10" s="141">
        <v>-2900</v>
      </c>
      <c r="E10" s="141">
        <f>D10-C10</f>
        <v>228.86999999999989</v>
      </c>
    </row>
    <row r="11" spans="1:8" s="140" customFormat="1" ht="15" customHeight="1">
      <c r="A11" s="695" t="s">
        <v>120</v>
      </c>
      <c r="B11" s="695"/>
      <c r="C11" s="144">
        <f>SUM(C7:C10)</f>
        <v>46675.072999999997</v>
      </c>
      <c r="D11" s="144">
        <f>SUM(D7:D10)</f>
        <v>47881.793999999994</v>
      </c>
      <c r="E11" s="144">
        <f>D11-C11</f>
        <v>1206.7209999999977</v>
      </c>
    </row>
    <row r="12" spans="1:8" s="147" customFormat="1" ht="15" customHeight="1">
      <c r="A12" s="145"/>
      <c r="B12" s="145"/>
      <c r="C12" s="145"/>
      <c r="D12" s="145"/>
      <c r="E12" s="145"/>
      <c r="F12" s="146"/>
    </row>
    <row r="13" spans="1:8" s="140" customFormat="1" ht="15" customHeight="1">
      <c r="A13" s="696" t="s">
        <v>121</v>
      </c>
      <c r="B13" s="696"/>
      <c r="C13" s="141"/>
      <c r="D13" s="141"/>
      <c r="E13" s="141"/>
    </row>
    <row r="14" spans="1:8" s="140" customFormat="1" ht="30" customHeight="1">
      <c r="A14" s="691" t="s">
        <v>122</v>
      </c>
      <c r="B14" s="691"/>
      <c r="C14" s="141">
        <v>1013.343</v>
      </c>
      <c r="D14" s="141">
        <v>956.02</v>
      </c>
      <c r="E14" s="141">
        <f t="shared" ref="E14:E33" si="0">D14-C14</f>
        <v>-57.322999999999979</v>
      </c>
    </row>
    <row r="15" spans="1:8" s="140" customFormat="1" ht="15" customHeight="1">
      <c r="A15" s="689" t="s">
        <v>123</v>
      </c>
      <c r="B15" s="689"/>
      <c r="C15" s="141">
        <v>5614.2039999999997</v>
      </c>
      <c r="D15" s="141">
        <v>5839.5680000000002</v>
      </c>
      <c r="E15" s="141">
        <f t="shared" si="0"/>
        <v>225.36400000000049</v>
      </c>
    </row>
    <row r="16" spans="1:8" s="140" customFormat="1" ht="15" customHeight="1">
      <c r="A16" s="148" t="s">
        <v>124</v>
      </c>
      <c r="B16" s="148"/>
      <c r="C16" s="141"/>
      <c r="D16" s="141"/>
      <c r="E16" s="141"/>
    </row>
    <row r="17" spans="1:5" s="140" customFormat="1" ht="15" customHeight="1">
      <c r="A17" s="689" t="s">
        <v>125</v>
      </c>
      <c r="B17" s="689"/>
      <c r="C17" s="141">
        <v>1304.45</v>
      </c>
      <c r="D17" s="141">
        <v>1312.684</v>
      </c>
      <c r="E17" s="141">
        <f t="shared" si="0"/>
        <v>8.2339999999999236</v>
      </c>
    </row>
    <row r="18" spans="1:5" s="140" customFormat="1" ht="15" customHeight="1">
      <c r="A18" s="689" t="s">
        <v>126</v>
      </c>
      <c r="B18" s="689"/>
      <c r="C18" s="141">
        <v>247.83</v>
      </c>
      <c r="D18" s="141">
        <v>248.399</v>
      </c>
      <c r="E18" s="141">
        <f t="shared" si="0"/>
        <v>0.5689999999999884</v>
      </c>
    </row>
    <row r="19" spans="1:5" s="140" customFormat="1" ht="15" customHeight="1">
      <c r="A19" s="692" t="s">
        <v>127</v>
      </c>
      <c r="B19" s="692"/>
      <c r="C19" s="141">
        <v>422.23399999999998</v>
      </c>
      <c r="D19" s="141">
        <v>415.10599999999999</v>
      </c>
      <c r="E19" s="141">
        <f t="shared" si="0"/>
        <v>-7.1279999999999859</v>
      </c>
    </row>
    <row r="20" spans="1:5" s="140" customFormat="1" ht="15" customHeight="1">
      <c r="A20" s="691" t="s">
        <v>128</v>
      </c>
      <c r="B20" s="691"/>
      <c r="C20" s="141">
        <v>292.29300000000001</v>
      </c>
      <c r="D20" s="141">
        <v>306.36700000000002</v>
      </c>
      <c r="E20" s="141">
        <f t="shared" si="0"/>
        <v>14.074000000000012</v>
      </c>
    </row>
    <row r="21" spans="1:5" s="140" customFormat="1" ht="15" customHeight="1">
      <c r="A21" s="689" t="s">
        <v>148</v>
      </c>
      <c r="B21" s="689"/>
      <c r="C21" s="141">
        <v>6444.317</v>
      </c>
      <c r="D21" s="141">
        <v>6638.558</v>
      </c>
      <c r="E21" s="141">
        <f t="shared" si="0"/>
        <v>194.24099999999999</v>
      </c>
    </row>
    <row r="22" spans="1:5" s="140" customFormat="1" ht="15" customHeight="1">
      <c r="A22" s="689" t="s">
        <v>130</v>
      </c>
      <c r="B22" s="689"/>
      <c r="C22" s="141">
        <v>2338.79</v>
      </c>
      <c r="D22" s="141">
        <v>348.815</v>
      </c>
      <c r="E22" s="141">
        <f t="shared" si="0"/>
        <v>-1989.9749999999999</v>
      </c>
    </row>
    <row r="23" spans="1:5" s="140" customFormat="1" ht="15" customHeight="1">
      <c r="A23" s="689" t="s">
        <v>131</v>
      </c>
      <c r="B23" s="689"/>
      <c r="C23" s="141">
        <f>41.665+54.956</f>
        <v>96.621000000000009</v>
      </c>
      <c r="D23" s="141">
        <f>83.531+54.45</f>
        <v>137.98099999999999</v>
      </c>
      <c r="E23" s="141">
        <f t="shared" si="0"/>
        <v>41.359999999999985</v>
      </c>
    </row>
    <row r="24" spans="1:5" s="140" customFormat="1" ht="15" customHeight="1">
      <c r="A24" s="689" t="s">
        <v>132</v>
      </c>
      <c r="B24" s="689"/>
      <c r="C24" s="141">
        <v>456.68599999999998</v>
      </c>
      <c r="D24" s="141">
        <v>484.95600000000002</v>
      </c>
      <c r="E24" s="141">
        <f t="shared" si="0"/>
        <v>28.270000000000039</v>
      </c>
    </row>
    <row r="25" spans="1:5" s="140" customFormat="1" ht="15" customHeight="1">
      <c r="A25" s="691" t="s">
        <v>133</v>
      </c>
      <c r="B25" s="691"/>
      <c r="C25" s="141">
        <v>300.68299999999999</v>
      </c>
      <c r="D25" s="141">
        <v>526.15300000000002</v>
      </c>
      <c r="E25" s="141">
        <f t="shared" si="0"/>
        <v>225.47000000000003</v>
      </c>
    </row>
    <row r="26" spans="1:5" s="140" customFormat="1" ht="15" customHeight="1">
      <c r="A26" s="689" t="s">
        <v>134</v>
      </c>
      <c r="B26" s="689"/>
      <c r="C26" s="141">
        <v>52.267000000000003</v>
      </c>
      <c r="D26" s="141">
        <v>13.613</v>
      </c>
      <c r="E26" s="141">
        <f t="shared" si="0"/>
        <v>-38.654000000000003</v>
      </c>
    </row>
    <row r="27" spans="1:5" s="140" customFormat="1" ht="15" customHeight="1">
      <c r="A27" s="689" t="s">
        <v>135</v>
      </c>
      <c r="B27" s="689"/>
      <c r="C27" s="141">
        <v>475.09100000000001</v>
      </c>
      <c r="D27" s="141">
        <v>420.834</v>
      </c>
      <c r="E27" s="141">
        <f t="shared" si="0"/>
        <v>-54.257000000000005</v>
      </c>
    </row>
    <row r="28" spans="1:5" s="140" customFormat="1" ht="15" customHeight="1">
      <c r="A28" s="148" t="s">
        <v>136</v>
      </c>
      <c r="B28" s="148"/>
      <c r="C28" s="141">
        <v>465.56599999999997</v>
      </c>
      <c r="D28" s="141">
        <v>320.82299999999998</v>
      </c>
      <c r="E28" s="141">
        <f t="shared" si="0"/>
        <v>-144.74299999999999</v>
      </c>
    </row>
    <row r="29" spans="1:5" s="140" customFormat="1" ht="15" customHeight="1">
      <c r="A29" s="689" t="s">
        <v>137</v>
      </c>
      <c r="B29" s="689"/>
      <c r="C29" s="141">
        <v>4.21</v>
      </c>
      <c r="D29" s="141">
        <v>5.75</v>
      </c>
      <c r="E29" s="141">
        <f t="shared" si="0"/>
        <v>1.54</v>
      </c>
    </row>
    <row r="30" spans="1:5" s="140" customFormat="1" ht="15" customHeight="1">
      <c r="A30" s="689" t="s">
        <v>138</v>
      </c>
      <c r="B30" s="689"/>
      <c r="C30" s="141">
        <v>250.06399999999999</v>
      </c>
      <c r="D30" s="141">
        <v>0</v>
      </c>
      <c r="E30" s="141">
        <f t="shared" si="0"/>
        <v>-250.06399999999999</v>
      </c>
    </row>
    <row r="31" spans="1:5" s="140" customFormat="1" ht="15" customHeight="1">
      <c r="A31" s="689" t="s">
        <v>139</v>
      </c>
      <c r="B31" s="689"/>
      <c r="C31" s="141">
        <v>1481.0540000000001</v>
      </c>
      <c r="D31" s="141">
        <v>1446.11</v>
      </c>
      <c r="E31" s="141">
        <f t="shared" si="0"/>
        <v>-34.944000000000187</v>
      </c>
    </row>
    <row r="32" spans="1:5" s="140" customFormat="1" ht="15" customHeight="1">
      <c r="A32" s="689" t="s">
        <v>140</v>
      </c>
      <c r="B32" s="689"/>
      <c r="C32" s="141">
        <v>0</v>
      </c>
      <c r="D32" s="141">
        <v>0</v>
      </c>
      <c r="E32" s="141">
        <f t="shared" si="0"/>
        <v>0</v>
      </c>
    </row>
    <row r="33" spans="1:6" s="140" customFormat="1" ht="15" customHeight="1">
      <c r="A33" s="689" t="s">
        <v>141</v>
      </c>
      <c r="B33" s="689"/>
      <c r="C33" s="141">
        <f>-SUM(C14:C32)+C34</f>
        <v>2523.768</v>
      </c>
      <c r="D33" s="141">
        <f>-SUM(D14:D32)+D34</f>
        <v>2601.28100000001</v>
      </c>
      <c r="E33" s="141">
        <f t="shared" si="0"/>
        <v>77.513000000009924</v>
      </c>
    </row>
    <row r="34" spans="1:6" s="140" customFormat="1" ht="15" customHeight="1">
      <c r="A34" s="690" t="s">
        <v>142</v>
      </c>
      <c r="B34" s="690"/>
      <c r="C34" s="144">
        <f>C35-C11</f>
        <v>23783.470999999998</v>
      </c>
      <c r="D34" s="144">
        <f>D35-D11</f>
        <v>22023.018000000011</v>
      </c>
      <c r="E34" s="144">
        <f>E35-E11</f>
        <v>-1760.4529999999868</v>
      </c>
    </row>
    <row r="35" spans="1:6" s="115" customFormat="1" ht="27" customHeight="1">
      <c r="A35" s="149" t="s">
        <v>143</v>
      </c>
      <c r="B35" s="149"/>
      <c r="C35" s="150">
        <v>70458.543999999994</v>
      </c>
      <c r="D35" s="150">
        <v>69904.812000000005</v>
      </c>
      <c r="E35" s="150">
        <f>D35-C35</f>
        <v>-553.73199999998906</v>
      </c>
      <c r="F35" s="151"/>
    </row>
    <row r="36" spans="1:6" s="115" customFormat="1" ht="15">
      <c r="A36" s="140"/>
      <c r="B36" s="140"/>
      <c r="C36" s="140"/>
      <c r="D36" s="140"/>
      <c r="E36" s="140"/>
      <c r="F36" s="140"/>
    </row>
    <row r="37" spans="1:6" s="140" customFormat="1" ht="15">
      <c r="A37" s="120" t="s">
        <v>146</v>
      </c>
      <c r="C37" s="152"/>
      <c r="D37" s="152"/>
      <c r="E37" s="152"/>
    </row>
    <row r="38" spans="1:6" s="140" customFormat="1" ht="15">
      <c r="A38" s="120" t="s">
        <v>114</v>
      </c>
      <c r="C38" s="152"/>
      <c r="D38" s="152"/>
      <c r="E38" s="152"/>
    </row>
  </sheetData>
  <mergeCells count="24">
    <mergeCell ref="A21:B21"/>
    <mergeCell ref="A6:B6"/>
    <mergeCell ref="A7:B7"/>
    <mergeCell ref="A8:B8"/>
    <mergeCell ref="A11:B11"/>
    <mergeCell ref="A13:B13"/>
    <mergeCell ref="A14:B14"/>
    <mergeCell ref="A15:B15"/>
    <mergeCell ref="A17:B17"/>
    <mergeCell ref="A18:B18"/>
    <mergeCell ref="A19:B19"/>
    <mergeCell ref="A20:B20"/>
    <mergeCell ref="A34:B34"/>
    <mergeCell ref="A22:B22"/>
    <mergeCell ref="A23:B23"/>
    <mergeCell ref="A24:B24"/>
    <mergeCell ref="A25:B25"/>
    <mergeCell ref="A26:B26"/>
    <mergeCell ref="A27:B27"/>
    <mergeCell ref="A29:B29"/>
    <mergeCell ref="A30:B30"/>
    <mergeCell ref="A31:B31"/>
    <mergeCell ref="A32:B32"/>
    <mergeCell ref="A33:B33"/>
  </mergeCells>
  <pageMargins left="0.23622047244094491" right="0.23622047244094491" top="0.74803149606299213" bottom="0.74803149606299213" header="0.31496062992125984" footer="0.31496062992125984"/>
  <pageSetup paperSize="9" scale="9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7"/>
  <sheetViews>
    <sheetView workbookViewId="0"/>
  </sheetViews>
  <sheetFormatPr baseColWidth="10" defaultColWidth="11.5703125" defaultRowHeight="14.25"/>
  <cols>
    <col min="1" max="1" width="2.140625" style="160" customWidth="1"/>
    <col min="2" max="2" width="3.85546875" style="160" customWidth="1"/>
    <col min="3" max="3" width="28.28515625" style="160" customWidth="1"/>
    <col min="4" max="4" width="7" style="160" customWidth="1"/>
    <col min="5" max="6" width="2.140625" style="160" customWidth="1"/>
    <col min="7" max="7" width="28.28515625" style="160" customWidth="1"/>
    <col min="8" max="8" width="7" style="160" bestFit="1" customWidth="1"/>
    <col min="9" max="9" width="1.42578125" style="160" hidden="1" customWidth="1"/>
    <col min="10" max="10" width="8.5703125" style="160" bestFit="1" customWidth="1"/>
    <col min="11" max="14" width="11.5703125" style="160"/>
    <col min="15" max="16384" width="11.5703125" style="161"/>
  </cols>
  <sheetData>
    <row r="1" spans="1:14" s="159" customFormat="1" ht="15" customHeight="1">
      <c r="A1" s="157" t="s">
        <v>149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</row>
    <row r="2" spans="1:14" ht="15" customHeight="1">
      <c r="A2" s="160" t="s">
        <v>1</v>
      </c>
    </row>
    <row r="3" spans="1:14" ht="11.25" customHeight="1">
      <c r="A3" s="162"/>
      <c r="B3" s="162"/>
      <c r="C3" s="162"/>
      <c r="D3" s="162"/>
      <c r="E3" s="162"/>
      <c r="F3" s="162"/>
      <c r="G3" s="162"/>
      <c r="H3" s="162"/>
      <c r="I3" s="162"/>
      <c r="J3" s="162"/>
    </row>
    <row r="4" spans="1:14" s="167" customFormat="1" ht="21" customHeight="1">
      <c r="A4" s="702" t="s">
        <v>5</v>
      </c>
      <c r="B4" s="702"/>
      <c r="C4" s="702"/>
      <c r="D4" s="163" t="s">
        <v>150</v>
      </c>
      <c r="E4" s="702" t="s">
        <v>12</v>
      </c>
      <c r="F4" s="702"/>
      <c r="G4" s="702"/>
      <c r="H4" s="163" t="s">
        <v>150</v>
      </c>
      <c r="I4" s="164"/>
      <c r="J4" s="165" t="s">
        <v>56</v>
      </c>
      <c r="K4" s="166"/>
      <c r="L4" s="166"/>
      <c r="M4" s="166"/>
      <c r="N4" s="166"/>
    </row>
    <row r="5" spans="1:14" ht="21" customHeight="1">
      <c r="A5" s="703" t="s">
        <v>8</v>
      </c>
      <c r="B5" s="703"/>
      <c r="C5" s="703"/>
      <c r="E5" s="703" t="s">
        <v>14</v>
      </c>
      <c r="F5" s="703"/>
      <c r="G5" s="703"/>
    </row>
    <row r="6" spans="1:14" ht="21" customHeight="1">
      <c r="A6" s="160" t="s">
        <v>151</v>
      </c>
      <c r="D6" s="168"/>
      <c r="F6" s="160" t="s">
        <v>152</v>
      </c>
      <c r="H6" s="168"/>
      <c r="I6" s="168"/>
      <c r="J6" s="169"/>
    </row>
    <row r="7" spans="1:14" ht="14.25" customHeight="1">
      <c r="B7" s="160" t="s">
        <v>153</v>
      </c>
      <c r="D7" s="168"/>
      <c r="G7" s="160" t="s">
        <v>153</v>
      </c>
      <c r="H7" s="168"/>
      <c r="I7" s="168"/>
      <c r="J7" s="169"/>
    </row>
    <row r="8" spans="1:14" ht="14.25" customHeight="1">
      <c r="B8" s="160" t="s">
        <v>154</v>
      </c>
      <c r="D8" s="168">
        <v>8385.1509999999998</v>
      </c>
      <c r="G8" s="160" t="s">
        <v>155</v>
      </c>
      <c r="H8" s="168">
        <v>8317.9069999999992</v>
      </c>
      <c r="I8" s="168"/>
      <c r="J8" s="169">
        <f>H8-D8</f>
        <v>-67.244000000000597</v>
      </c>
    </row>
    <row r="9" spans="1:14" ht="14.25" customHeight="1">
      <c r="B9" s="704" t="s">
        <v>156</v>
      </c>
      <c r="C9" s="704"/>
      <c r="D9" s="168">
        <v>5497.4250000000002</v>
      </c>
      <c r="G9" s="160" t="s">
        <v>157</v>
      </c>
      <c r="H9" s="168">
        <v>5535.8680000000004</v>
      </c>
      <c r="I9" s="168"/>
      <c r="J9" s="169">
        <f t="shared" ref="J9:J35" si="0">H9-D9</f>
        <v>38.443000000000211</v>
      </c>
    </row>
    <row r="10" spans="1:14" ht="14.25" customHeight="1">
      <c r="B10" s="704" t="s">
        <v>158</v>
      </c>
      <c r="C10" s="704"/>
      <c r="D10" s="168">
        <v>6904.9740000000002</v>
      </c>
      <c r="G10" s="160" t="s">
        <v>159</v>
      </c>
      <c r="H10" s="168">
        <v>7169.6549999999997</v>
      </c>
      <c r="I10" s="168"/>
      <c r="J10" s="169">
        <f t="shared" si="0"/>
        <v>264.68099999999959</v>
      </c>
    </row>
    <row r="11" spans="1:14" ht="14.25" customHeight="1">
      <c r="A11" s="160" t="s">
        <v>160</v>
      </c>
      <c r="D11" s="168">
        <v>53264.999000000003</v>
      </c>
      <c r="G11" s="160" t="s">
        <v>161</v>
      </c>
      <c r="H11" s="168">
        <v>55075.671000000002</v>
      </c>
      <c r="I11" s="168"/>
      <c r="J11" s="169">
        <f t="shared" si="0"/>
        <v>1810.6719999999987</v>
      </c>
    </row>
    <row r="12" spans="1:14" ht="21" customHeight="1">
      <c r="D12" s="168"/>
      <c r="F12" s="160" t="s">
        <v>162</v>
      </c>
      <c r="H12" s="168"/>
      <c r="I12" s="168"/>
      <c r="J12" s="169"/>
    </row>
    <row r="13" spans="1:14" ht="14.25" customHeight="1">
      <c r="D13" s="168"/>
      <c r="G13" s="160" t="s">
        <v>153</v>
      </c>
      <c r="H13" s="168"/>
      <c r="I13" s="168"/>
      <c r="J13" s="169"/>
    </row>
    <row r="14" spans="1:14" ht="14.25" customHeight="1">
      <c r="D14" s="168"/>
      <c r="G14" s="160" t="s">
        <v>163</v>
      </c>
      <c r="H14" s="168">
        <v>468.63600000000002</v>
      </c>
      <c r="I14" s="168"/>
      <c r="J14" s="169">
        <f t="shared" si="0"/>
        <v>468.63600000000002</v>
      </c>
    </row>
    <row r="15" spans="1:14" ht="27" customHeight="1">
      <c r="D15" s="168"/>
      <c r="G15" s="170" t="s">
        <v>164</v>
      </c>
      <c r="H15" s="168">
        <v>326.77100000000002</v>
      </c>
      <c r="I15" s="168"/>
      <c r="J15" s="169">
        <f t="shared" si="0"/>
        <v>326.77100000000002</v>
      </c>
    </row>
    <row r="16" spans="1:14" ht="14.25" customHeight="1">
      <c r="D16" s="168"/>
      <c r="G16" s="160" t="s">
        <v>165</v>
      </c>
      <c r="H16" s="168">
        <v>1162.5730000000001</v>
      </c>
      <c r="I16" s="168"/>
      <c r="J16" s="169">
        <f t="shared" si="0"/>
        <v>1162.5730000000001</v>
      </c>
    </row>
    <row r="17" spans="1:14" ht="21" customHeight="1">
      <c r="A17" s="160" t="s">
        <v>166</v>
      </c>
      <c r="D17" s="168"/>
      <c r="H17" s="168"/>
      <c r="I17" s="168"/>
      <c r="J17" s="169"/>
    </row>
    <row r="18" spans="1:14" ht="14.25" customHeight="1">
      <c r="B18" s="160" t="s">
        <v>153</v>
      </c>
      <c r="D18" s="168"/>
      <c r="H18" s="168"/>
      <c r="I18" s="168"/>
      <c r="J18" s="169"/>
    </row>
    <row r="19" spans="1:14" ht="14.25" customHeight="1">
      <c r="B19" s="160" t="s">
        <v>167</v>
      </c>
      <c r="D19" s="168">
        <v>391.92099999999999</v>
      </c>
      <c r="H19" s="168"/>
      <c r="I19" s="168"/>
      <c r="J19" s="169">
        <f t="shared" si="0"/>
        <v>-391.92099999999999</v>
      </c>
    </row>
    <row r="20" spans="1:14" ht="14.25" customHeight="1">
      <c r="B20" s="160" t="s">
        <v>168</v>
      </c>
      <c r="D20" s="168">
        <v>1.5640000000000001</v>
      </c>
      <c r="H20" s="168"/>
      <c r="I20" s="168"/>
      <c r="J20" s="169">
        <f t="shared" si="0"/>
        <v>-1.5640000000000001</v>
      </c>
    </row>
    <row r="21" spans="1:14" ht="14.25" customHeight="1">
      <c r="B21" s="160" t="s">
        <v>169</v>
      </c>
      <c r="D21" s="168">
        <v>467.76299999999998</v>
      </c>
      <c r="H21" s="168"/>
      <c r="I21" s="168"/>
      <c r="J21" s="169">
        <f t="shared" si="0"/>
        <v>-467.76299999999998</v>
      </c>
    </row>
    <row r="22" spans="1:14" ht="14.25" customHeight="1">
      <c r="A22" s="171" t="s">
        <v>170</v>
      </c>
      <c r="B22" s="171"/>
      <c r="C22" s="171"/>
      <c r="D22" s="172">
        <v>847.08</v>
      </c>
      <c r="E22" s="171"/>
      <c r="F22" s="171"/>
      <c r="G22" s="171"/>
      <c r="H22" s="172"/>
      <c r="I22" s="172"/>
      <c r="J22" s="169">
        <f t="shared" si="0"/>
        <v>-847.08</v>
      </c>
    </row>
    <row r="23" spans="1:14" ht="11.25" customHeight="1">
      <c r="A23" s="162"/>
      <c r="B23" s="162"/>
      <c r="C23" s="162"/>
      <c r="D23" s="173"/>
      <c r="E23" s="162"/>
      <c r="F23" s="162"/>
      <c r="G23" s="162"/>
      <c r="H23" s="173"/>
      <c r="I23" s="173"/>
      <c r="J23" s="174"/>
    </row>
    <row r="24" spans="1:14" s="178" customFormat="1" ht="21" customHeight="1">
      <c r="A24" s="698" t="s">
        <v>171</v>
      </c>
      <c r="B24" s="698"/>
      <c r="C24" s="698"/>
      <c r="D24" s="175">
        <f>D8+D9+D10+D11+D19+D20+D21+D22</f>
        <v>75760.877000000008</v>
      </c>
      <c r="E24" s="698" t="s">
        <v>172</v>
      </c>
      <c r="F24" s="698"/>
      <c r="G24" s="698"/>
      <c r="H24" s="175">
        <f>H8+H9+H10+H11+H14+H15+H16</f>
        <v>78057.080999999991</v>
      </c>
      <c r="I24" s="175"/>
      <c r="J24" s="176">
        <f t="shared" si="0"/>
        <v>2296.2039999999834</v>
      </c>
      <c r="K24" s="177"/>
      <c r="L24" s="177"/>
      <c r="M24" s="177"/>
      <c r="N24" s="177"/>
    </row>
    <row r="25" spans="1:14" s="181" customFormat="1" ht="27" customHeight="1">
      <c r="A25" s="700" t="s">
        <v>7</v>
      </c>
      <c r="B25" s="700"/>
      <c r="C25" s="700"/>
      <c r="D25" s="179"/>
      <c r="E25" s="700" t="s">
        <v>13</v>
      </c>
      <c r="F25" s="700"/>
      <c r="G25" s="700"/>
      <c r="H25" s="180"/>
      <c r="I25" s="180"/>
      <c r="J25" s="180"/>
      <c r="K25" s="179"/>
      <c r="L25" s="179"/>
      <c r="M25" s="179"/>
      <c r="N25" s="179"/>
    </row>
    <row r="26" spans="1:14" s="185" customFormat="1" ht="27" customHeight="1">
      <c r="A26" s="701" t="s">
        <v>173</v>
      </c>
      <c r="B26" s="701"/>
      <c r="C26" s="701"/>
      <c r="D26" s="182">
        <v>68642.009000000005</v>
      </c>
      <c r="E26" s="183"/>
      <c r="F26" s="701" t="s">
        <v>174</v>
      </c>
      <c r="G26" s="701"/>
      <c r="H26" s="182">
        <v>68859.070000000007</v>
      </c>
      <c r="I26" s="182"/>
      <c r="J26" s="184">
        <f t="shared" si="0"/>
        <v>217.06100000000151</v>
      </c>
      <c r="K26" s="183"/>
      <c r="L26" s="183"/>
      <c r="M26" s="183"/>
      <c r="N26" s="183"/>
    </row>
    <row r="27" spans="1:14" s="185" customFormat="1" ht="14.25" customHeight="1">
      <c r="A27" s="183" t="s">
        <v>175</v>
      </c>
      <c r="B27" s="183"/>
      <c r="C27" s="183"/>
      <c r="D27" s="182">
        <v>1046.039</v>
      </c>
      <c r="E27" s="183"/>
      <c r="F27" s="183" t="s">
        <v>176</v>
      </c>
      <c r="G27" s="183"/>
      <c r="H27" s="182">
        <v>1045.742</v>
      </c>
      <c r="I27" s="182"/>
      <c r="J27" s="184">
        <f t="shared" si="0"/>
        <v>-0.29700000000002547</v>
      </c>
      <c r="K27" s="183"/>
      <c r="L27" s="183"/>
      <c r="M27" s="183"/>
      <c r="N27" s="183"/>
    </row>
    <row r="28" spans="1:14" s="185" customFormat="1" ht="14.25" customHeight="1">
      <c r="A28" s="183" t="s">
        <v>177</v>
      </c>
      <c r="B28" s="183"/>
      <c r="C28" s="183"/>
      <c r="D28" s="182">
        <f>SUM(D30:D32)</f>
        <v>2145.6080000000002</v>
      </c>
      <c r="E28" s="183"/>
      <c r="F28" s="183"/>
      <c r="G28" s="183"/>
      <c r="H28" s="182"/>
      <c r="I28" s="182"/>
      <c r="J28" s="184">
        <f t="shared" si="0"/>
        <v>-2145.6080000000002</v>
      </c>
      <c r="K28" s="183"/>
      <c r="L28" s="183"/>
      <c r="M28" s="183"/>
      <c r="N28" s="183"/>
    </row>
    <row r="29" spans="1:14" s="185" customFormat="1" ht="14.25" customHeight="1">
      <c r="A29" s="183"/>
      <c r="B29" s="160" t="s">
        <v>153</v>
      </c>
      <c r="C29" s="183"/>
      <c r="D29" s="183"/>
      <c r="E29" s="183"/>
      <c r="F29" s="183"/>
      <c r="G29" s="183"/>
      <c r="H29" s="182"/>
      <c r="I29" s="182"/>
      <c r="J29" s="184"/>
      <c r="K29" s="183"/>
      <c r="L29" s="183"/>
      <c r="M29" s="183"/>
      <c r="N29" s="183"/>
    </row>
    <row r="30" spans="1:14" s="185" customFormat="1" ht="14.25" customHeight="1">
      <c r="A30" s="183"/>
      <c r="B30" s="183" t="s">
        <v>167</v>
      </c>
      <c r="C30" s="183"/>
      <c r="D30" s="182">
        <v>45.587000000000003</v>
      </c>
      <c r="E30" s="183"/>
      <c r="F30" s="183"/>
      <c r="G30" s="183"/>
      <c r="H30" s="182"/>
      <c r="I30" s="182"/>
      <c r="J30" s="184">
        <f t="shared" si="0"/>
        <v>-45.587000000000003</v>
      </c>
      <c r="K30" s="183"/>
      <c r="L30" s="183"/>
      <c r="M30" s="183"/>
      <c r="N30" s="183"/>
    </row>
    <row r="31" spans="1:14" s="185" customFormat="1" ht="14.25" customHeight="1">
      <c r="A31" s="183"/>
      <c r="B31" s="183" t="s">
        <v>168</v>
      </c>
      <c r="C31" s="183"/>
      <c r="D31" s="182">
        <v>5.0000000000000001E-3</v>
      </c>
      <c r="E31" s="183"/>
      <c r="F31" s="183"/>
      <c r="G31" s="183"/>
      <c r="H31" s="182"/>
      <c r="I31" s="182"/>
      <c r="J31" s="184">
        <f t="shared" si="0"/>
        <v>-5.0000000000000001E-3</v>
      </c>
      <c r="K31" s="183"/>
      <c r="L31" s="183"/>
      <c r="M31" s="183"/>
      <c r="N31" s="183"/>
    </row>
    <row r="32" spans="1:14" s="185" customFormat="1" ht="14.25" customHeight="1">
      <c r="A32" s="183"/>
      <c r="B32" s="183" t="s">
        <v>169</v>
      </c>
      <c r="C32" s="183"/>
      <c r="D32" s="182">
        <v>2100.0160000000001</v>
      </c>
      <c r="E32" s="183"/>
      <c r="F32" s="183"/>
      <c r="G32" s="183"/>
      <c r="H32" s="182"/>
      <c r="I32" s="182"/>
      <c r="J32" s="184">
        <f t="shared" si="0"/>
        <v>-2100.0160000000001</v>
      </c>
      <c r="K32" s="183"/>
      <c r="L32" s="183"/>
      <c r="M32" s="183"/>
      <c r="N32" s="183"/>
    </row>
    <row r="33" spans="1:14" s="190" customFormat="1" ht="21" customHeight="1">
      <c r="A33" s="186" t="s">
        <v>170</v>
      </c>
      <c r="B33" s="186"/>
      <c r="C33" s="186"/>
      <c r="D33" s="187">
        <v>362.12900000000002</v>
      </c>
      <c r="E33" s="186"/>
      <c r="F33" s="186"/>
      <c r="G33" s="186"/>
      <c r="H33" s="187"/>
      <c r="I33" s="187"/>
      <c r="J33" s="188">
        <f t="shared" si="0"/>
        <v>-362.12900000000002</v>
      </c>
      <c r="K33" s="189"/>
      <c r="L33" s="189"/>
      <c r="M33" s="189"/>
      <c r="N33" s="189"/>
    </row>
    <row r="34" spans="1:14" s="178" customFormat="1" ht="21" customHeight="1">
      <c r="A34" s="698" t="s">
        <v>178</v>
      </c>
      <c r="B34" s="698"/>
      <c r="C34" s="698"/>
      <c r="D34" s="175">
        <f>D33+D28+D27+D26</f>
        <v>72195.785000000003</v>
      </c>
      <c r="E34" s="698" t="s">
        <v>179</v>
      </c>
      <c r="F34" s="698"/>
      <c r="G34" s="698"/>
      <c r="H34" s="175">
        <f>H26+H27</f>
        <v>69904.812000000005</v>
      </c>
      <c r="I34" s="175"/>
      <c r="J34" s="176">
        <f t="shared" si="0"/>
        <v>-2290.9729999999981</v>
      </c>
      <c r="K34" s="177"/>
      <c r="L34" s="177"/>
      <c r="M34" s="177"/>
      <c r="N34" s="177"/>
    </row>
    <row r="35" spans="1:14" s="194" customFormat="1" ht="21" customHeight="1">
      <c r="A35" s="699" t="s">
        <v>9</v>
      </c>
      <c r="B35" s="699"/>
      <c r="C35" s="699"/>
      <c r="D35" s="191">
        <f>D34-D24</f>
        <v>-3565.0920000000042</v>
      </c>
      <c r="E35" s="699" t="s">
        <v>15</v>
      </c>
      <c r="F35" s="699"/>
      <c r="G35" s="699"/>
      <c r="H35" s="191">
        <f>H34-H24</f>
        <v>-8152.2689999999857</v>
      </c>
      <c r="I35" s="191"/>
      <c r="J35" s="192">
        <f t="shared" si="0"/>
        <v>-4587.1769999999815</v>
      </c>
      <c r="K35" s="193"/>
      <c r="L35" s="193"/>
      <c r="M35" s="193"/>
      <c r="N35" s="193"/>
    </row>
    <row r="36" spans="1:14" ht="11.25" customHeight="1"/>
    <row r="37" spans="1:14">
      <c r="A37" s="120" t="s">
        <v>114</v>
      </c>
    </row>
  </sheetData>
  <mergeCells count="16">
    <mergeCell ref="B10:C10"/>
    <mergeCell ref="A4:C4"/>
    <mergeCell ref="E4:G4"/>
    <mergeCell ref="A5:C5"/>
    <mergeCell ref="E5:G5"/>
    <mergeCell ref="B9:C9"/>
    <mergeCell ref="A34:C34"/>
    <mergeCell ref="E34:G34"/>
    <mergeCell ref="A35:C35"/>
    <mergeCell ref="E35:G35"/>
    <mergeCell ref="A24:C24"/>
    <mergeCell ref="E24:G24"/>
    <mergeCell ref="A25:C25"/>
    <mergeCell ref="E25:G25"/>
    <mergeCell ref="A26:C26"/>
    <mergeCell ref="F26:G26"/>
  </mergeCells>
  <pageMargins left="0.7" right="0.7" top="0.78740157499999996" bottom="0.78740157499999996" header="0.3" footer="0.3"/>
  <pageSetup paperSize="9" scale="9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3"/>
  <sheetViews>
    <sheetView workbookViewId="0"/>
  </sheetViews>
  <sheetFormatPr baseColWidth="10" defaultRowHeight="15"/>
  <cols>
    <col min="1" max="1" width="5" style="198" customWidth="1"/>
    <col min="2" max="2" width="43" style="198" customWidth="1"/>
    <col min="3" max="3" width="12.7109375" style="198" customWidth="1"/>
    <col min="4" max="5" width="14.42578125" style="198" customWidth="1"/>
    <col min="6" max="10" width="11.42578125" style="198"/>
    <col min="11" max="16384" width="11.42578125" style="199"/>
  </cols>
  <sheetData>
    <row r="1" spans="1:10" s="197" customFormat="1" ht="15" customHeight="1">
      <c r="A1" s="157" t="s">
        <v>180</v>
      </c>
      <c r="B1" s="160"/>
      <c r="C1" s="160"/>
      <c r="D1" s="160"/>
      <c r="E1" s="160"/>
      <c r="F1" s="195"/>
      <c r="G1" s="196"/>
      <c r="H1" s="196"/>
      <c r="I1" s="196"/>
      <c r="J1" s="196"/>
    </row>
    <row r="2" spans="1:10" ht="15" customHeight="1">
      <c r="A2" s="160" t="s">
        <v>1</v>
      </c>
      <c r="B2" s="160"/>
      <c r="C2" s="160"/>
      <c r="D2" s="160"/>
      <c r="E2" s="160"/>
      <c r="F2" s="158"/>
    </row>
    <row r="3" spans="1:10" ht="15" customHeight="1">
      <c r="A3" s="162"/>
      <c r="B3" s="162"/>
      <c r="C3" s="162"/>
      <c r="D3" s="162"/>
      <c r="E3" s="162"/>
      <c r="F3" s="158"/>
    </row>
    <row r="4" spans="1:10" ht="22.5" customHeight="1">
      <c r="A4" s="171"/>
      <c r="B4" s="171"/>
      <c r="C4" s="200" t="s">
        <v>181</v>
      </c>
      <c r="D4" s="200" t="s">
        <v>182</v>
      </c>
      <c r="E4" s="201"/>
      <c r="F4" s="158"/>
    </row>
    <row r="5" spans="1:10" ht="15" customHeight="1">
      <c r="A5" s="160"/>
      <c r="B5" s="160"/>
      <c r="C5" s="705" t="s">
        <v>183</v>
      </c>
      <c r="D5" s="705"/>
      <c r="E5" s="202"/>
      <c r="F5" s="158"/>
    </row>
    <row r="6" spans="1:10" s="207" customFormat="1" ht="22.5" customHeight="1">
      <c r="A6" s="203"/>
      <c r="B6" s="203"/>
      <c r="C6" s="204" t="s">
        <v>8</v>
      </c>
      <c r="D6" s="204" t="s">
        <v>184</v>
      </c>
      <c r="E6" s="204" t="s">
        <v>56</v>
      </c>
      <c r="F6" s="205"/>
      <c r="G6" s="206"/>
      <c r="H6" s="206"/>
      <c r="I6" s="206"/>
      <c r="J6" s="206"/>
    </row>
    <row r="7" spans="1:10" ht="15" customHeight="1">
      <c r="A7" s="160"/>
      <c r="B7" s="160"/>
      <c r="C7" s="208"/>
      <c r="D7" s="208"/>
      <c r="E7" s="157"/>
      <c r="F7" s="158"/>
    </row>
    <row r="8" spans="1:10" ht="16.5" customHeight="1">
      <c r="A8" s="209" t="s">
        <v>185</v>
      </c>
      <c r="B8" s="210" t="s">
        <v>186</v>
      </c>
      <c r="C8" s="168">
        <v>7.6</v>
      </c>
      <c r="D8" s="168">
        <v>7.8019999999999996</v>
      </c>
      <c r="E8" s="168">
        <f>D8-C8</f>
        <v>0.20199999999999996</v>
      </c>
      <c r="F8" s="158"/>
    </row>
    <row r="9" spans="1:10" ht="16.5" customHeight="1">
      <c r="A9" s="209" t="s">
        <v>187</v>
      </c>
      <c r="B9" s="210" t="s">
        <v>188</v>
      </c>
      <c r="C9" s="168">
        <v>158.78100000000001</v>
      </c>
      <c r="D9" s="168">
        <v>159.30799999999999</v>
      </c>
      <c r="E9" s="168">
        <f t="shared" ref="E9:E40" si="0">D9-C9</f>
        <v>0.52699999999998681</v>
      </c>
      <c r="F9" s="158"/>
    </row>
    <row r="10" spans="1:10" ht="16.5" customHeight="1">
      <c r="A10" s="209" t="s">
        <v>189</v>
      </c>
      <c r="B10" s="210" t="s">
        <v>190</v>
      </c>
      <c r="C10" s="168">
        <v>14.131</v>
      </c>
      <c r="D10" s="168">
        <v>14.46</v>
      </c>
      <c r="E10" s="168">
        <f t="shared" si="0"/>
        <v>0.32900000000000063</v>
      </c>
      <c r="F10" s="158"/>
    </row>
    <row r="11" spans="1:10" ht="16.5" customHeight="1">
      <c r="A11" s="209" t="s">
        <v>191</v>
      </c>
      <c r="B11" s="210" t="s">
        <v>192</v>
      </c>
      <c r="C11" s="168">
        <v>18.765000000000001</v>
      </c>
      <c r="D11" s="168">
        <v>18.811</v>
      </c>
      <c r="E11" s="168">
        <f t="shared" si="0"/>
        <v>4.5999999999999375E-2</v>
      </c>
      <c r="F11" s="158"/>
    </row>
    <row r="12" spans="1:10" ht="16.5" customHeight="1">
      <c r="A12" s="209" t="s">
        <v>193</v>
      </c>
      <c r="B12" s="210" t="s">
        <v>194</v>
      </c>
      <c r="C12" s="168">
        <v>10.045999999999999</v>
      </c>
      <c r="D12" s="168">
        <v>10.039</v>
      </c>
      <c r="E12" s="168">
        <f t="shared" si="0"/>
        <v>-6.9999999999996732E-3</v>
      </c>
      <c r="F12" s="158"/>
    </row>
    <row r="13" spans="1:10" ht="16.5" customHeight="1">
      <c r="A13" s="209" t="s">
        <v>195</v>
      </c>
      <c r="B13" s="210" t="s">
        <v>196</v>
      </c>
      <c r="C13" s="168">
        <v>31.196999999999999</v>
      </c>
      <c r="D13" s="168">
        <v>31.686</v>
      </c>
      <c r="E13" s="168">
        <f t="shared" si="0"/>
        <v>0.48900000000000077</v>
      </c>
      <c r="F13" s="158"/>
    </row>
    <row r="14" spans="1:10" ht="16.5" customHeight="1">
      <c r="A14" s="209" t="s">
        <v>197</v>
      </c>
      <c r="B14" s="210" t="s">
        <v>198</v>
      </c>
      <c r="C14" s="168">
        <v>396.04599999999999</v>
      </c>
      <c r="D14" s="168">
        <v>399.76600000000002</v>
      </c>
      <c r="E14" s="168">
        <f t="shared" si="0"/>
        <v>3.7200000000000273</v>
      </c>
      <c r="F14" s="158"/>
    </row>
    <row r="15" spans="1:10" ht="16.5" customHeight="1">
      <c r="A15" s="209" t="s">
        <v>199</v>
      </c>
      <c r="B15" s="210" t="s">
        <v>200</v>
      </c>
      <c r="C15" s="168">
        <v>2529.5839999999998</v>
      </c>
      <c r="D15" s="168">
        <v>2577.415</v>
      </c>
      <c r="E15" s="168">
        <f t="shared" si="0"/>
        <v>47.831000000000131</v>
      </c>
      <c r="F15" s="158"/>
    </row>
    <row r="16" spans="1:10" ht="16.5" customHeight="1">
      <c r="A16" s="209" t="s">
        <v>201</v>
      </c>
      <c r="B16" s="210" t="s">
        <v>202</v>
      </c>
      <c r="C16" s="168">
        <v>418.77699999999999</v>
      </c>
      <c r="D16" s="168">
        <v>425.86200000000002</v>
      </c>
      <c r="E16" s="168">
        <f t="shared" si="0"/>
        <v>7.0850000000000364</v>
      </c>
      <c r="F16" s="158"/>
    </row>
    <row r="17" spans="1:6" ht="16.5" customHeight="1">
      <c r="A17" s="209" t="s">
        <v>203</v>
      </c>
      <c r="B17" s="210" t="s">
        <v>204</v>
      </c>
      <c r="C17" s="168">
        <v>1298.519</v>
      </c>
      <c r="D17" s="168">
        <v>1372.2719999999999</v>
      </c>
      <c r="E17" s="168">
        <f t="shared" si="0"/>
        <v>73.752999999999929</v>
      </c>
      <c r="F17" s="158"/>
    </row>
    <row r="18" spans="1:6" ht="16.5" customHeight="1">
      <c r="A18" s="209" t="s">
        <v>205</v>
      </c>
      <c r="B18" s="210" t="s">
        <v>206</v>
      </c>
      <c r="C18" s="168">
        <v>2157.027</v>
      </c>
      <c r="D18" s="168">
        <v>2185.9810000000002</v>
      </c>
      <c r="E18" s="168">
        <f t="shared" si="0"/>
        <v>28.954000000000178</v>
      </c>
      <c r="F18" s="158"/>
    </row>
    <row r="19" spans="1:6" ht="16.5" customHeight="1">
      <c r="A19" s="209" t="s">
        <v>207</v>
      </c>
      <c r="B19" s="210" t="s">
        <v>208</v>
      </c>
      <c r="C19" s="168">
        <v>1101.0840000000001</v>
      </c>
      <c r="D19" s="168">
        <v>1144.529</v>
      </c>
      <c r="E19" s="168">
        <f t="shared" si="0"/>
        <v>43.444999999999936</v>
      </c>
      <c r="F19" s="158"/>
    </row>
    <row r="20" spans="1:6" ht="16.5" customHeight="1">
      <c r="A20" s="209" t="s">
        <v>209</v>
      </c>
      <c r="B20" s="210" t="s">
        <v>210</v>
      </c>
      <c r="C20" s="168">
        <v>0</v>
      </c>
      <c r="D20" s="168">
        <v>1050</v>
      </c>
      <c r="E20" s="168">
        <f t="shared" si="0"/>
        <v>1050</v>
      </c>
      <c r="F20" s="158"/>
    </row>
    <row r="21" spans="1:6" ht="16.5" customHeight="1">
      <c r="A21" s="209" t="s">
        <v>211</v>
      </c>
      <c r="B21" s="210" t="s">
        <v>212</v>
      </c>
      <c r="C21" s="168">
        <v>7028.259</v>
      </c>
      <c r="D21" s="168">
        <v>7039.174</v>
      </c>
      <c r="E21" s="168">
        <f t="shared" si="0"/>
        <v>10.914999999999964</v>
      </c>
      <c r="F21" s="158"/>
    </row>
    <row r="22" spans="1:6" ht="16.5" customHeight="1">
      <c r="A22" s="209" t="s">
        <v>213</v>
      </c>
      <c r="B22" s="210" t="s">
        <v>214</v>
      </c>
      <c r="C22" s="168">
        <v>2923.3220000000001</v>
      </c>
      <c r="D22" s="168">
        <v>2924.0929999999998</v>
      </c>
      <c r="E22" s="168">
        <f t="shared" si="0"/>
        <v>0.77099999999973079</v>
      </c>
      <c r="F22" s="158"/>
    </row>
    <row r="23" spans="1:6" ht="16.5" customHeight="1">
      <c r="A23" s="209" t="s">
        <v>215</v>
      </c>
      <c r="B23" s="210" t="s">
        <v>216</v>
      </c>
      <c r="C23" s="168">
        <v>10194</v>
      </c>
      <c r="D23" s="168">
        <v>10194</v>
      </c>
      <c r="E23" s="168">
        <f t="shared" si="0"/>
        <v>0</v>
      </c>
      <c r="F23" s="158"/>
    </row>
    <row r="24" spans="1:6" ht="16.5" customHeight="1">
      <c r="A24" s="209" t="s">
        <v>217</v>
      </c>
      <c r="B24" s="210" t="s">
        <v>218</v>
      </c>
      <c r="C24" s="168">
        <v>8973.607</v>
      </c>
      <c r="D24" s="168">
        <v>8963.9660000000003</v>
      </c>
      <c r="E24" s="168">
        <f t="shared" si="0"/>
        <v>-9.6409999999996217</v>
      </c>
      <c r="F24" s="158"/>
    </row>
    <row r="25" spans="1:6" ht="16.5" customHeight="1">
      <c r="A25" s="209" t="s">
        <v>219</v>
      </c>
      <c r="B25" s="210" t="s">
        <v>220</v>
      </c>
      <c r="C25" s="168">
        <v>953.31299999999999</v>
      </c>
      <c r="D25" s="168">
        <v>953.779</v>
      </c>
      <c r="E25" s="168">
        <f t="shared" si="0"/>
        <v>0.46600000000000819</v>
      </c>
      <c r="F25" s="158"/>
    </row>
    <row r="26" spans="1:6" ht="16.5" customHeight="1">
      <c r="A26" s="209" t="s">
        <v>221</v>
      </c>
      <c r="B26" s="210" t="s">
        <v>222</v>
      </c>
      <c r="C26" s="168">
        <v>6805.3869999999997</v>
      </c>
      <c r="D26" s="168">
        <v>6713.1049999999996</v>
      </c>
      <c r="E26" s="168">
        <f t="shared" si="0"/>
        <v>-92.282000000000153</v>
      </c>
      <c r="F26" s="158"/>
    </row>
    <row r="27" spans="1:6" ht="16.5" customHeight="1">
      <c r="A27" s="209" t="s">
        <v>223</v>
      </c>
      <c r="B27" s="210" t="s">
        <v>224</v>
      </c>
      <c r="C27" s="168">
        <v>8078.7030000000004</v>
      </c>
      <c r="D27" s="168">
        <v>8177.7560000000003</v>
      </c>
      <c r="E27" s="168">
        <f t="shared" si="0"/>
        <v>99.052999999999884</v>
      </c>
      <c r="F27" s="158"/>
    </row>
    <row r="28" spans="1:6" ht="16.5" customHeight="1">
      <c r="A28" s="209" t="s">
        <v>225</v>
      </c>
      <c r="B28" s="210" t="s">
        <v>226</v>
      </c>
      <c r="C28" s="168">
        <v>4078.1210000000001</v>
      </c>
      <c r="D28" s="168">
        <v>4081.3980000000001</v>
      </c>
      <c r="E28" s="168">
        <f t="shared" si="0"/>
        <v>3.2770000000000437</v>
      </c>
      <c r="F28" s="158"/>
    </row>
    <row r="29" spans="1:6" ht="16.5" customHeight="1">
      <c r="A29" s="209" t="s">
        <v>227</v>
      </c>
      <c r="B29" s="210" t="s">
        <v>228</v>
      </c>
      <c r="C29" s="168">
        <v>368.58600000000001</v>
      </c>
      <c r="D29" s="168">
        <v>367.94299999999998</v>
      </c>
      <c r="E29" s="168">
        <f t="shared" si="0"/>
        <v>-0.6430000000000291</v>
      </c>
      <c r="F29" s="158"/>
    </row>
    <row r="30" spans="1:6" ht="16.5" customHeight="1">
      <c r="A30" s="209" t="s">
        <v>229</v>
      </c>
      <c r="B30" s="210" t="s">
        <v>230</v>
      </c>
      <c r="C30" s="168">
        <v>101.6</v>
      </c>
      <c r="D30" s="168">
        <v>101.6</v>
      </c>
      <c r="E30" s="168">
        <f t="shared" si="0"/>
        <v>0</v>
      </c>
      <c r="F30" s="158"/>
    </row>
    <row r="31" spans="1:6" ht="16.5" customHeight="1">
      <c r="A31" s="209" t="s">
        <v>231</v>
      </c>
      <c r="B31" s="210" t="s">
        <v>232</v>
      </c>
      <c r="C31" s="168">
        <v>424.2</v>
      </c>
      <c r="D31" s="168">
        <v>427.69600000000003</v>
      </c>
      <c r="E31" s="168">
        <f t="shared" si="0"/>
        <v>3.4960000000000377</v>
      </c>
      <c r="F31" s="158"/>
    </row>
    <row r="32" spans="1:6" ht="16.5" customHeight="1">
      <c r="A32" s="209" t="s">
        <v>233</v>
      </c>
      <c r="B32" s="210" t="s">
        <v>234</v>
      </c>
      <c r="C32" s="168">
        <v>360.72699999999998</v>
      </c>
      <c r="D32" s="168">
        <v>401.04599999999999</v>
      </c>
      <c r="E32" s="168">
        <f t="shared" si="0"/>
        <v>40.319000000000017</v>
      </c>
      <c r="F32" s="158"/>
    </row>
    <row r="33" spans="1:10" ht="16.5" customHeight="1">
      <c r="A33" s="209" t="s">
        <v>235</v>
      </c>
      <c r="B33" s="210" t="s">
        <v>236</v>
      </c>
      <c r="C33" s="168">
        <v>3173.8249999999998</v>
      </c>
      <c r="D33" s="168">
        <v>4990.1229999999996</v>
      </c>
      <c r="E33" s="168">
        <f t="shared" si="0"/>
        <v>1816.2979999999998</v>
      </c>
      <c r="F33" s="158"/>
    </row>
    <row r="34" spans="1:10" ht="16.5" customHeight="1">
      <c r="A34" s="209" t="s">
        <v>237</v>
      </c>
      <c r="B34" s="210" t="s">
        <v>238</v>
      </c>
      <c r="C34" s="168">
        <v>2226.2719999999999</v>
      </c>
      <c r="D34" s="168">
        <v>2240.8330000000001</v>
      </c>
      <c r="E34" s="168">
        <f t="shared" si="0"/>
        <v>14.561000000000149</v>
      </c>
      <c r="F34" s="158"/>
    </row>
    <row r="35" spans="1:10" ht="16.5" customHeight="1">
      <c r="A35" s="209" t="s">
        <v>239</v>
      </c>
      <c r="B35" s="210" t="s">
        <v>240</v>
      </c>
      <c r="C35" s="168">
        <v>639.01900000000001</v>
      </c>
      <c r="D35" s="168">
        <v>638.94299999999998</v>
      </c>
      <c r="E35" s="168">
        <f t="shared" si="0"/>
        <v>-7.6000000000021828E-2</v>
      </c>
      <c r="F35" s="158"/>
    </row>
    <row r="36" spans="1:10" ht="16.5" customHeight="1">
      <c r="A36" s="209" t="s">
        <v>241</v>
      </c>
      <c r="B36" s="210" t="s">
        <v>242</v>
      </c>
      <c r="C36" s="168">
        <v>1014.003</v>
      </c>
      <c r="D36" s="168">
        <v>1014.003</v>
      </c>
      <c r="E36" s="168">
        <f t="shared" si="0"/>
        <v>0</v>
      </c>
      <c r="F36" s="158"/>
    </row>
    <row r="37" spans="1:10" ht="16.5" customHeight="1">
      <c r="A37" s="209" t="s">
        <v>243</v>
      </c>
      <c r="B37" s="210" t="s">
        <v>244</v>
      </c>
      <c r="C37" s="168">
        <v>1540.2719999999999</v>
      </c>
      <c r="D37" s="168">
        <v>629.14</v>
      </c>
      <c r="E37" s="168">
        <f t="shared" si="0"/>
        <v>-911.13199999999995</v>
      </c>
      <c r="F37" s="158"/>
    </row>
    <row r="38" spans="1:10" ht="16.5" customHeight="1">
      <c r="A38" s="209" t="s">
        <v>245</v>
      </c>
      <c r="B38" s="210" t="s">
        <v>246</v>
      </c>
      <c r="C38" s="168">
        <v>1831.59</v>
      </c>
      <c r="D38" s="168">
        <v>1631.3579999999999</v>
      </c>
      <c r="E38" s="168">
        <f t="shared" si="0"/>
        <v>-200.23199999999997</v>
      </c>
      <c r="F38" s="158"/>
    </row>
    <row r="39" spans="1:10" ht="16.5" customHeight="1">
      <c r="A39" s="209" t="s">
        <v>247</v>
      </c>
      <c r="B39" s="210" t="s">
        <v>248</v>
      </c>
      <c r="C39" s="168">
        <v>1</v>
      </c>
      <c r="D39" s="168">
        <v>1</v>
      </c>
      <c r="E39" s="168">
        <f t="shared" si="0"/>
        <v>0</v>
      </c>
      <c r="F39" s="158"/>
    </row>
    <row r="40" spans="1:10" s="213" customFormat="1" ht="16.5" customHeight="1">
      <c r="A40" s="209" t="s">
        <v>249</v>
      </c>
      <c r="B40" s="210" t="s">
        <v>250</v>
      </c>
      <c r="C40" s="168">
        <v>6903.5140000000001</v>
      </c>
      <c r="D40" s="168">
        <v>7168.1949999999997</v>
      </c>
      <c r="E40" s="168">
        <f t="shared" si="0"/>
        <v>264.68099999999959</v>
      </c>
      <c r="F40" s="211"/>
      <c r="G40" s="212"/>
      <c r="H40" s="212"/>
      <c r="I40" s="212"/>
      <c r="J40" s="212"/>
    </row>
    <row r="41" spans="1:10" s="219" customFormat="1" ht="22.5" customHeight="1">
      <c r="A41" s="214"/>
      <c r="B41" s="215" t="s">
        <v>24</v>
      </c>
      <c r="C41" s="216">
        <f>SUM(C8:C40)</f>
        <v>75760.876999999979</v>
      </c>
      <c r="D41" s="216">
        <f>SUM(D8:D40)</f>
        <v>78057.081999999995</v>
      </c>
      <c r="E41" s="216">
        <f>D41-C41</f>
        <v>2296.2050000000163</v>
      </c>
      <c r="F41" s="217"/>
      <c r="G41" s="218"/>
      <c r="H41" s="218"/>
      <c r="I41" s="218"/>
      <c r="J41" s="218"/>
    </row>
    <row r="42" spans="1:10" s="213" customFormat="1" ht="11.25" customHeight="1">
      <c r="A42" s="211"/>
      <c r="B42" s="211"/>
      <c r="C42" s="220"/>
      <c r="D42" s="220"/>
      <c r="E42" s="220"/>
      <c r="F42" s="211"/>
      <c r="G42" s="212"/>
      <c r="H42" s="212"/>
      <c r="I42" s="212"/>
      <c r="J42" s="212"/>
    </row>
    <row r="43" spans="1:10" ht="16.5">
      <c r="A43" s="120" t="s">
        <v>114</v>
      </c>
      <c r="B43" s="158"/>
      <c r="C43" s="221"/>
      <c r="D43" s="221"/>
      <c r="E43" s="221"/>
      <c r="F43" s="158"/>
    </row>
  </sheetData>
  <mergeCells count="1">
    <mergeCell ref="C5:D5"/>
  </mergeCells>
  <pageMargins left="0.7" right="0.7" top="0.78740157499999996" bottom="0.78740157499999996" header="0.3" footer="0.3"/>
  <pageSetup paperSize="9" scale="9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35</vt:i4>
      </vt:variant>
      <vt:variant>
        <vt:lpstr>Benannte Bereiche</vt:lpstr>
      </vt:variant>
      <vt:variant>
        <vt:i4>12</vt:i4>
      </vt:variant>
    </vt:vector>
  </HeadingPairs>
  <TitlesOfParts>
    <vt:vector size="47" baseType="lpstr">
      <vt:lpstr>Tab 1</vt:lpstr>
      <vt:lpstr>Tab 2</vt:lpstr>
      <vt:lpstr>Tab 3</vt:lpstr>
      <vt:lpstr>Tab 4a</vt:lpstr>
      <vt:lpstr>Tab 4b</vt:lpstr>
      <vt:lpstr>Tab 4c</vt:lpstr>
      <vt:lpstr>Tab 4d</vt:lpstr>
      <vt:lpstr>Tab 5a</vt:lpstr>
      <vt:lpstr>Tab 5b</vt:lpstr>
      <vt:lpstr>Tab 5c</vt:lpstr>
      <vt:lpstr>Tab 6a</vt:lpstr>
      <vt:lpstr>Tab 6b</vt:lpstr>
      <vt:lpstr>Tab 6c</vt:lpstr>
      <vt:lpstr>Tab 6d</vt:lpstr>
      <vt:lpstr>Tab 7a</vt:lpstr>
      <vt:lpstr>Tab 7b</vt:lpstr>
      <vt:lpstr>Tab 7c</vt:lpstr>
      <vt:lpstr>Tab 8</vt:lpstr>
      <vt:lpstr>Tab 9</vt:lpstr>
      <vt:lpstr>Tab 10</vt:lpstr>
      <vt:lpstr>Tab 11</vt:lpstr>
      <vt:lpstr>Tab 12</vt:lpstr>
      <vt:lpstr>Tab 13</vt:lpstr>
      <vt:lpstr>Tab 14</vt:lpstr>
      <vt:lpstr>Tab 15</vt:lpstr>
      <vt:lpstr>Tab 16</vt:lpstr>
      <vt:lpstr>Tab 17</vt:lpstr>
      <vt:lpstr>Tab 18</vt:lpstr>
      <vt:lpstr>Tab 19a</vt:lpstr>
      <vt:lpstr>Tab 19b</vt:lpstr>
      <vt:lpstr>Tab 20a</vt:lpstr>
      <vt:lpstr>Tab 20b</vt:lpstr>
      <vt:lpstr>Tab 21</vt:lpstr>
      <vt:lpstr>Tab 22</vt:lpstr>
      <vt:lpstr>Tab 23</vt:lpstr>
      <vt:lpstr>'Tab 20a'!Druckbereich</vt:lpstr>
      <vt:lpstr>'Tab 20b'!Druckbereich</vt:lpstr>
      <vt:lpstr>'Tab 21'!Druckbereich</vt:lpstr>
      <vt:lpstr>'Tab 22'!Druckbereich</vt:lpstr>
      <vt:lpstr>'Tab 4a'!Druckbereich</vt:lpstr>
      <vt:lpstr>'Tab 4c'!Druckbereich</vt:lpstr>
      <vt:lpstr>'Tab 5b'!Druckbereich</vt:lpstr>
      <vt:lpstr>'Tab 6a'!Druckbereich</vt:lpstr>
      <vt:lpstr>'Tab 6b'!Druckbereich</vt:lpstr>
      <vt:lpstr>'Tab 6c'!Druckbereich</vt:lpstr>
      <vt:lpstr>'Tab 6d'!Druckbereich</vt:lpstr>
      <vt:lpstr>'Tab 8'!Druckbereich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Budgetbericht - Tabellen 2014/2015</dc:title>
  <dc:creator>Leicher Sabine</dc:creator>
  <cp:lastModifiedBy>Leicher</cp:lastModifiedBy>
  <dcterms:created xsi:type="dcterms:W3CDTF">2014-04-28T15:10:01Z</dcterms:created>
  <dcterms:modified xsi:type="dcterms:W3CDTF">2014-04-29T09:50:45Z</dcterms:modified>
</cp:coreProperties>
</file>