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17370" windowHeight="6135" tabRatio="777"/>
  </bookViews>
  <sheets>
    <sheet name="01 Eckwerte" sheetId="7" r:id="rId1"/>
    <sheet name="02 UG Übersicht" sheetId="15" r:id="rId2"/>
    <sheet name="03 GesamtstaatÜ" sheetId="35" r:id="rId3"/>
    <sheet name="04 Rahmenbedingungen" sheetId="36" r:id="rId4"/>
    <sheet name="05 Ökon AusAufw" sheetId="22" r:id="rId5"/>
    <sheet name="06 Ökon EinErtr" sheetId="23" r:id="rId6"/>
    <sheet name="BMG-Änderungen" sheetId="11" r:id="rId7"/>
    <sheet name="UG 16" sheetId="34" r:id="rId8"/>
    <sheet name="07 Öffentliche Abgaben UG16" sheetId="19" r:id="rId9"/>
    <sheet name="08 Arbeitsmarkt" sheetId="16" r:id="rId10"/>
    <sheet name="09 UG 23 DBs" sheetId="37" r:id="rId11"/>
    <sheet name="10 BFG BFRG Vergleich" sheetId="13" r:id="rId12"/>
    <sheet name="11 Infrastruktur" sheetId="28" r:id="rId13"/>
    <sheet name="12 Zuschüsse" sheetId="39" r:id="rId14"/>
    <sheet name="13 Verbindlichkeiten" sheetId="40" r:id="rId15"/>
    <sheet name="14 Beteiligungen Auszahlungen" sheetId="31" r:id="rId16"/>
    <sheet name="15 Beteiligungen Einzahlungen" sheetId="41" r:id="rId17"/>
    <sheet name="16 Ertragsanteile" sheetId="26" r:id="rId18"/>
    <sheet name="17 Ertragsanteile und Transfers" sheetId="29" r:id="rId19"/>
    <sheet name="18 PV" sheetId="27" r:id="rId20"/>
    <sheet name="19 KV" sheetId="42" r:id="rId21"/>
    <sheet name="20 UV" sheetId="43" r:id="rId22"/>
    <sheet name="21 EU" sheetId="44" r:id="rId23"/>
    <sheet name="22 Gesamtstaatliche Ind" sheetId="3" r:id="rId24"/>
    <sheet name="23 Maastricht-Ül" sheetId="45" r:id="rId25"/>
    <sheet name="24 Saldo Rechtsträger" sheetId="46" r:id="rId26"/>
    <sheet name="25 Schulden Rechtsträger" sheetId="47" r:id="rId27"/>
    <sheet name="26 Öffentliche U" sheetId="8" r:id="rId28"/>
    <sheet name="27 Prognosenvergleich" sheetId="48" r:id="rId29"/>
    <sheet name="28 Makroszenarien" sheetId="33" r:id="rId30"/>
    <sheet name="29 Zinsszenarien" sheetId="32" r:id="rId31"/>
    <sheet name="30 Haftungen" sheetId="18" r:id="rId32"/>
    <sheet name="31 IFI" sheetId="17" r:id="rId33"/>
  </sheets>
  <externalReferences>
    <externalReference r:id="rId34"/>
  </externalReferences>
  <definedNames>
    <definedName name="_bmv" localSheetId="2" hidden="1">#REF!</definedName>
    <definedName name="_bmv" localSheetId="3" hidden="1">#REF!</definedName>
    <definedName name="_bmv" localSheetId="8" hidden="1">#REF!</definedName>
    <definedName name="_bmv" localSheetId="10" hidden="1">#REF!</definedName>
    <definedName name="_bmv" localSheetId="13" hidden="1">#REF!</definedName>
    <definedName name="_bmv" localSheetId="14" hidden="1">#REF!</definedName>
    <definedName name="_bmv" localSheetId="15" hidden="1">#REF!</definedName>
    <definedName name="_bmv" localSheetId="16" hidden="1">#REF!</definedName>
    <definedName name="_bmv" localSheetId="18" hidden="1">#REF!</definedName>
    <definedName name="_bmv" localSheetId="20" hidden="1">#REF!</definedName>
    <definedName name="_bmv" localSheetId="21" hidden="1">#REF!</definedName>
    <definedName name="_bmv" localSheetId="22" hidden="1">#REF!</definedName>
    <definedName name="_bmv" localSheetId="24" hidden="1">#REF!</definedName>
    <definedName name="_bmv" localSheetId="25" hidden="1">#REF!</definedName>
    <definedName name="_bmv" localSheetId="26" hidden="1">#REF!</definedName>
    <definedName name="_bmv" localSheetId="28" hidden="1">#REF!</definedName>
    <definedName name="_bmv" localSheetId="31" hidden="1">#REF!</definedName>
    <definedName name="_bmv" localSheetId="7" hidden="1">#REF!</definedName>
    <definedName name="_bmv" hidden="1">#REF!</definedName>
    <definedName name="_Fill" localSheetId="2" hidden="1">[1]ÖBB_GESAMT!#REF!</definedName>
    <definedName name="_Fill" localSheetId="3" hidden="1">[1]ÖBB_GESAMT!#REF!</definedName>
    <definedName name="_Fill" localSheetId="8" hidden="1">[1]ÖBB_GESAMT!#REF!</definedName>
    <definedName name="_Fill" localSheetId="10" hidden="1">[1]ÖBB_GESAMT!#REF!</definedName>
    <definedName name="_Fill" localSheetId="13" hidden="1">[1]ÖBB_GESAMT!#REF!</definedName>
    <definedName name="_Fill" localSheetId="14" hidden="1">[1]ÖBB_GESAMT!#REF!</definedName>
    <definedName name="_Fill" localSheetId="15" hidden="1">[1]ÖBB_GESAMT!#REF!</definedName>
    <definedName name="_Fill" localSheetId="16" hidden="1">[1]ÖBB_GESAMT!#REF!</definedName>
    <definedName name="_Fill" localSheetId="18" hidden="1">[1]ÖBB_GESAMT!#REF!</definedName>
    <definedName name="_Fill" localSheetId="20" hidden="1">[1]ÖBB_GESAMT!#REF!</definedName>
    <definedName name="_Fill" localSheetId="21" hidden="1">[1]ÖBB_GESAMT!#REF!</definedName>
    <definedName name="_Fill" localSheetId="22" hidden="1">[1]ÖBB_GESAMT!#REF!</definedName>
    <definedName name="_Fill" localSheetId="24" hidden="1">[1]ÖBB_GESAMT!#REF!</definedName>
    <definedName name="_Fill" localSheetId="25" hidden="1">[1]ÖBB_GESAMT!#REF!</definedName>
    <definedName name="_Fill" localSheetId="26" hidden="1">[1]ÖBB_GESAMT!#REF!</definedName>
    <definedName name="_Fill" localSheetId="28" hidden="1">[1]ÖBB_GESAMT!#REF!</definedName>
    <definedName name="_Fill" localSheetId="31" hidden="1">[1]ÖBB_GESAMT!#REF!</definedName>
    <definedName name="_Fill" localSheetId="7" hidden="1">[1]ÖBB_GESAMT!#REF!</definedName>
    <definedName name="_Fill" hidden="1">[1]ÖBB_GESAMT!#REF!</definedName>
    <definedName name="_xlnm._FilterDatabase" localSheetId="2" hidden="1">#REF!</definedName>
    <definedName name="_xlnm._FilterDatabase" localSheetId="3" hidden="1">#REF!</definedName>
    <definedName name="_xlnm._FilterDatabase" localSheetId="10" hidden="1">#REF!</definedName>
    <definedName name="_xlnm._FilterDatabase" localSheetId="13" hidden="1">#REF!</definedName>
    <definedName name="_xlnm._FilterDatabase" localSheetId="14" hidden="1">#REF!</definedName>
    <definedName name="_xlnm._FilterDatabase" localSheetId="15" hidden="1">#REF!</definedName>
    <definedName name="_xlnm._FilterDatabase" localSheetId="16" hidden="1">#REF!</definedName>
    <definedName name="_xlnm._FilterDatabase" localSheetId="18" hidden="1">#REF!</definedName>
    <definedName name="_xlnm._FilterDatabase" localSheetId="20" hidden="1">#REF!</definedName>
    <definedName name="_xlnm._FilterDatabase" localSheetId="21" hidden="1">#REF!</definedName>
    <definedName name="_xlnm._FilterDatabase" localSheetId="22" hidden="1">#REF!</definedName>
    <definedName name="_xlnm._FilterDatabase" localSheetId="24" hidden="1">#REF!</definedName>
    <definedName name="_xlnm._FilterDatabase" localSheetId="25" hidden="1">#REF!</definedName>
    <definedName name="_xlnm._FilterDatabase" localSheetId="26" hidden="1">#REF!</definedName>
    <definedName name="_xlnm._FilterDatabase" localSheetId="28" hidden="1">#REF!</definedName>
    <definedName name="_xlnm._FilterDatabase" localSheetId="31" hidden="1">#REF!</definedName>
    <definedName name="_xlnm._FilterDatabase" localSheetId="7" hidden="1">#REF!</definedName>
    <definedName name="_xlnm._FilterDatabase" hidden="1">#REF!</definedName>
    <definedName name="Absatzplan2001_2004" localSheetId="8" hidden="1">{#N/A,#N/A,TRUE,"Tabelle1";#N/A,#N/A,TRUE,"Tabelle2";#N/A,#N/A,TRUE,"Tabelle3";#N/A,#N/A,TRUE,"Tabelle4"}</definedName>
    <definedName name="Absatzplan2001_2004" localSheetId="18" hidden="1">{#N/A,#N/A,TRUE,"Tabelle1";#N/A,#N/A,TRUE,"Tabelle2";#N/A,#N/A,TRUE,"Tabelle3";#N/A,#N/A,TRUE,"Tabelle4"}</definedName>
    <definedName name="Absatzplan2001_2004" localSheetId="31" hidden="1">{#N/A,#N/A,TRUE,"Tabelle1";#N/A,#N/A,TRUE,"Tabelle2";#N/A,#N/A,TRUE,"Tabelle3";#N/A,#N/A,TRUE,"Tabelle4"}</definedName>
    <definedName name="Absatzplan2001_2004" hidden="1">{#N/A,#N/A,TRUE,"Tabelle1";#N/A,#N/A,TRUE,"Tabelle2";#N/A,#N/A,TRUE,"Tabelle3";#N/A,#N/A,TRUE,"Tabelle4"}</definedName>
    <definedName name="acd" localSheetId="8" hidden="1">{"CECons",#N/A,FALSE,"CE"}</definedName>
    <definedName name="acd" localSheetId="18" hidden="1">{"CECons",#N/A,FALSE,"CE"}</definedName>
    <definedName name="acd" localSheetId="31" hidden="1">{"CECons",#N/A,FALSE,"CE"}</definedName>
    <definedName name="acd" hidden="1">{"CECons",#N/A,FALSE,"CE"}</definedName>
    <definedName name="AS2DocOpenMode" hidden="1">"AS2DocumentBrowse"</definedName>
    <definedName name="bmv" localSheetId="2" hidden="1">#REF!</definedName>
    <definedName name="bmv" localSheetId="3" hidden="1">#REF!</definedName>
    <definedName name="bmv" localSheetId="8" hidden="1">#REF!</definedName>
    <definedName name="bmv" localSheetId="10" hidden="1">#REF!</definedName>
    <definedName name="bmv" localSheetId="13" hidden="1">#REF!</definedName>
    <definedName name="bmv" localSheetId="14" hidden="1">#REF!</definedName>
    <definedName name="bmv" localSheetId="15" hidden="1">#REF!</definedName>
    <definedName name="bmv" localSheetId="16" hidden="1">#REF!</definedName>
    <definedName name="bmv" localSheetId="18" hidden="1">#REF!</definedName>
    <definedName name="bmv" localSheetId="20" hidden="1">#REF!</definedName>
    <definedName name="bmv" localSheetId="21" hidden="1">#REF!</definedName>
    <definedName name="bmv" localSheetId="22" hidden="1">#REF!</definedName>
    <definedName name="bmv" localSheetId="24" hidden="1">#REF!</definedName>
    <definedName name="bmv" localSheetId="25" hidden="1">#REF!</definedName>
    <definedName name="bmv" localSheetId="26" hidden="1">#REF!</definedName>
    <definedName name="bmv" localSheetId="28" hidden="1">#REF!</definedName>
    <definedName name="bmv" localSheetId="31" hidden="1">#REF!</definedName>
    <definedName name="bmv" localSheetId="7" hidden="1">#REF!</definedName>
    <definedName name="bmv" hidden="1">#REF!</definedName>
    <definedName name="CBWorkbookPriority" hidden="1">-238828510</definedName>
    <definedName name="FilterDatenbank" localSheetId="2" hidden="1">#REF!</definedName>
    <definedName name="FilterDatenbank" localSheetId="3" hidden="1">#REF!</definedName>
    <definedName name="FilterDatenbank" localSheetId="8" hidden="1">#REF!</definedName>
    <definedName name="FilterDatenbank" localSheetId="10" hidden="1">#REF!</definedName>
    <definedName name="FilterDatenbank" localSheetId="13" hidden="1">#REF!</definedName>
    <definedName name="FilterDatenbank" localSheetId="14" hidden="1">#REF!</definedName>
    <definedName name="FilterDatenbank" localSheetId="15" hidden="1">#REF!</definedName>
    <definedName name="FilterDatenbank" localSheetId="16" hidden="1">#REF!</definedName>
    <definedName name="FilterDatenbank" localSheetId="18" hidden="1">#REF!</definedName>
    <definedName name="FilterDatenbank" localSheetId="20" hidden="1">#REF!</definedName>
    <definedName name="FilterDatenbank" localSheetId="21" hidden="1">#REF!</definedName>
    <definedName name="FilterDatenbank" localSheetId="22" hidden="1">#REF!</definedName>
    <definedName name="FilterDatenbank" localSheetId="24" hidden="1">#REF!</definedName>
    <definedName name="FilterDatenbank" localSheetId="25" hidden="1">#REF!</definedName>
    <definedName name="FilterDatenbank" localSheetId="26" hidden="1">#REF!</definedName>
    <definedName name="FilterDatenbank" localSheetId="28" hidden="1">#REF!</definedName>
    <definedName name="FilterDatenbank" localSheetId="31" hidden="1">#REF!</definedName>
    <definedName name="FilterDatenbank" localSheetId="7" hidden="1">#REF!</definedName>
    <definedName name="FilterDatenbank" hidden="1">#REF!</definedName>
    <definedName name="grafik" localSheetId="8" hidden="1">{"'10.01'!$A$1:$K$21"}</definedName>
    <definedName name="grafik" localSheetId="18" hidden="1">{"'10.01'!$A$1:$K$21"}</definedName>
    <definedName name="grafik" localSheetId="31" hidden="1">{"'10.01'!$A$1:$K$21"}</definedName>
    <definedName name="grafik" hidden="1">{"'10.01'!$A$1:$K$21"}</definedName>
    <definedName name="hhh" localSheetId="8" hidden="1">{#N/A,#N/A,TRUE,"Tabelle1";#N/A,#N/A,TRUE,"Tabelle2";#N/A,#N/A,TRUE,"Tabelle3";#N/A,#N/A,TRUE,"Tabelle4"}</definedName>
    <definedName name="hhh" localSheetId="18" hidden="1">{#N/A,#N/A,TRUE,"Tabelle1";#N/A,#N/A,TRUE,"Tabelle2";#N/A,#N/A,TRUE,"Tabelle3";#N/A,#N/A,TRUE,"Tabelle4"}</definedName>
    <definedName name="hhh" localSheetId="31" hidden="1">{#N/A,#N/A,TRUE,"Tabelle1";#N/A,#N/A,TRUE,"Tabelle2";#N/A,#N/A,TRUE,"Tabelle3";#N/A,#N/A,TRUE,"Tabelle4"}</definedName>
    <definedName name="hhh" hidden="1">{#N/A,#N/A,TRUE,"Tabelle1";#N/A,#N/A,TRUE,"Tabelle2";#N/A,#N/A,TRUE,"Tabelle3";#N/A,#N/A,TRUE,"Tabelle4"}</definedName>
    <definedName name="HTML_CodePage" hidden="1">1252</definedName>
    <definedName name="HTML_Control" localSheetId="8" hidden="1">{"'Sheet1'!$A$1:$H$145"}</definedName>
    <definedName name="HTML_Control" localSheetId="18" hidden="1">{"'Sheet1'!$A$1:$H$145"}</definedName>
    <definedName name="HTML_Control" localSheetId="31" hidden="1">{"'Sheet1'!$A$1:$H$145"}</definedName>
    <definedName name="HTML_Control" hidden="1">{"'Sheet1'!$A$1:$H$145"}</definedName>
    <definedName name="HTML_Description" hidden="1">""</definedName>
    <definedName name="HTML_Email" hidden="1">""</definedName>
    <definedName name="HTML_Header" hidden="1">"Country Risk Premiums"</definedName>
    <definedName name="HTML_LastUpdate" hidden="1">"2/19/99"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 hidden="1">"C:\jb98\3d\daten\kap10.ok\j-1001.htm"</definedName>
    <definedName name="HTML_PathFileMac" hidden="1">"Macintosh HD:HomePageStuff:New_Home_Page:datafile:ctryprem.html"</definedName>
    <definedName name="HTML_Title" hidden="1">"Country Risk Premiums"</definedName>
    <definedName name="SAPBEXdnldView" hidden="1">"453ZNH9UMWPNMHQ8LCHVSZSXB"</definedName>
    <definedName name="SAPBEXrevision" hidden="1">4</definedName>
    <definedName name="SAPBEXsysID" hidden="1">"PW3"</definedName>
    <definedName name="SAPBEXwbID" hidden="1">"8XOW2GSLG43BL23CIQ8OMCW0R"</definedName>
    <definedName name="wrn.Absatzplan._.1996." localSheetId="8" hidden="1">{#N/A,#N/A,TRUE,"Tabelle1";#N/A,#N/A,TRUE,"Tabelle2";#N/A,#N/A,TRUE,"Tabelle3";#N/A,#N/A,TRUE,"Tabelle4"}</definedName>
    <definedName name="wrn.Absatzplan._.1996." localSheetId="18" hidden="1">{#N/A,#N/A,TRUE,"Tabelle1";#N/A,#N/A,TRUE,"Tabelle2";#N/A,#N/A,TRUE,"Tabelle3";#N/A,#N/A,TRUE,"Tabelle4"}</definedName>
    <definedName name="wrn.Absatzplan._.1996." localSheetId="31" hidden="1">{#N/A,#N/A,TRUE,"Tabelle1";#N/A,#N/A,TRUE,"Tabelle2";#N/A,#N/A,TRUE,"Tabelle3";#N/A,#N/A,TRUE,"Tabelle4"}</definedName>
    <definedName name="wrn.Absatzplan._.1996." hidden="1">{#N/A,#N/A,TRUE,"Tabelle1";#N/A,#N/A,TRUE,"Tabelle2";#N/A,#N/A,TRUE,"Tabelle3";#N/A,#N/A,TRUE,"Tabelle4"}</definedName>
    <definedName name="wrn.Aging._.and._.Trend._.Analysis." localSheetId="8"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31"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Gefran." localSheetId="8" hidden="1">{"CECons",#N/A,FALSE,"CE"}</definedName>
    <definedName name="wrn.Gefran." localSheetId="18" hidden="1">{"CECons",#N/A,FALSE,"CE"}</definedName>
    <definedName name="wrn.Gefran." localSheetId="31" hidden="1">{"CECons",#N/A,FALSE,"CE"}</definedName>
    <definedName name="wrn.Gefran." hidden="1">{"CECons",#N/A,FALSE,"CE"}</definedName>
    <definedName name="wrn.netto." localSheetId="4" hidden="1">{#N/A,#N/A,FALSE,"Tabelle1"}</definedName>
    <definedName name="wrn.netto." localSheetId="5" hidden="1">{#N/A,#N/A,FALSE,"Tabelle1"}</definedName>
    <definedName name="wrn.netto." localSheetId="8" hidden="1">{#N/A,#N/A,FALSE,"Tabelle1"}</definedName>
    <definedName name="wrn.netto." localSheetId="18" hidden="1">{#N/A,#N/A,FALSE,"Tabelle1"}</definedName>
    <definedName name="wrn.netto." localSheetId="31" hidden="1">{#N/A,#N/A,FALSE,"Tabelle1"}</definedName>
    <definedName name="wrn.netto." hidden="1">{#N/A,#N/A,FALSE,"Tabelle1"}</definedName>
    <definedName name="wrn.Test." localSheetId="8" hidden="1">{#N/A,#N/A,FALSE,"P&amp;L";#N/A,#N/A,FALSE,"BS"}</definedName>
    <definedName name="wrn.Test." localSheetId="18" hidden="1">{#N/A,#N/A,FALSE,"P&amp;L";#N/A,#N/A,FALSE,"BS"}</definedName>
    <definedName name="wrn.Test." localSheetId="31" hidden="1">{#N/A,#N/A,FALSE,"P&amp;L";#N/A,#N/A,FALSE,"BS"}</definedName>
    <definedName name="wrn.Test." hidden="1">{#N/A,#N/A,FALSE,"P&amp;L";#N/A,#N/A,FALSE,"BS"}</definedName>
    <definedName name="zzerzr" localSheetId="8" hidden="1">{#N/A,#N/A,FALSE,"Tabelle1"}</definedName>
    <definedName name="zzerzr" localSheetId="18" hidden="1">{#N/A,#N/A,FALSE,"Tabelle1"}</definedName>
    <definedName name="zzerzr" localSheetId="31" hidden="1">{#N/A,#N/A,FALSE,"Tabelle1"}</definedName>
    <definedName name="zzerzr" hidden="1">{#N/A,#N/A,FALSE,"Tabelle1"}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5" i="44" l="1"/>
  <c r="J15" i="44"/>
  <c r="K14" i="44"/>
  <c r="J14" i="44"/>
  <c r="K13" i="44"/>
  <c r="J13" i="44"/>
  <c r="J12" i="44"/>
  <c r="K11" i="44"/>
  <c r="J11" i="44"/>
  <c r="K10" i="44"/>
  <c r="J10" i="44"/>
  <c r="K9" i="44"/>
  <c r="J9" i="44"/>
  <c r="K8" i="44"/>
  <c r="J8" i="44"/>
  <c r="K7" i="44"/>
  <c r="J7" i="44"/>
  <c r="K6" i="44"/>
  <c r="J6" i="44"/>
  <c r="I5" i="44"/>
  <c r="H5" i="44"/>
  <c r="H16" i="44" s="1"/>
  <c r="G5" i="44"/>
  <c r="G16" i="44" s="1"/>
  <c r="F5" i="44"/>
  <c r="F16" i="44" s="1"/>
  <c r="K3" i="44"/>
  <c r="J3" i="44"/>
  <c r="I5" i="43"/>
  <c r="H5" i="43"/>
  <c r="G5" i="43"/>
  <c r="F5" i="43"/>
  <c r="K4" i="43"/>
  <c r="J4" i="43"/>
  <c r="K3" i="43"/>
  <c r="J3" i="43"/>
  <c r="H15" i="42"/>
  <c r="F15" i="42"/>
  <c r="K14" i="42"/>
  <c r="J14" i="42"/>
  <c r="K13" i="42"/>
  <c r="J13" i="42"/>
  <c r="K12" i="42"/>
  <c r="J12" i="42"/>
  <c r="J11" i="42"/>
  <c r="K10" i="42"/>
  <c r="J10" i="42"/>
  <c r="K9" i="42"/>
  <c r="J9" i="42"/>
  <c r="J8" i="42"/>
  <c r="K7" i="42"/>
  <c r="J7" i="42"/>
  <c r="K6" i="42"/>
  <c r="J6" i="42"/>
  <c r="K5" i="42"/>
  <c r="J5" i="42"/>
  <c r="K4" i="42"/>
  <c r="J4" i="42"/>
  <c r="K5" i="44" l="1"/>
  <c r="K5" i="43"/>
  <c r="J5" i="43"/>
  <c r="J5" i="44"/>
  <c r="I16" i="44"/>
  <c r="K16" i="44" l="1"/>
  <c r="J16" i="44"/>
  <c r="I29" i="41" l="1"/>
  <c r="K29" i="41" s="1"/>
  <c r="H29" i="41"/>
  <c r="F29" i="41"/>
  <c r="J28" i="41"/>
  <c r="J27" i="41"/>
  <c r="K26" i="41"/>
  <c r="J26" i="41"/>
  <c r="K25" i="41"/>
  <c r="J25" i="41"/>
  <c r="K24" i="41"/>
  <c r="J24" i="41"/>
  <c r="K23" i="41"/>
  <c r="J23" i="41"/>
  <c r="K22" i="41"/>
  <c r="J22" i="41"/>
  <c r="K21" i="41"/>
  <c r="J21" i="41"/>
  <c r="G21" i="41"/>
  <c r="K20" i="41"/>
  <c r="J20" i="41"/>
  <c r="K19" i="41"/>
  <c r="J19" i="41"/>
  <c r="K18" i="41"/>
  <c r="J18" i="41"/>
  <c r="K17" i="41"/>
  <c r="J17" i="41"/>
  <c r="K16" i="41"/>
  <c r="J16" i="41"/>
  <c r="K15" i="41"/>
  <c r="J15" i="41"/>
  <c r="G15" i="41"/>
  <c r="K14" i="41"/>
  <c r="J14" i="41"/>
  <c r="K13" i="41"/>
  <c r="J13" i="41"/>
  <c r="K12" i="41"/>
  <c r="J12" i="41"/>
  <c r="K11" i="41"/>
  <c r="J11" i="41"/>
  <c r="K10" i="41"/>
  <c r="J10" i="41"/>
  <c r="K9" i="41"/>
  <c r="J9" i="41"/>
  <c r="K8" i="41"/>
  <c r="J8" i="41"/>
  <c r="K7" i="41"/>
  <c r="J7" i="41"/>
  <c r="J6" i="41"/>
  <c r="K5" i="41"/>
  <c r="J5" i="41"/>
  <c r="K3" i="41"/>
  <c r="J3" i="41"/>
  <c r="G29" i="41" l="1"/>
  <c r="J29" i="41"/>
  <c r="J15" i="23" l="1"/>
  <c r="J6" i="23" s="1"/>
  <c r="I26" i="29" l="1"/>
  <c r="J16" i="31" l="1"/>
  <c r="K16" i="31"/>
  <c r="G39" i="31" l="1"/>
  <c r="G31" i="31"/>
  <c r="G12" i="31"/>
  <c r="G46" i="31" l="1"/>
  <c r="F46" i="31"/>
  <c r="I46" i="31"/>
  <c r="H46" i="31"/>
  <c r="K8" i="31"/>
  <c r="J8" i="31"/>
  <c r="J4" i="31"/>
  <c r="K4" i="31"/>
  <c r="J5" i="31"/>
  <c r="K5" i="31"/>
  <c r="J6" i="31"/>
  <c r="K6" i="31"/>
  <c r="J7" i="31"/>
  <c r="K7" i="31"/>
  <c r="J9" i="31"/>
  <c r="K9" i="31"/>
  <c r="J10" i="31"/>
  <c r="K10" i="31"/>
  <c r="J11" i="31"/>
  <c r="K11" i="31"/>
  <c r="J12" i="31"/>
  <c r="K12" i="31"/>
  <c r="J13" i="31"/>
  <c r="K13" i="31"/>
  <c r="J14" i="31"/>
  <c r="K14" i="31"/>
  <c r="J15" i="31"/>
  <c r="K15" i="31"/>
  <c r="J17" i="31"/>
  <c r="K17" i="31"/>
  <c r="J18" i="31"/>
  <c r="K18" i="31"/>
  <c r="J19" i="31"/>
  <c r="K19" i="31"/>
  <c r="J20" i="31"/>
  <c r="K20" i="31"/>
  <c r="J21" i="31"/>
  <c r="K21" i="31"/>
  <c r="J22" i="31"/>
  <c r="K22" i="31"/>
  <c r="J23" i="31"/>
  <c r="K23" i="31"/>
  <c r="J24" i="31"/>
  <c r="K24" i="31"/>
  <c r="J25" i="31"/>
  <c r="K25" i="31"/>
  <c r="J26" i="31"/>
  <c r="K26" i="31"/>
  <c r="J27" i="31"/>
  <c r="K27" i="31"/>
  <c r="J28" i="31"/>
  <c r="K28" i="31"/>
  <c r="J29" i="31"/>
  <c r="K29" i="31"/>
  <c r="J30" i="31"/>
  <c r="K30" i="31"/>
  <c r="J31" i="31"/>
  <c r="K31" i="31"/>
  <c r="J32" i="31"/>
  <c r="K32" i="31"/>
  <c r="J33" i="31"/>
  <c r="K33" i="31"/>
  <c r="J34" i="31"/>
  <c r="K34" i="31"/>
  <c r="J35" i="31"/>
  <c r="K35" i="31"/>
  <c r="J36" i="31"/>
  <c r="K36" i="31"/>
  <c r="J37" i="31"/>
  <c r="K37" i="31"/>
  <c r="J38" i="31"/>
  <c r="K38" i="31"/>
  <c r="J39" i="31"/>
  <c r="K39" i="31"/>
  <c r="J40" i="31"/>
  <c r="K40" i="31"/>
  <c r="J41" i="31"/>
  <c r="K41" i="31"/>
  <c r="J42" i="31"/>
  <c r="K42" i="31"/>
  <c r="J43" i="31"/>
  <c r="K43" i="31"/>
  <c r="J44" i="31"/>
  <c r="K44" i="31"/>
  <c r="J45" i="31"/>
  <c r="K45" i="31"/>
  <c r="K3" i="31"/>
  <c r="J3" i="31"/>
  <c r="K46" i="31" l="1"/>
  <c r="J46" i="31"/>
  <c r="J6" i="29"/>
  <c r="K6" i="29"/>
  <c r="J7" i="29"/>
  <c r="K7" i="29"/>
  <c r="J8" i="29"/>
  <c r="K8" i="29"/>
  <c r="J9" i="29"/>
  <c r="K9" i="29"/>
  <c r="J10" i="29"/>
  <c r="K10" i="29"/>
  <c r="J11" i="29"/>
  <c r="K11" i="29"/>
  <c r="J12" i="29"/>
  <c r="K12" i="29"/>
  <c r="J13" i="29"/>
  <c r="K13" i="29"/>
  <c r="J14" i="29"/>
  <c r="K14" i="29"/>
  <c r="J15" i="29"/>
  <c r="K15" i="29"/>
  <c r="J16" i="29"/>
  <c r="K16" i="29"/>
  <c r="J17" i="29"/>
  <c r="K17" i="29"/>
  <c r="J18" i="29"/>
  <c r="K18" i="29"/>
  <c r="J19" i="29"/>
  <c r="K19" i="29"/>
  <c r="J20" i="29"/>
  <c r="K20" i="29"/>
  <c r="J21" i="29"/>
  <c r="K21" i="29"/>
  <c r="J22" i="29"/>
  <c r="K22" i="29"/>
  <c r="J23" i="29"/>
  <c r="K23" i="29"/>
  <c r="J26" i="29"/>
  <c r="K26" i="29" s="1"/>
  <c r="J28" i="29"/>
  <c r="K28" i="29" s="1"/>
  <c r="J29" i="29"/>
  <c r="K29" i="29"/>
  <c r="J30" i="29"/>
  <c r="K30" i="29" s="1"/>
  <c r="J31" i="29"/>
  <c r="K31" i="29"/>
  <c r="J32" i="29"/>
  <c r="K32" i="29" s="1"/>
  <c r="J33" i="29"/>
  <c r="K33" i="29"/>
  <c r="J34" i="29"/>
  <c r="K34" i="29" s="1"/>
  <c r="J35" i="29"/>
  <c r="K35" i="29"/>
  <c r="J36" i="29"/>
  <c r="K36" i="29" s="1"/>
  <c r="J37" i="29"/>
  <c r="K37" i="29"/>
  <c r="K38" i="29"/>
  <c r="H39" i="29"/>
  <c r="G39" i="29"/>
  <c r="F39" i="29"/>
  <c r="I27" i="29"/>
  <c r="J27" i="29" s="1"/>
  <c r="H27" i="29"/>
  <c r="G27" i="29"/>
  <c r="F27" i="29"/>
  <c r="I25" i="29"/>
  <c r="J25" i="29" s="1"/>
  <c r="H25" i="29"/>
  <c r="G25" i="29"/>
  <c r="F25" i="29"/>
  <c r="I5" i="29"/>
  <c r="I40" i="29" s="1"/>
  <c r="H5" i="29"/>
  <c r="H40" i="29" s="1"/>
  <c r="G5" i="29"/>
  <c r="G40" i="29" s="1"/>
  <c r="F5" i="29"/>
  <c r="F40" i="29" s="1"/>
  <c r="H3" i="29"/>
  <c r="F3" i="29" l="1"/>
  <c r="G3" i="29"/>
  <c r="K27" i="29"/>
  <c r="K25" i="29"/>
  <c r="J40" i="29"/>
  <c r="K40" i="29" s="1"/>
  <c r="F41" i="29"/>
  <c r="G41" i="29"/>
  <c r="J5" i="29"/>
  <c r="K5" i="29" s="1"/>
  <c r="H41" i="29"/>
  <c r="F41" i="22" l="1"/>
  <c r="G41" i="22"/>
  <c r="H41" i="22"/>
  <c r="J3" i="23" l="1"/>
  <c r="G3" i="23"/>
  <c r="H3" i="23"/>
  <c r="I3" i="23"/>
  <c r="G35" i="23"/>
  <c r="H35" i="23"/>
  <c r="I35" i="23"/>
  <c r="J35" i="23"/>
  <c r="G25" i="23"/>
  <c r="H25" i="23"/>
  <c r="H39" i="23" s="1"/>
  <c r="I25" i="23"/>
  <c r="I39" i="23" s="1"/>
  <c r="J25" i="23"/>
  <c r="F15" i="22"/>
  <c r="G15" i="22"/>
  <c r="H15" i="22"/>
  <c r="I15" i="22"/>
  <c r="I41" i="22"/>
  <c r="F36" i="22"/>
  <c r="F47" i="22" s="1"/>
  <c r="G36" i="22"/>
  <c r="G47" i="22" s="1"/>
  <c r="H36" i="22"/>
  <c r="H47" i="22" s="1"/>
  <c r="I36" i="22"/>
  <c r="I29" i="22"/>
  <c r="G3" i="22"/>
  <c r="H3" i="22"/>
  <c r="J39" i="23" l="1"/>
  <c r="G39" i="23"/>
  <c r="I6" i="22"/>
  <c r="I3" i="22" s="1"/>
  <c r="I47" i="22" l="1"/>
  <c r="G9" i="27" l="1"/>
  <c r="J3" i="27" l="1"/>
  <c r="K3" i="27"/>
  <c r="J4" i="27"/>
  <c r="K4" i="27"/>
  <c r="J5" i="27"/>
  <c r="K5" i="27"/>
  <c r="J6" i="27"/>
  <c r="K6" i="27"/>
  <c r="J7" i="27"/>
  <c r="K7" i="27"/>
  <c r="J8" i="27"/>
  <c r="K8" i="27"/>
  <c r="F9" i="27"/>
  <c r="H9" i="27"/>
  <c r="I9" i="27"/>
  <c r="K9" i="27" s="1"/>
  <c r="J9" i="27" l="1"/>
  <c r="I4" i="29" l="1"/>
  <c r="J4" i="29" l="1"/>
  <c r="K4" i="29" s="1"/>
  <c r="I39" i="29"/>
  <c r="I3" i="29"/>
  <c r="J3" i="29" s="1"/>
  <c r="K3" i="29" s="1"/>
  <c r="J39" i="29" l="1"/>
  <c r="K39" i="29" s="1"/>
  <c r="I41" i="29"/>
  <c r="J41" i="29" s="1"/>
  <c r="K41" i="29" s="1"/>
  <c r="L39" i="23" l="1"/>
  <c r="K39" i="23"/>
  <c r="L38" i="23"/>
  <c r="K38" i="23"/>
  <c r="L37" i="23"/>
  <c r="K37" i="23"/>
  <c r="L36" i="23"/>
  <c r="K36" i="23"/>
  <c r="L35" i="23"/>
  <c r="K35" i="23"/>
  <c r="L34" i="23"/>
  <c r="K34" i="23"/>
  <c r="L33" i="23"/>
  <c r="K33" i="23"/>
  <c r="L32" i="23"/>
  <c r="K32" i="23"/>
  <c r="L31" i="23"/>
  <c r="K31" i="23"/>
  <c r="L30" i="23"/>
  <c r="K30" i="23"/>
  <c r="L29" i="23"/>
  <c r="K29" i="23"/>
  <c r="L28" i="23"/>
  <c r="K28" i="23"/>
  <c r="L27" i="23"/>
  <c r="K27" i="23"/>
  <c r="L26" i="23"/>
  <c r="K26" i="23"/>
  <c r="L25" i="23"/>
  <c r="K25" i="23"/>
  <c r="L24" i="23"/>
  <c r="K24" i="23"/>
  <c r="L23" i="23"/>
  <c r="K23" i="23"/>
  <c r="L22" i="23"/>
  <c r="K22" i="23"/>
  <c r="L21" i="23"/>
  <c r="K21" i="23"/>
  <c r="L20" i="23"/>
  <c r="K20" i="23"/>
  <c r="L19" i="23"/>
  <c r="K19" i="23"/>
  <c r="L18" i="23"/>
  <c r="K18" i="23"/>
  <c r="L17" i="23"/>
  <c r="K17" i="23"/>
  <c r="L16" i="23"/>
  <c r="K16" i="23"/>
  <c r="L15" i="23"/>
  <c r="K15" i="23"/>
  <c r="L14" i="23"/>
  <c r="K14" i="23"/>
  <c r="L13" i="23"/>
  <c r="K13" i="23"/>
  <c r="L12" i="23"/>
  <c r="K12" i="23"/>
  <c r="L11" i="23"/>
  <c r="K11" i="23"/>
  <c r="L10" i="23"/>
  <c r="K10" i="23"/>
  <c r="L9" i="23"/>
  <c r="K9" i="23"/>
  <c r="L8" i="23"/>
  <c r="K8" i="23"/>
  <c r="L7" i="23"/>
  <c r="K7" i="23"/>
  <c r="L6" i="23"/>
  <c r="K6" i="23"/>
  <c r="L5" i="23"/>
  <c r="K5" i="23"/>
  <c r="L4" i="23"/>
  <c r="K4" i="23"/>
  <c r="L3" i="23"/>
  <c r="K3" i="23"/>
  <c r="J3" i="22" l="1"/>
  <c r="K3" i="22"/>
  <c r="J4" i="22"/>
  <c r="K4" i="22"/>
  <c r="J5" i="22"/>
  <c r="K5" i="22"/>
  <c r="J6" i="22"/>
  <c r="K6" i="22"/>
  <c r="J7" i="22"/>
  <c r="K7" i="22"/>
  <c r="J8" i="22"/>
  <c r="K8" i="22"/>
  <c r="J9" i="22"/>
  <c r="K9" i="22"/>
  <c r="J10" i="22"/>
  <c r="K10" i="22"/>
  <c r="J11" i="22"/>
  <c r="K11" i="22"/>
  <c r="J12" i="22"/>
  <c r="K12" i="22"/>
  <c r="J13" i="22"/>
  <c r="K13" i="22"/>
  <c r="J14" i="22"/>
  <c r="K14" i="22"/>
  <c r="J15" i="22"/>
  <c r="K15" i="22"/>
  <c r="J16" i="22"/>
  <c r="K16" i="22"/>
  <c r="J17" i="22"/>
  <c r="K17" i="22"/>
  <c r="J18" i="22"/>
  <c r="K18" i="22"/>
  <c r="J19" i="22"/>
  <c r="K19" i="22"/>
  <c r="J20" i="22"/>
  <c r="K20" i="22"/>
  <c r="J21" i="22"/>
  <c r="K21" i="22"/>
  <c r="J22" i="22"/>
  <c r="K22" i="22"/>
  <c r="J23" i="22"/>
  <c r="K23" i="22"/>
  <c r="J24" i="22"/>
  <c r="K24" i="22"/>
  <c r="J25" i="22"/>
  <c r="K25" i="22"/>
  <c r="J26" i="22"/>
  <c r="K26" i="22"/>
  <c r="J27" i="22"/>
  <c r="K27" i="22"/>
  <c r="J28" i="22"/>
  <c r="K28" i="22"/>
  <c r="J29" i="22"/>
  <c r="K29" i="22"/>
  <c r="J30" i="22"/>
  <c r="K30" i="22"/>
  <c r="J31" i="22"/>
  <c r="K31" i="22"/>
  <c r="J32" i="22"/>
  <c r="K32" i="22"/>
  <c r="J33" i="22"/>
  <c r="K33" i="22"/>
  <c r="J34" i="22"/>
  <c r="K34" i="22"/>
  <c r="J35" i="22"/>
  <c r="K35" i="22"/>
  <c r="J36" i="22"/>
  <c r="K36" i="22"/>
  <c r="J37" i="22"/>
  <c r="K37" i="22"/>
  <c r="J38" i="22"/>
  <c r="K38" i="22"/>
  <c r="J39" i="22"/>
  <c r="K39" i="22"/>
  <c r="J40" i="22"/>
  <c r="K40" i="22"/>
  <c r="J41" i="22"/>
  <c r="K41" i="22"/>
  <c r="J42" i="22"/>
  <c r="K42" i="22"/>
  <c r="J43" i="22"/>
  <c r="K43" i="22"/>
  <c r="J44" i="22"/>
  <c r="K44" i="22"/>
  <c r="J45" i="22"/>
  <c r="K45" i="22"/>
  <c r="J46" i="22"/>
  <c r="K46" i="22"/>
  <c r="J47" i="22"/>
  <c r="K47" i="22"/>
  <c r="C2" i="18" l="1"/>
  <c r="D2" i="18"/>
  <c r="E2" i="18"/>
  <c r="G2" i="18"/>
  <c r="H2" i="18"/>
  <c r="F3" i="18"/>
  <c r="F4" i="18"/>
  <c r="C5" i="18"/>
  <c r="D5" i="18"/>
  <c r="E5" i="18"/>
  <c r="F6" i="18"/>
  <c r="F7" i="18"/>
  <c r="G7" i="18"/>
  <c r="G5" i="18" s="1"/>
  <c r="H7" i="18"/>
  <c r="H5" i="18" s="1"/>
  <c r="F8" i="18"/>
  <c r="F9" i="18"/>
  <c r="F10" i="18"/>
  <c r="C11" i="18"/>
  <c r="D11" i="18"/>
  <c r="E11" i="18"/>
  <c r="G11" i="18"/>
  <c r="H11" i="18"/>
  <c r="F13" i="18"/>
  <c r="F14" i="18"/>
  <c r="F15" i="18"/>
  <c r="F16" i="18"/>
  <c r="F17" i="18"/>
  <c r="C18" i="18"/>
  <c r="D18" i="18"/>
  <c r="G18" i="18"/>
  <c r="H18" i="18"/>
  <c r="E19" i="18"/>
  <c r="E18" i="18" s="1"/>
  <c r="F19" i="18"/>
  <c r="F20" i="18"/>
  <c r="F21" i="18"/>
  <c r="C23" i="18"/>
  <c r="D23" i="18"/>
  <c r="E23" i="18"/>
  <c r="G23" i="18"/>
  <c r="H23" i="18"/>
  <c r="F24" i="18"/>
  <c r="F26" i="18"/>
  <c r="F27" i="18"/>
  <c r="F28" i="18"/>
  <c r="F23" i="18" l="1"/>
  <c r="F2" i="18"/>
  <c r="D29" i="18"/>
  <c r="F5" i="18"/>
  <c r="E29" i="18"/>
  <c r="C29" i="18"/>
  <c r="G29" i="18"/>
  <c r="F11" i="18"/>
  <c r="H29" i="18"/>
  <c r="F18" i="18"/>
  <c r="F29" i="18" l="1"/>
  <c r="M17" i="17" l="1"/>
  <c r="J17" i="17"/>
  <c r="G17" i="17"/>
</calcChain>
</file>

<file path=xl/sharedStrings.xml><?xml version="1.0" encoding="utf-8"?>
<sst xmlns="http://schemas.openxmlformats.org/spreadsheetml/2006/main" count="1136" uniqueCount="615">
  <si>
    <t>v. Erfolg</t>
  </si>
  <si>
    <t>Erfolg</t>
  </si>
  <si>
    <t>In Mio. €</t>
  </si>
  <si>
    <r>
      <t xml:space="preserve">Bundeshaushalt, </t>
    </r>
    <r>
      <rPr>
        <sz val="12"/>
        <color theme="1"/>
        <rFont val="Calibri"/>
        <family val="2"/>
        <scheme val="minor"/>
      </rPr>
      <t>in Mio. €</t>
    </r>
  </si>
  <si>
    <t>Auszahlungen</t>
  </si>
  <si>
    <t>Einzahlungen</t>
  </si>
  <si>
    <t>Maastricht-Saldo</t>
  </si>
  <si>
    <t>Bund</t>
  </si>
  <si>
    <t>Länder</t>
  </si>
  <si>
    <t>Gemeinden</t>
  </si>
  <si>
    <t>SV-Träger</t>
  </si>
  <si>
    <t>Maastricht-Saldo Gesamtstaat</t>
  </si>
  <si>
    <t>Outputlücke</t>
  </si>
  <si>
    <t>Semi-Elastizität</t>
  </si>
  <si>
    <t>Zykl. Komponente</t>
  </si>
  <si>
    <t>Einmalmaßnahmen</t>
  </si>
  <si>
    <t>Struktureller Saldo</t>
  </si>
  <si>
    <t>Maastricht-Schuldenstand Gesamtstaat</t>
  </si>
  <si>
    <t>Nettofinanzierungssaldo</t>
  </si>
  <si>
    <t>01</t>
  </si>
  <si>
    <t>02</t>
  </si>
  <si>
    <t>03</t>
  </si>
  <si>
    <t>04</t>
  </si>
  <si>
    <t>05</t>
  </si>
  <si>
    <t>06</t>
  </si>
  <si>
    <t>18</t>
  </si>
  <si>
    <t>Bruttoinlandsprodukt</t>
  </si>
  <si>
    <t>real</t>
  </si>
  <si>
    <t>nominell</t>
  </si>
  <si>
    <t>in %</t>
  </si>
  <si>
    <t>Registrierte Arbeitslose</t>
  </si>
  <si>
    <t>in 1.000 Personen</t>
  </si>
  <si>
    <t>Unselbstständig aktiv Beschäftigte</t>
  </si>
  <si>
    <t>Verbraucherpreise</t>
  </si>
  <si>
    <t>Lohn- und Gehaltssumme</t>
  </si>
  <si>
    <t>brutto</t>
  </si>
  <si>
    <t>Konsumausgaben p. Haushalte</t>
  </si>
  <si>
    <t>Zins auf 10-jährige Bundesanleihen</t>
  </si>
  <si>
    <t>Struktureller Saldo Gesamtstaat gem. Stabilitäts- und Wachstumspakt</t>
  </si>
  <si>
    <t>Arbeitsmarkt</t>
  </si>
  <si>
    <t>in Mrd. €</t>
  </si>
  <si>
    <t>in % des BIP</t>
  </si>
  <si>
    <t>Budgetsaldo (Maastricht), Gesamtstaat, in % des BIP</t>
  </si>
  <si>
    <t>BMF</t>
  </si>
  <si>
    <t xml:space="preserve"> -</t>
  </si>
  <si>
    <t>IHS</t>
  </si>
  <si>
    <t>Fiskalrat</t>
  </si>
  <si>
    <t>-</t>
  </si>
  <si>
    <t>Verschuldungsquote, Gesamtstaat, in % des BIP</t>
  </si>
  <si>
    <t>Reales BIP-Wachstum, in %</t>
  </si>
  <si>
    <t>Inflation, in %</t>
  </si>
  <si>
    <t>Arbeitslosigkeit, EU-Definition</t>
  </si>
  <si>
    <t>EK - Herbst</t>
  </si>
  <si>
    <t>OeNB - Dez</t>
  </si>
  <si>
    <t>WIFO-Dez</t>
  </si>
  <si>
    <t>Quelle: Statistik Austria, WIFO Konjunkturprognose Dezember 2019</t>
  </si>
  <si>
    <t>Präsidentschaftskanzlei</t>
  </si>
  <si>
    <t>Bundesgesetzgebung</t>
  </si>
  <si>
    <t>Verfassungsgerichtshof</t>
  </si>
  <si>
    <t>Verwaltungsgerichtshof</t>
  </si>
  <si>
    <t>Volksanwaltschaft</t>
  </si>
  <si>
    <t>Rechnungshof</t>
  </si>
  <si>
    <t>Bundeskanzleramt</t>
  </si>
  <si>
    <t>hievon variabel</t>
  </si>
  <si>
    <t>Inneres</t>
  </si>
  <si>
    <t>Äußeres</t>
  </si>
  <si>
    <t>Militärische Angelegenheiten</t>
  </si>
  <si>
    <t>Finanzverwaltung</t>
  </si>
  <si>
    <t>Öffentliche Abgaben</t>
  </si>
  <si>
    <t>Öffentlicher Dienst und Sport</t>
  </si>
  <si>
    <t>Marge Rubrik 0,1</t>
  </si>
  <si>
    <t>Rubrik 2: Arbeit, Soziales, Gesundheit und Familie</t>
  </si>
  <si>
    <t>Arbeit</t>
  </si>
  <si>
    <t>Soziales und Konsumentenschutz</t>
  </si>
  <si>
    <t>Pensionsversicherung</t>
  </si>
  <si>
    <t>Pensionen - Beamtinnen und Beamte</t>
  </si>
  <si>
    <t>Gesundheit</t>
  </si>
  <si>
    <t>Marge Rubrik 2</t>
  </si>
  <si>
    <t>Rubrik 3: Bildung, Forschung, Kunst und Kultur</t>
  </si>
  <si>
    <t>Bildung</t>
  </si>
  <si>
    <t>Wissenschaft und Forschung</t>
  </si>
  <si>
    <t>Kunst und Kultur</t>
  </si>
  <si>
    <t>Wirtschaft (Forschung)</t>
  </si>
  <si>
    <t>Marge Rubrik 3</t>
  </si>
  <si>
    <t>Rubrik 4: Wirtschaft, Infrastruktur und Umwelt</t>
  </si>
  <si>
    <t>Wirtschaft</t>
  </si>
  <si>
    <t>Finanzausgleich</t>
  </si>
  <si>
    <t>Bundesvermögen</t>
  </si>
  <si>
    <t>Finanzmarktstabilität</t>
  </si>
  <si>
    <t>Marge Rubrik 4</t>
  </si>
  <si>
    <t>Rubrik 5: Kassa und Zinsen</t>
  </si>
  <si>
    <t>Kassenverwaltung</t>
  </si>
  <si>
    <t>Finanzierungen, Währungstauschverträge</t>
  </si>
  <si>
    <t>Marge Rubrik 5</t>
  </si>
  <si>
    <t>Summe</t>
  </si>
  <si>
    <t>Rubrik 0,1: Recht und Sicherheit</t>
  </si>
  <si>
    <t>Veranlagte Einkommensteuer</t>
  </si>
  <si>
    <t>Lohnsteuer</t>
  </si>
  <si>
    <t xml:space="preserve">Kapitalertragsteuern </t>
  </si>
  <si>
    <t>Körperschaftsteuer</t>
  </si>
  <si>
    <t>Umsatzsteuer</t>
  </si>
  <si>
    <t>Energieabgabe</t>
  </si>
  <si>
    <t>Normverbrauchabgabe</t>
  </si>
  <si>
    <t>Tabaksteuer</t>
  </si>
  <si>
    <t>Mineralölsteuer</t>
  </si>
  <si>
    <t>Grunderwerbsteuer</t>
  </si>
  <si>
    <t>Versicherungssteuer</t>
  </si>
  <si>
    <t>Motorbezogene Versicherungssteuer</t>
  </si>
  <si>
    <t>UG 16 Netto</t>
  </si>
  <si>
    <t>Rest</t>
  </si>
  <si>
    <t xml:space="preserve">Staatsausgaben </t>
  </si>
  <si>
    <t xml:space="preserve">Staatseinnahmen </t>
  </si>
  <si>
    <t xml:space="preserve">Steuern und Abgaben </t>
  </si>
  <si>
    <t>Bundessektor</t>
  </si>
  <si>
    <t>Sozialversicherungsträger</t>
  </si>
  <si>
    <t>+</t>
  </si>
  <si>
    <t>Konjunktureffekt</t>
  </si>
  <si>
    <t>Einmalmaßnahmen Ausgabenseitig (+), Einnahmenseitig (-)</t>
  </si>
  <si>
    <t>Einhaltung der einfachgesetzlichen Schuldenbremse gem. § 2 (4-7) BHG 2013</t>
  </si>
  <si>
    <t>Maastricht-Saldo Bund + SV</t>
  </si>
  <si>
    <t>Konjunktureffekt Bund (7/9 v. Gesamtstaat)</t>
  </si>
  <si>
    <t>Einmalmaßnahmen Bund</t>
  </si>
  <si>
    <t>Struktureller Saldo Bund + SV</t>
  </si>
  <si>
    <t>Einhaltung (+)/Verfehlung (-) der Grenze von -0,35%</t>
  </si>
  <si>
    <t>Kontrollkonto</t>
  </si>
  <si>
    <t xml:space="preserve">Verschuldungsquote (Maastricht) </t>
  </si>
  <si>
    <t>Gemeindesektor</t>
  </si>
  <si>
    <t>Landessektor</t>
  </si>
  <si>
    <t>Struktureller Saldo (Gesamtstaat)</t>
  </si>
  <si>
    <t>In % des BIP</t>
  </si>
  <si>
    <t>Finanzierungshaushalt Bund, allgemeine Gebarung</t>
  </si>
  <si>
    <t>Maastricht-Komponenten</t>
  </si>
  <si>
    <t>Maastricht-Saldo des Bundessektors</t>
  </si>
  <si>
    <t xml:space="preserve">Periodenabgrenzung UG 58 </t>
  </si>
  <si>
    <t xml:space="preserve">Periodenabgrenzung Steuern </t>
  </si>
  <si>
    <t>Periodenabgrenzung Stabilitätsabgabe</t>
  </si>
  <si>
    <t>Abgabenguthaben</t>
  </si>
  <si>
    <t>Periodenabgrenzung EU-Rückflüsse, Landwirtschaft EFS, EFRE</t>
  </si>
  <si>
    <t>Periodenabgrenzung UG 22</t>
  </si>
  <si>
    <t>Rücklagenzuführung UG 20, netto</t>
  </si>
  <si>
    <t>UG 46 Bankenrestrukturierung</t>
  </si>
  <si>
    <t>UG 46 Bayern Rückzahlung Vorabzahlung</t>
  </si>
  <si>
    <t xml:space="preserve">Außerbudgetäre Einheiten </t>
  </si>
  <si>
    <t>Sonstige Einrichtungen des Bundessektors</t>
  </si>
  <si>
    <t>Sonstige Anpassungen</t>
  </si>
  <si>
    <t>Außerbudgetäre Landeseinheiten und Fonds</t>
  </si>
  <si>
    <t>Außerbudgetäre Bundeseinheiten und Fonds</t>
  </si>
  <si>
    <t>Außerbudgetäre Gemeindeeinheiten</t>
  </si>
  <si>
    <t>Kerneinheit Bund</t>
  </si>
  <si>
    <t>Kernhaushalte der Länder ohne Wien</t>
  </si>
  <si>
    <t>Kernhaushalte der Gemeinden mit Wien</t>
  </si>
  <si>
    <t>Δ 19/20</t>
  </si>
  <si>
    <t>Nettoergebnis</t>
  </si>
  <si>
    <t>Erträge</t>
  </si>
  <si>
    <t>Aufwendungen</t>
  </si>
  <si>
    <t>Ergebnisvoranschlag</t>
  </si>
  <si>
    <t>Finanzierungsvoranschlag</t>
  </si>
  <si>
    <t>%</t>
  </si>
  <si>
    <t>Mio. €</t>
  </si>
  <si>
    <t>BFRG</t>
  </si>
  <si>
    <t>BVA-E</t>
  </si>
  <si>
    <t>Ergebnishaushalt</t>
  </si>
  <si>
    <t>Finanzierungshaushalt</t>
  </si>
  <si>
    <t>BFG</t>
  </si>
  <si>
    <t>Nettofinanzierungssaldo, administrativ, Bund</t>
  </si>
  <si>
    <t>Nettoergebnis, administrativ, Bund</t>
  </si>
  <si>
    <t>Justiz</t>
  </si>
  <si>
    <t>Fremdenwesen</t>
  </si>
  <si>
    <t>Familie und Jugend</t>
  </si>
  <si>
    <t>Innovation und Technologie (Forschung)</t>
  </si>
  <si>
    <t>Mobilität</t>
  </si>
  <si>
    <t>Landwirtschaft, Regionen und Tourismus</t>
  </si>
  <si>
    <t>Klima, Umwelt und Energie</t>
  </si>
  <si>
    <t>Abfluss</t>
  </si>
  <si>
    <t>Zufluss</t>
  </si>
  <si>
    <t>Saldo</t>
  </si>
  <si>
    <t>RL-Entnahmen</t>
  </si>
  <si>
    <t>Budgetierte</t>
  </si>
  <si>
    <t>Aufwendungen in Mio. €</t>
  </si>
  <si>
    <t>Erträge in Mio. €</t>
  </si>
  <si>
    <t>BVA</t>
  </si>
  <si>
    <t>BVA 2019</t>
  </si>
  <si>
    <t>Δ v. Erf 19/BVA-E 20</t>
  </si>
  <si>
    <t>Erwerbstätige insgesamt</t>
  </si>
  <si>
    <t>in 1.000</t>
  </si>
  <si>
    <t>Unselbstständig Beschäftigte</t>
  </si>
  <si>
    <t>Arbeitslose</t>
  </si>
  <si>
    <t>in % lt. AMS</t>
  </si>
  <si>
    <t>€</t>
  </si>
  <si>
    <t>1) Ohne Personen, die Kinderbetreuungsgeld beziehen, ohne Präsenzdiener</t>
  </si>
  <si>
    <t>2) Brutto, ohne Arbeitgeberbeiträge</t>
  </si>
  <si>
    <t>3) Beschäftigungsverhältnisse laut VGR</t>
  </si>
  <si>
    <t>23.01 - Pensionen, Auszahlungen</t>
  </si>
  <si>
    <t>23.01.01 - Hoheitsverwaltung + Ausgegliederte</t>
  </si>
  <si>
    <t>23.01.02 - Post</t>
  </si>
  <si>
    <t>23.01.03 - ÖBB</t>
  </si>
  <si>
    <t>23.01.04 - Landeslehrerinnen u. -lehrer</t>
  </si>
  <si>
    <t>23.02 - Pflegegeld, Auszahlungen</t>
  </si>
  <si>
    <t>23.02.01 - Hoheitsverwaltung + Ausgegliederte</t>
  </si>
  <si>
    <t>23.02.02 - Post</t>
  </si>
  <si>
    <t>23.02.03 - ÖBB</t>
  </si>
  <si>
    <t>Summe Auszahlungen der UG 23</t>
  </si>
  <si>
    <t>Einzahlungen der UG 23</t>
  </si>
  <si>
    <r>
      <t xml:space="preserve">Unselbstständig aktiv Beschäftigte </t>
    </r>
    <r>
      <rPr>
        <vertAlign val="superscript"/>
        <sz val="10"/>
        <color theme="1"/>
        <rFont val="Calibri"/>
        <family val="2"/>
        <scheme val="minor"/>
      </rPr>
      <t>1)</t>
    </r>
  </si>
  <si>
    <r>
      <t>Lohn- und Gehaltssumme</t>
    </r>
    <r>
      <rPr>
        <vertAlign val="superscript"/>
        <sz val="10"/>
        <color theme="1"/>
        <rFont val="Calibri"/>
        <family val="2"/>
        <scheme val="minor"/>
      </rPr>
      <t xml:space="preserve"> 2)</t>
    </r>
  </si>
  <si>
    <t>2019
vorläufig</t>
  </si>
  <si>
    <t>1) Prognose zum Zeitpunkt der BVA-Erstellung im März 2018</t>
  </si>
  <si>
    <t>Arbeitslosen-Quote, EUROSTAT</t>
  </si>
  <si>
    <t>Arbeitslosen-Quote, national</t>
  </si>
  <si>
    <t>Anteile Österreichs an internationalen Finanzinstitutionen</t>
  </si>
  <si>
    <t>Bezeichnung und Sitz der Gesellschaft</t>
  </si>
  <si>
    <t>Währung</t>
  </si>
  <si>
    <t>Stichtag *</t>
  </si>
  <si>
    <t>Gesamt-kapital</t>
  </si>
  <si>
    <t>Österreichs Anteil am Gesamtkapital</t>
  </si>
  <si>
    <t>davon Haftkapital</t>
  </si>
  <si>
    <t>davon eingezahltes Kapital</t>
  </si>
  <si>
    <t>in Mio. FW</t>
  </si>
  <si>
    <t>in Mio. € **</t>
  </si>
  <si>
    <t>Afrikanische Entwicklungsbank (AfEB), Abidjan</t>
  </si>
  <si>
    <t>SZR</t>
  </si>
  <si>
    <t>Asiatische Entwicklungsbank (AEB), Manila</t>
  </si>
  <si>
    <t>US-$</t>
  </si>
  <si>
    <t>Asiatische Infrastruktur Investitionsbank (AIIB), Peking***)</t>
  </si>
  <si>
    <t>USD</t>
  </si>
  <si>
    <t>Europäische Bank für Wiederaufbau und Entwicklung (EBRD), London</t>
  </si>
  <si>
    <t>EURO</t>
  </si>
  <si>
    <t>Europäische Investitionsbank (EIB), Luxemburg</t>
  </si>
  <si>
    <t>Europäischer Stabilitätsmechanismus (ESM), Luxemburg</t>
  </si>
  <si>
    <t>Inter-Amerikanische Entwicklungsbank (IAEB), Washington*****)</t>
  </si>
  <si>
    <t>Inter-Amerikanische Investitionsgesellschaft (IIC), Washington ****)</t>
  </si>
  <si>
    <t>Internationale Bank für Wiederaufbau und Entwicklung (IBRD), Washington</t>
  </si>
  <si>
    <t>Internationaler Währungsfonds (IWF), Washington</t>
  </si>
  <si>
    <t>Multilaterale Investitions-Garantie-Agentur (MIGA), Washington</t>
  </si>
  <si>
    <t>Summe in €</t>
  </si>
  <si>
    <t>*) Daten zum Stichtag der jeweils letztbeschlossenen Bilanz (ESM z. 30.9.2019 lt. Quartalsbericht)</t>
  </si>
  <si>
    <t>**) EUR-Umrechnung erfolgte z. Stichtag 31.12.2019 (Referenzkurs EZB): 1EUR = 1,1234 USD; 1EUR = 0,8091 SZR</t>
  </si>
  <si>
    <t>***) Die AIIB wurde am 25. Dezember 2015 gegründet und nahm ihre operative Tätigkeit im Jänner 2016 auf. Österreich ist Gründungsmitglied. Die Zeichnung der Anteile erfolgte im Jänner 2016. Damit ist eine Übernahme von 5.008 Kapitalanteilen vorgesehen. Davon sind 1.002 Kapitalanteile einzuzahlen, die restlichen 4.006 Kapitalanteile stellen abrufbares Kapital dar. Die Kapitalanteile werden mit je 100.000 laufenden US Dollar bewertet, sodass die österreichische Zeichnung 500,8 Mio. US Dollar umfasst. Der einzuzahlende Anteil in Höhe von 100,2 Mio. USD ist in fünf jährlichen Raten zu je 20,04 Mio. USD leisten.</t>
  </si>
  <si>
    <t>****) Nach Abschluss des Kapitalerhöhungsprozesses bzw. sobald alle Anteile im Rahmen der Kapitalerhöhung gezeichnet sind, sollte sich der österr. Anteil wieder auf 0,489% verringern.</t>
  </si>
  <si>
    <t>*****) Mit 1/2017 wurde der FSO in die IDB integriert, daher erhöht sich das eingezahlte Kapital bei der IDB auf 20,8 Mio. USD</t>
  </si>
  <si>
    <t xml:space="preserve"> </t>
  </si>
  <si>
    <t>Internationale Finanzkorporation (IFC), Washington</t>
  </si>
  <si>
    <r>
      <t>2019
BVA</t>
    </r>
    <r>
      <rPr>
        <b/>
        <vertAlign val="superscript"/>
        <sz val="10"/>
        <color rgb="FF000000"/>
        <rFont val="Calibri"/>
        <family val="2"/>
        <scheme val="minor"/>
      </rPr>
      <t>1)</t>
    </r>
  </si>
  <si>
    <t>2020
Prognose</t>
  </si>
  <si>
    <t xml:space="preserve">2) Für Kapitalbeträge am Jahresende. In der Regel wird die Bundeshaftung auch für die Zinsen und Kosten übernommen; das tatsächliche Haftungsobligo erhöht sich daher um diese nur schwer abschätzbaren jeweiligen Nebenkosten. </t>
  </si>
  <si>
    <t>1) Aufgrund des Ausfuhrförderungsgesetzes und des Ausfuhrfinanzierungsförderungsgesetzes</t>
  </si>
  <si>
    <t>Elektrizitätswirtschaft - Energieanleihen</t>
  </si>
  <si>
    <t>Europäische Investitionsbank (EIB)</t>
  </si>
  <si>
    <t>Atomhaftungsgesetz 1999</t>
  </si>
  <si>
    <t>Erdölbevorratungs-Förderungsgesetz</t>
  </si>
  <si>
    <t>Leihgaben an Bundesmuseen</t>
  </si>
  <si>
    <t>Sonstige Haftungen</t>
  </si>
  <si>
    <t>Unternehmensliquiditätsstärkungsgesetz (ULSG)</t>
  </si>
  <si>
    <t>Forschungsförderungsgesellschaft mbH (FFG)</t>
  </si>
  <si>
    <t xml:space="preserve">Austria Wirtschaftsservice GesmbH (AWS) </t>
  </si>
  <si>
    <t>Wirtschaftsförderung</t>
  </si>
  <si>
    <t>Scheidemünzengesetz 1988</t>
  </si>
  <si>
    <t>European Financial Stability Facility (EFSF)</t>
  </si>
  <si>
    <t>Postsparkassengesetz 1969 (BAWAG P.S.K.)</t>
  </si>
  <si>
    <t>Haftungsgesetz-Kärnten</t>
  </si>
  <si>
    <t>Finanzmarktstabilitätsgesetz (FinStaG)</t>
  </si>
  <si>
    <t>Interbankmarktstärkungsgesetz (IBSG)</t>
  </si>
  <si>
    <t>Österreichischer Finanzmarkt</t>
  </si>
  <si>
    <t xml:space="preserve">    EUROFIMA</t>
  </si>
  <si>
    <t xml:space="preserve">    Bundesfinanzgesetz (BFG)</t>
  </si>
  <si>
    <t>Österreichische Bundesbahnen (ÖBB)</t>
  </si>
  <si>
    <t>ASFINAG</t>
  </si>
  <si>
    <t>Verkehr und Infrastruktur</t>
  </si>
  <si>
    <t>Ausfuhrfinanzierungsförderungsgesetz</t>
  </si>
  <si>
    <t>Ausfuhrförderungsgesetz</t>
  </si>
  <si>
    <r>
      <t xml:space="preserve">Ausfuhrförderung </t>
    </r>
    <r>
      <rPr>
        <b/>
        <vertAlign val="superscript"/>
        <sz val="10"/>
        <rFont val="Calibri"/>
        <family val="2"/>
        <scheme val="minor"/>
      </rPr>
      <t>1)</t>
    </r>
  </si>
  <si>
    <r>
      <t xml:space="preserve">Insgesamt </t>
    </r>
    <r>
      <rPr>
        <b/>
        <vertAlign val="superscript"/>
        <sz val="10"/>
        <color rgb="FFC00000"/>
        <rFont val="Calibri"/>
        <family val="2"/>
        <scheme val="minor"/>
      </rPr>
      <t>2)</t>
    </r>
  </si>
  <si>
    <t>Österr. Hotel- und Tourismusbank Gesellschaft m.b.H.</t>
  </si>
  <si>
    <t>Schieneninfrastruktur-Dienstleistungsgesellschaft mbH</t>
  </si>
  <si>
    <t>% d. BA</t>
  </si>
  <si>
    <t>% d. BIP</t>
  </si>
  <si>
    <t>Sonstige Abgaben</t>
  </si>
  <si>
    <t>Bruttoabgaben (BA)</t>
  </si>
  <si>
    <t>Aufteilung auf</t>
  </si>
  <si>
    <t>Bund (Nettoabgaben)</t>
  </si>
  <si>
    <t>Länder (Ertragsanteile)</t>
  </si>
  <si>
    <t>Gemeinden (Ertragsanteile)</t>
  </si>
  <si>
    <t>Fonds etc.</t>
  </si>
  <si>
    <t>Europäische Union</t>
  </si>
  <si>
    <t>Erfolg 2018</t>
  </si>
  <si>
    <t>v. Erfolg 2019</t>
  </si>
  <si>
    <t>BVA-E 2020</t>
  </si>
  <si>
    <t xml:space="preserve">   Burgenland</t>
  </si>
  <si>
    <t xml:space="preserve">   Kärnten</t>
  </si>
  <si>
    <t xml:space="preserve">   Niederösterreich</t>
  </si>
  <si>
    <t xml:space="preserve">   Oberösterreich</t>
  </si>
  <si>
    <t xml:space="preserve">   Salzburg</t>
  </si>
  <si>
    <t xml:space="preserve">   Steiermark</t>
  </si>
  <si>
    <t xml:space="preserve">   Tirol</t>
  </si>
  <si>
    <t xml:space="preserve">   Vorarlberg</t>
  </si>
  <si>
    <t xml:space="preserve">   Wien</t>
  </si>
  <si>
    <t>Aufwendungen (Ergebnisrechnung) insgesamt</t>
  </si>
  <si>
    <t>Sonstiger betrieblicher Aufwand und Abgang von Sachanlagen</t>
  </si>
  <si>
    <t>Aufwand durch Bildung von Rückstellungen</t>
  </si>
  <si>
    <t>Aufwand aus Wertberichtigungen</t>
  </si>
  <si>
    <t>Aufwand aus der Bewertung von Beteiligungen</t>
  </si>
  <si>
    <t>Abschreibungen auf Vermögenswerte</t>
  </si>
  <si>
    <t>Nicht finanzierungswirksame Aufwendungen</t>
  </si>
  <si>
    <t>Auszahlungen/Aufwendungen für Finanzaufwand</t>
  </si>
  <si>
    <t>Auszahlungen/Aufwendungen für Transfers</t>
  </si>
  <si>
    <t>Betrieblicher Sachaufwand</t>
  </si>
  <si>
    <t>Auszahlungen/Aufwendungen für Personal</t>
  </si>
  <si>
    <t>Periodenabgrenzung (finanzierungswirksame Aufwendungen)</t>
  </si>
  <si>
    <t>Transfers an Unternehmen</t>
  </si>
  <si>
    <t>Transfers an private Haushalte</t>
  </si>
  <si>
    <t>Transfers an öffentliche Körperschaften und Rechtsträger</t>
  </si>
  <si>
    <t>Transfers an ausländische Körperschaften und Rechtsträger</t>
  </si>
  <si>
    <t>Sonstige Transfers </t>
  </si>
  <si>
    <t>Vergütungen innerhalb des Bundes</t>
  </si>
  <si>
    <t>Transporte durch Dritte</t>
  </si>
  <si>
    <t>Telekommunikation und Nachrichtenaufwand</t>
  </si>
  <si>
    <t>Sonstiger betrieblicher Sachaufwand</t>
  </si>
  <si>
    <t>Reisen</t>
  </si>
  <si>
    <t>Personalleihe und sonstige Dienstverhältnisse zum Bund</t>
  </si>
  <si>
    <t>Mieten</t>
  </si>
  <si>
    <t>Materialaufwand</t>
  </si>
  <si>
    <t>Instandhaltung</t>
  </si>
  <si>
    <t>Heeresanlagen </t>
  </si>
  <si>
    <t>Geringwertige Wirtschaftsgüter (GWG)</t>
  </si>
  <si>
    <t>Entschädigungen an Präsenz- und Zivildienstleistende </t>
  </si>
  <si>
    <t>Aufwand für Werkleistungen</t>
  </si>
  <si>
    <t>Sonstige Nebengebühren</t>
  </si>
  <si>
    <t>Mehrdienstleistungen</t>
  </si>
  <si>
    <t>Gesetzlicher Sozialaufwand</t>
  </si>
  <si>
    <t>Freiwilliger Sozialaufwand</t>
  </si>
  <si>
    <t>Bezüge</t>
  </si>
  <si>
    <t>Aufwandsentschädigungen im Personalaufwand</t>
  </si>
  <si>
    <t>Abfertigungen und Jubiläumszuwendungen</t>
  </si>
  <si>
    <t>Auszahlungen für finanzierungswirksame Aufwendungen</t>
  </si>
  <si>
    <t>Auszahlungen aus Darlehen und Vorschüsse</t>
  </si>
  <si>
    <t>Auszahlungen aus der Investitionstätigkeit</t>
  </si>
  <si>
    <t>Auszahlungen (Finanzierungsrechnung) insgesamt</t>
  </si>
  <si>
    <t>Einzahlungen (Finanzierungsrechnung) insgesamt</t>
  </si>
  <si>
    <t>Einzahlungen aus der Investitionstätigkeit</t>
  </si>
  <si>
    <t>Einzahlungen aus Darlehen und Vorschüsse</t>
  </si>
  <si>
    <t>Einzahlungen aus finanzierungswirksamen Erträgen</t>
  </si>
  <si>
    <t>Abgaben - brutto</t>
  </si>
  <si>
    <t>Ab-Überweisungen</t>
  </si>
  <si>
    <t>Abgabenähnliche Einzahlungen/Erträge</t>
  </si>
  <si>
    <t>Beiträge zum Familienlastenausgleichsfonds (FLAF)</t>
  </si>
  <si>
    <t>Beiträge zur Arbeitslosenversicherung (ALV)</t>
  </si>
  <si>
    <t>Sonstige abgabenähnliche Einzahlungen/Erträge</t>
  </si>
  <si>
    <t>Einzahlungen/Erträge aus wirtschaftlicher Tätigkeit</t>
  </si>
  <si>
    <t>Kostenbeiträgen und Gebühren</t>
  </si>
  <si>
    <t>Transfers</t>
  </si>
  <si>
    <t>Sozialbeiträge</t>
  </si>
  <si>
    <t>Transfers innerhalb des Bundes</t>
  </si>
  <si>
    <t>Transfers von ausländischen Körperschaften und Rechtsträgern</t>
  </si>
  <si>
    <t>Transfers von öffentlichen Körperschaften und Rechtsträgern</t>
  </si>
  <si>
    <t>Transfers von privaten Haushalten</t>
  </si>
  <si>
    <t>Transfers von Unternehmen</t>
  </si>
  <si>
    <t>Sonstige Einzahlungen/Erträge</t>
  </si>
  <si>
    <t>Finanzerträge/-einzahlungen</t>
  </si>
  <si>
    <t>Periodenabgrenzung (finanzierungswirksame Erträge)</t>
  </si>
  <si>
    <t>Nicht finanzierungswirksame Erträge</t>
  </si>
  <si>
    <t>Erträge aus wirtschaftlicher Tätigkeit</t>
  </si>
  <si>
    <t>Finanzerträge</t>
  </si>
  <si>
    <t>Sonstige Erträge</t>
  </si>
  <si>
    <t>Erträge (Ergebnisrechnung) insgesamt</t>
  </si>
  <si>
    <t>check Gesamtstaat vs Subsektoren</t>
  </si>
  <si>
    <t>2020
BVA-E</t>
  </si>
  <si>
    <t>UG 25 Familie und Jugend</t>
  </si>
  <si>
    <t>UG 20 Arbeit</t>
  </si>
  <si>
    <t>n.v.</t>
  </si>
  <si>
    <t>UV-Beiträge des FLAF (UG 25)</t>
  </si>
  <si>
    <t>UV-Beiträge für Bez. nach AlVG (UG 20)</t>
  </si>
  <si>
    <t>1) Die Überweisungen gemäß GSBG, die an den Dachverband fließen, werden im Budget gemeinsam mit den anderen Überweisungen gemäß GSBG veranschlagt. Ein gesonderter Ausweis der Mittel an die Sozialversicherung für 2020 kann daher nicht erfolgen.</t>
  </si>
  <si>
    <t>KV-Beiträge iZm Kinderbetreuung (UG 25)</t>
  </si>
  <si>
    <t>Kosten der Betriebshilfe - Teilersatz (UG 25)</t>
  </si>
  <si>
    <t>Aufwendungen für Wochengeld - Teilersatz (UG 25)</t>
  </si>
  <si>
    <t>SVS-Beitragsentfall (UG 24)</t>
  </si>
  <si>
    <t>KV-Beiträge zur Sozialhilfe (UG 24)</t>
  </si>
  <si>
    <t>Zahngesundheitsfonds (UG 24)</t>
  </si>
  <si>
    <t>Krankenkassenstrukturfonds (UG 24)</t>
  </si>
  <si>
    <t>Dienstgeberbeiträge zur KV (UG 23)</t>
  </si>
  <si>
    <t>Kosteners. für Einhebung AlV-Beiträge (UG 20)</t>
  </si>
  <si>
    <t>Krankengeldaufwand nach AlVG (UG 20)</t>
  </si>
  <si>
    <t>KV-Beiträge für Bez. nach AlVG/SUG/ÜHG (UG 20)</t>
  </si>
  <si>
    <r>
      <t xml:space="preserve">Überweisungen gem. GSBG (UG 16) </t>
    </r>
    <r>
      <rPr>
        <vertAlign val="superscript"/>
        <sz val="10"/>
        <color indexed="8"/>
        <rFont val="Calibri"/>
        <family val="2"/>
        <scheme val="minor"/>
      </rPr>
      <t>1)</t>
    </r>
  </si>
  <si>
    <t>2) inkl. Partnerleistung, Beiträge für Teilversicherte und Abrechnungsreste</t>
  </si>
  <si>
    <t>1) umfasst auch KV-Beiträge</t>
  </si>
  <si>
    <t>PV-Beiträge des FLAF (UG 25)</t>
  </si>
  <si>
    <t>Ausgleichszulagen (UG 22)</t>
  </si>
  <si>
    <t>PV-Beiträge für Bez. nach AlVG/SUG/ÜHG (UG 20)</t>
  </si>
  <si>
    <r>
      <t>SV-Beiträge für pflegende Angehörige (UG 21)</t>
    </r>
    <r>
      <rPr>
        <vertAlign val="superscript"/>
        <sz val="10"/>
        <color theme="1"/>
        <rFont val="Calibri"/>
        <family val="2"/>
        <scheme val="minor"/>
      </rPr>
      <t>1)</t>
    </r>
  </si>
  <si>
    <r>
      <t>Bundesbeitrag zur gesetzl. Pensionsv. (UG 22)</t>
    </r>
    <r>
      <rPr>
        <vertAlign val="superscript"/>
        <sz val="10"/>
        <color theme="1"/>
        <rFont val="Calibri"/>
        <family val="2"/>
        <scheme val="minor"/>
      </rPr>
      <t>2)</t>
    </r>
  </si>
  <si>
    <r>
      <t>Ersatz gem. Nachtschwerarbeitsgesetz (UG 22)</t>
    </r>
    <r>
      <rPr>
        <vertAlign val="superscript"/>
        <sz val="10"/>
        <color theme="1"/>
        <rFont val="Calibri"/>
        <family val="2"/>
        <scheme val="minor"/>
      </rPr>
      <t>1)</t>
    </r>
  </si>
  <si>
    <r>
      <t xml:space="preserve">Pro Beschäftigungsverhältnis </t>
    </r>
    <r>
      <rPr>
        <vertAlign val="superscript"/>
        <sz val="10"/>
        <color rgb="FF000000"/>
        <rFont val="Calibri"/>
        <family val="2"/>
      </rPr>
      <t>3)</t>
    </r>
  </si>
  <si>
    <t>Quelle: WIFO Konjunkturprognose Dezember 2019</t>
  </si>
  <si>
    <t>5) Quelle: bis 2018 Finanzbericht der Europäischen Kommission; ab 2019 Schätzung BMF</t>
  </si>
  <si>
    <t>4) Europ. Landwirtschaftsfonds f. d. Entwicklung des ländlichen Raums</t>
  </si>
  <si>
    <t>3) Europ. Garantiefonds für die Landwirtschaft</t>
  </si>
  <si>
    <t>2) DB 16.01.04</t>
  </si>
  <si>
    <t>1) Nationaler EU-Beitrag (BNE- und MwSt.-Eigenmittel sowie Korrekturen).</t>
  </si>
  <si>
    <t>Rückflüsse insgesamt</t>
  </si>
  <si>
    <r>
      <t xml:space="preserve">Sonstige (Private und Bundeshaushalt) </t>
    </r>
    <r>
      <rPr>
        <b/>
        <vertAlign val="superscript"/>
        <sz val="10"/>
        <rFont val="Calibri"/>
        <family val="2"/>
        <scheme val="minor"/>
      </rPr>
      <t>5)</t>
    </r>
  </si>
  <si>
    <t>EU Kostenersätze (Dienstreisen)</t>
  </si>
  <si>
    <t>Europ. Hilfsfonds (FEAD)</t>
  </si>
  <si>
    <t>Europ. Globalisierungsfonds</t>
  </si>
  <si>
    <t xml:space="preserve">Europ. Solidaritätsfonds </t>
  </si>
  <si>
    <t>Europ. Sozialfonds (ESF)</t>
  </si>
  <si>
    <t>Europ. Regionalfonds (EFRE)</t>
  </si>
  <si>
    <t>Europ. Fischereifonds</t>
  </si>
  <si>
    <r>
      <t xml:space="preserve">ELER </t>
    </r>
    <r>
      <rPr>
        <vertAlign val="superscript"/>
        <sz val="10"/>
        <rFont val="Calibri"/>
        <family val="2"/>
        <scheme val="minor"/>
      </rPr>
      <t>4)</t>
    </r>
  </si>
  <si>
    <r>
      <t xml:space="preserve">EGFL-Garantie </t>
    </r>
    <r>
      <rPr>
        <vertAlign val="superscript"/>
        <sz val="10"/>
        <rFont val="Calibri"/>
        <family val="2"/>
        <scheme val="minor"/>
      </rPr>
      <t>3)</t>
    </r>
  </si>
  <si>
    <t>Rückflüsse UG 51</t>
  </si>
  <si>
    <r>
      <t xml:space="preserve">EU-Beitragszahlungen </t>
    </r>
    <r>
      <rPr>
        <b/>
        <vertAlign val="superscript"/>
        <sz val="10"/>
        <rFont val="Calibri"/>
        <family val="2"/>
        <scheme val="minor"/>
      </rPr>
      <t>1)2)</t>
    </r>
  </si>
  <si>
    <t xml:space="preserve">Periodenabgrenzung Mobilfunklizenzen </t>
  </si>
  <si>
    <t>UG 46 Abbag-Ausschüttung</t>
  </si>
  <si>
    <t>UG 46 Zahlung an HBI</t>
  </si>
  <si>
    <t>UG46 VBW-Genussrecht</t>
  </si>
  <si>
    <t>Einlagensicherung</t>
  </si>
  <si>
    <t>Quellen: ÖBB, ASFINAG, BIG</t>
  </si>
  <si>
    <t>2) beinhaltet auch Verbindlichkeiten aus PPP-Projekt Nordautobahn; Werte für 2019 und 2020 Planwerte aus genehmigten Kostenplänen 2019</t>
  </si>
  <si>
    <r>
      <t xml:space="preserve">ASFINAG </t>
    </r>
    <r>
      <rPr>
        <vertAlign val="superscript"/>
        <sz val="10"/>
        <rFont val="Calibri"/>
        <family val="2"/>
        <scheme val="minor"/>
      </rPr>
      <t>2)</t>
    </r>
  </si>
  <si>
    <r>
      <t>BIG</t>
    </r>
    <r>
      <rPr>
        <vertAlign val="superscript"/>
        <sz val="10"/>
        <rFont val="Calibri"/>
        <family val="2"/>
        <scheme val="minor"/>
      </rPr>
      <t xml:space="preserve"> 1)</t>
    </r>
  </si>
  <si>
    <r>
      <t xml:space="preserve">ÖBB-Infrastruktur AG </t>
    </r>
    <r>
      <rPr>
        <vertAlign val="superscript"/>
        <sz val="10"/>
        <rFont val="Calibri"/>
        <family val="2"/>
        <scheme val="minor"/>
      </rPr>
      <t>1)</t>
    </r>
  </si>
  <si>
    <t>Plan 2020</t>
  </si>
  <si>
    <t>In Mrd. €, per Jahresende</t>
  </si>
  <si>
    <t>2) Vertrag gemäß § 42 Abs. 2 Bundesbahngesetz</t>
  </si>
  <si>
    <t>1) Vertrag gemäß § 42 Abs. 1 Bundesbahngesetz</t>
  </si>
  <si>
    <r>
      <t xml:space="preserve">Zuschüsse für Inspektion/Wartung/Instandsetzung </t>
    </r>
    <r>
      <rPr>
        <vertAlign val="superscript"/>
        <sz val="10"/>
        <rFont val="Calibri"/>
        <family val="2"/>
        <scheme val="minor"/>
      </rPr>
      <t>2)</t>
    </r>
  </si>
  <si>
    <r>
      <t xml:space="preserve">Zuschüsse für Planung/Bau/Reinvestition </t>
    </r>
    <r>
      <rPr>
        <vertAlign val="superscript"/>
        <sz val="10"/>
        <rFont val="Calibri"/>
        <family val="2"/>
        <scheme val="minor"/>
      </rPr>
      <t>2)</t>
    </r>
  </si>
  <si>
    <r>
      <t xml:space="preserve">Zuschüsse zum Betrieb der Schieneninfrastruktur </t>
    </r>
    <r>
      <rPr>
        <vertAlign val="superscript"/>
        <sz val="10"/>
        <rFont val="Calibri"/>
        <family val="2"/>
        <scheme val="minor"/>
      </rPr>
      <t>1)</t>
    </r>
  </si>
  <si>
    <t xml:space="preserve">8) Investitionen ausgegliederter Einheiten + Zahlungen aus dem Bundesbudget ohne Zahlungen an BIG und ÖBB </t>
  </si>
  <si>
    <t>6) Teil des Sektors Staat gem. ESVG; Investitionen laut Rahmenplan (2017 und 2018 Ist-Wert, 2019: Erwartungswert, 2020: Planwert gemäß Rahmenplan 2018-2023), Quelle: ÖBB</t>
  </si>
  <si>
    <t>5) Teil des Sektors Staat gem. ESVG; Investitionen laut Mehrjahresplanung der BIG, Quelle: BIG</t>
  </si>
  <si>
    <t>4) Umsetzung Maßnahme Regierungsprogramm 2020-2024</t>
  </si>
  <si>
    <t>3) Finanzierungsbeiträge für Schieneninfrastrukturinvestitionen von Privatbahnen gemäß § 4 Privatbahngesetz (ohne Zahlungen an APK Pensionskasse betreffend Graz-Köflacher Bahn und Busbetrieb GmbH)</t>
  </si>
  <si>
    <r>
      <t>Summe</t>
    </r>
    <r>
      <rPr>
        <b/>
        <vertAlign val="superscript"/>
        <sz val="10"/>
        <color rgb="FFC00000"/>
        <rFont val="Calibri"/>
        <family val="2"/>
        <scheme val="minor"/>
      </rPr>
      <t xml:space="preserve"> 8)</t>
    </r>
  </si>
  <si>
    <r>
      <t>ASFINAG</t>
    </r>
    <r>
      <rPr>
        <vertAlign val="superscript"/>
        <sz val="10"/>
        <rFont val="Calibri"/>
        <family val="2"/>
        <scheme val="minor"/>
      </rPr>
      <t xml:space="preserve"> 7)</t>
    </r>
  </si>
  <si>
    <t>Investitionen ausgegliederter Einheiten</t>
  </si>
  <si>
    <t>Thermische Sanierung, UG 43</t>
  </si>
  <si>
    <t>Umweltförderung im Inland (UFI), UG 43</t>
  </si>
  <si>
    <t>Siedlungswasserwirt. und Gewässerökologie</t>
  </si>
  <si>
    <t>Klinischer Mehraufwand DB 31.02.01</t>
  </si>
  <si>
    <t>Zahlungen an den BIG-Konzern (Mieten)</t>
  </si>
  <si>
    <t>Bundesbeitrag U-Bahnbau, UG 41</t>
  </si>
  <si>
    <r>
      <t>Finanzierungsbeiträge gem. § 4 Privatbahngesetz</t>
    </r>
    <r>
      <rPr>
        <vertAlign val="superscript"/>
        <sz val="10"/>
        <rFont val="Calibri"/>
        <family val="2"/>
        <scheme val="minor"/>
      </rPr>
      <t xml:space="preserve"> 3)</t>
    </r>
  </si>
  <si>
    <r>
      <t xml:space="preserve">Breitbandförderung, DB 41.02.03, Transfers </t>
    </r>
    <r>
      <rPr>
        <vertAlign val="superscript"/>
        <sz val="10"/>
        <rFont val="Calibri"/>
        <family val="2"/>
        <scheme val="minor"/>
      </rPr>
      <t>1)</t>
    </r>
  </si>
  <si>
    <t>Sonstige investitionsnahe Auszahlungen</t>
  </si>
  <si>
    <t>Sonstige</t>
  </si>
  <si>
    <t>davon je UG</t>
  </si>
  <si>
    <t>Beteiligungen</t>
  </si>
  <si>
    <t>Amts-, Betriebs- und Geschäftsausstattung</t>
  </si>
  <si>
    <t>Technische Anlagen</t>
  </si>
  <si>
    <t>Gebäude und Bauten</t>
  </si>
  <si>
    <t>Auszahlungen aus Investitionen</t>
  </si>
  <si>
    <t>Bundesbudget (Finanzierungshaushalt)</t>
  </si>
  <si>
    <t>Quellen: Statistik Austria (2018); BMF (ab 2019)</t>
  </si>
  <si>
    <t>DB 16.01.01 - Bruttosteuern</t>
  </si>
  <si>
    <t>DB 16.01.02 - Finanzausgleich Ab-Überweisungen I</t>
  </si>
  <si>
    <t>Quellen: WIFO, Dezember 2019; EK-Herbstprognose, November 2019; OeNB, Dezember 2019; IHS, Dezember 2019; Fiskalrat, Dezember 2019; BMF</t>
  </si>
  <si>
    <t>2019
aktuell</t>
  </si>
  <si>
    <t>DB 16.01.03 - Sonstige Ab-Überweisungen I</t>
  </si>
  <si>
    <t>DB 16.01.04 - EU Ab-Überweisungen II</t>
  </si>
  <si>
    <t>Immaterielle Vermögenswerte </t>
  </si>
  <si>
    <t>Sachanlagen</t>
  </si>
  <si>
    <t>Grundstücke, Grundstückseinrichtungen </t>
  </si>
  <si>
    <r>
      <t>ÖBB-Schieneninfrastruktur, DB 41.02.02</t>
    </r>
    <r>
      <rPr>
        <vertAlign val="superscript"/>
        <sz val="10"/>
        <rFont val="Calibri"/>
        <family val="2"/>
        <scheme val="minor"/>
      </rPr>
      <t>2)</t>
    </r>
  </si>
  <si>
    <r>
      <t xml:space="preserve">Regionalbahn (Förderung), DB 41.02.02 </t>
    </r>
    <r>
      <rPr>
        <vertAlign val="superscript"/>
        <sz val="10"/>
        <rFont val="Calibri"/>
        <family val="2"/>
        <scheme val="minor"/>
      </rPr>
      <t>4)</t>
    </r>
  </si>
  <si>
    <r>
      <t>BIG-Konzern</t>
    </r>
    <r>
      <rPr>
        <vertAlign val="superscript"/>
        <sz val="10"/>
        <rFont val="Calibri"/>
        <family val="2"/>
        <scheme val="minor"/>
      </rPr>
      <t>5)</t>
    </r>
  </si>
  <si>
    <r>
      <t>ÖBB-Infrastruktur AG</t>
    </r>
    <r>
      <rPr>
        <vertAlign val="superscript"/>
        <sz val="10"/>
        <rFont val="Calibri"/>
        <family val="2"/>
        <scheme val="minor"/>
      </rPr>
      <t>6)</t>
    </r>
  </si>
  <si>
    <t>02 Bundesgesetzgebung</t>
  </si>
  <si>
    <t>11 Inneres</t>
  </si>
  <si>
    <t>30 Bildung</t>
  </si>
  <si>
    <t>13 Justiz</t>
  </si>
  <si>
    <t>45 Bundesvermögen</t>
  </si>
  <si>
    <t>40 Wirtschaft</t>
  </si>
  <si>
    <t>14 Militärische Angelegenheiten</t>
  </si>
  <si>
    <t>42 Landwirtschaft, Regionen und Tourismus</t>
  </si>
  <si>
    <r>
      <t>BVA
2019</t>
    </r>
    <r>
      <rPr>
        <b/>
        <vertAlign val="superscript"/>
        <sz val="10"/>
        <color theme="1"/>
        <rFont val="Calibri"/>
        <family val="2"/>
        <scheme val="minor"/>
      </rPr>
      <t>4)</t>
    </r>
  </si>
  <si>
    <r>
      <t>2018</t>
    </r>
    <r>
      <rPr>
        <b/>
        <vertAlign val="superscript"/>
        <sz val="10"/>
        <color theme="1"/>
        <rFont val="Calibri"/>
        <family val="2"/>
        <scheme val="minor"/>
      </rPr>
      <t>3)</t>
    </r>
  </si>
  <si>
    <r>
      <t>2019</t>
    </r>
    <r>
      <rPr>
        <b/>
        <vertAlign val="superscript"/>
        <sz val="10"/>
        <color theme="1"/>
        <rFont val="Calibri"/>
        <family val="2"/>
        <scheme val="minor"/>
      </rPr>
      <t>3)</t>
    </r>
  </si>
  <si>
    <r>
      <t>2020</t>
    </r>
    <r>
      <rPr>
        <b/>
        <vertAlign val="superscript"/>
        <sz val="10"/>
        <color theme="1"/>
        <rFont val="Calibri"/>
        <family val="2"/>
        <scheme val="minor"/>
      </rPr>
      <t>3)</t>
    </r>
  </si>
  <si>
    <t>4) Werte zum Zeitpunkt der Erstellung des BVA 2019, im März 2018</t>
  </si>
  <si>
    <t>Erwart.
2019</t>
  </si>
  <si>
    <r>
      <t>BVA
2019</t>
    </r>
    <r>
      <rPr>
        <b/>
        <vertAlign val="superscript"/>
        <sz val="10"/>
        <color theme="1"/>
        <rFont val="Calibri"/>
        <family val="2"/>
        <scheme val="minor"/>
      </rPr>
      <t>3)</t>
    </r>
  </si>
  <si>
    <t>Aktiva</t>
  </si>
  <si>
    <t>Verbind-lichkeiten</t>
  </si>
  <si>
    <t>nach kontrollierendem Subsektor</t>
  </si>
  <si>
    <t xml:space="preserve"> Bund</t>
  </si>
  <si>
    <t xml:space="preserve">SV </t>
  </si>
  <si>
    <t>Öffentliche Unternehmen</t>
  </si>
  <si>
    <t>in Mio. €</t>
  </si>
  <si>
    <t>Einheiten mit finanziellen Tätigkeiten</t>
  </si>
  <si>
    <t>Einheiten mit anderen Tätigkeiten</t>
  </si>
  <si>
    <t>Quelle: Statistik Austria, 20.12.2019</t>
  </si>
  <si>
    <t>In % des BIP, Rundungsdifferenzen</t>
  </si>
  <si>
    <r>
      <t>Gesamtstaat gem. ESVG2010</t>
    </r>
    <r>
      <rPr>
        <sz val="10"/>
        <rFont val="Calibri"/>
        <family val="2"/>
        <scheme val="minor"/>
      </rPr>
      <t>, % des BIP, Rundungsdifferenzen</t>
    </r>
  </si>
  <si>
    <t>Quelle: Statistik Austria bis 2018, Ab 2019 BMF</t>
  </si>
  <si>
    <t>1) Die 2016 und 2017 budgetierten, aber nicht ausbezahlten Mittel werden auf die Folgejahre verteilt. Insgesamt steht für den flächendeckenden Breitbandausbau 1 Mrd. € zur Verfügung. Ab 2020 Kompetenz BMLRT bei DB 42.02.07</t>
  </si>
  <si>
    <t>Ertragsanteile der Länder</t>
  </si>
  <si>
    <t xml:space="preserve">Transferzahlungen an Länder </t>
  </si>
  <si>
    <t>LandeslehrerInnen, Aktivausgaben (UG 30 und 42)</t>
  </si>
  <si>
    <t xml:space="preserve">LandeslehrerInnen, Pensionsausgaben </t>
  </si>
  <si>
    <t>Zweckzuschüsse Krankenanstalten (UG 24)</t>
  </si>
  <si>
    <t>Zuschüsse für Krankenanstalten (UG 44)</t>
  </si>
  <si>
    <r>
      <t>Klinischer Mehraufwand</t>
    </r>
    <r>
      <rPr>
        <i/>
        <vertAlign val="superscript"/>
        <sz val="10"/>
        <rFont val="Calibri"/>
        <family val="2"/>
        <scheme val="minor"/>
      </rPr>
      <t xml:space="preserve"> 1)</t>
    </r>
  </si>
  <si>
    <t>Gesundheits- u. Sozialbereichs-Beihilfengesetz</t>
  </si>
  <si>
    <r>
      <t xml:space="preserve">Kostenersatz für Flüchtlingsbetreuung </t>
    </r>
    <r>
      <rPr>
        <i/>
        <vertAlign val="superscript"/>
        <sz val="10"/>
        <rFont val="Calibri"/>
        <family val="2"/>
        <scheme val="minor"/>
      </rPr>
      <t>2)</t>
    </r>
  </si>
  <si>
    <t>Wohnbauförderungs-Zweckzuschüsse</t>
  </si>
  <si>
    <t>Zuschüsse für die Finanzierung von Straßen</t>
  </si>
  <si>
    <t>Kinderbetreuung u. Sprachförderung (UG 12+25+30+44)</t>
  </si>
  <si>
    <t>Zuschüsse aus dem Pflegefonds (UG 21)</t>
  </si>
  <si>
    <t>Zuschüsse für schulische Tagesbetreuung (UG 30)</t>
  </si>
  <si>
    <t>Bedarfszuweisungen an Länder</t>
  </si>
  <si>
    <t>Zuschüsse zur Theaterführung</t>
  </si>
  <si>
    <t>Katastrophenfonds</t>
  </si>
  <si>
    <t>Zuschüsse auf Grund von Sondergesetzen</t>
  </si>
  <si>
    <t>Bundesbeitrag U-Bahnbau Wien</t>
  </si>
  <si>
    <t>Sonstige Transfers an Länder</t>
  </si>
  <si>
    <t>Ertragsanteile der Gemeinden</t>
  </si>
  <si>
    <t>Transferzahlungen an Gemeinden</t>
  </si>
  <si>
    <t>Finanzkraftstärkung der Gemeinden</t>
  </si>
  <si>
    <t>Bedarfszuweisungen an Gemeinden</t>
  </si>
  <si>
    <t>Strukturfonds</t>
  </si>
  <si>
    <t>Polizeikostenersatz</t>
  </si>
  <si>
    <t>Finanzzuw. in Nahverkehrsangelegenheiten</t>
  </si>
  <si>
    <t>Zweckzuschuss für Eisenbahnkreuzungen</t>
  </si>
  <si>
    <t>Kommunalinvestitionsgesetz 2017</t>
  </si>
  <si>
    <t>Sonstige Transfers an Gemeinden</t>
  </si>
  <si>
    <t>Ertragsanteile</t>
  </si>
  <si>
    <t>Transferzahlungen</t>
  </si>
  <si>
    <t>1) Ab dem BVA 2007 wird der laufende klinische Mehraufwand nicht mehr gesondert budgetiert, sondern ist im Gesamtbetrag gem. § 12 UG 2002 enthalten; die Bauinvestitionen werden weiterhin getrennt budgetiert.</t>
  </si>
  <si>
    <t>2) Saldo aus den Zahlungen des Bundes an die Länder und der Ersätze der Länder an den Bund</t>
  </si>
  <si>
    <t>1) Seit September 2014 sind diese Einheiten durch die Umstellung auf das ESVG 2010 dem Sektor Staat zuzuordnen; Werte 2018 bis 2020 gem. IFRS Teilkonzern ÖBB-Infrastruktur, Planwert 2020 gem. IFRS Einzelabschluss ÖBB-Infrastruktur AG</t>
  </si>
  <si>
    <t>3) Werte zum Zeitpunkt der Erstellung des BVA 2019, im März 2018</t>
  </si>
  <si>
    <r>
      <t xml:space="preserve">3) Werte 2018-2019 laut Zuschussverträgen für die Jahre 2016-2021 jeweils </t>
    </r>
    <r>
      <rPr>
        <b/>
        <u/>
        <sz val="8"/>
        <rFont val="Calibri"/>
        <family val="2"/>
        <scheme val="minor"/>
      </rPr>
      <t>exkl.</t>
    </r>
    <r>
      <rPr>
        <sz val="8"/>
        <rFont val="Calibri"/>
        <family val="2"/>
        <scheme val="minor"/>
      </rPr>
      <t xml:space="preserve"> Aufrechnungen aus Vorperioden, Wert 2020 laut Zuschussverträgen für die Jahre 2018-2023, </t>
    </r>
  </si>
  <si>
    <t>UG 10 Bundeskanzleramt</t>
  </si>
  <si>
    <t>UG 11 Inneres</t>
  </si>
  <si>
    <t>UG 12 Äußeres</t>
  </si>
  <si>
    <t>UG 18 Fremdenwesen</t>
  </si>
  <si>
    <t>UG 24 Gesundheit</t>
  </si>
  <si>
    <t>UG 30 Bildung</t>
  </si>
  <si>
    <t>UG 31 Wissenschaft und Forschung</t>
  </si>
  <si>
    <t>Universitäten (gesamt)</t>
  </si>
  <si>
    <t>UG 32 Kunst und Kultur</t>
  </si>
  <si>
    <t>UG 34 Innovation und Technologie (Forschung)</t>
  </si>
  <si>
    <t>UG 40 Wirtschaft</t>
  </si>
  <si>
    <t>UG 41 Mobilität</t>
  </si>
  <si>
    <t>Österreichische Bundesbahnen-Holding AG</t>
  </si>
  <si>
    <t xml:space="preserve">ASFINAG - Autobahnen- und Schnellstraßen-Finanzierungs AG </t>
  </si>
  <si>
    <t>Via Donau - Österr. Wasserstraßen-GmbH</t>
  </si>
  <si>
    <t>UG 42 Landwirtschaft, Regionen und Tourismus</t>
  </si>
  <si>
    <t>UG 43 Klima, Umwelt und Energie</t>
  </si>
  <si>
    <t>UG 45 Bundesvermögen</t>
  </si>
  <si>
    <t>Österreichische Beteiligungs AG (ÖBAG)</t>
  </si>
  <si>
    <t>Oesterreichische Nationalbank (OeNB)</t>
  </si>
  <si>
    <t>Verbund</t>
  </si>
  <si>
    <t xml:space="preserve">Bundesimmobilien GmbH (BIG) </t>
  </si>
  <si>
    <t>Buchhaltungsagentur des Bundes (BHAG)</t>
  </si>
  <si>
    <t>Internationales Amtssitz- und Konferenzzentrum Wien AG (IAKW)</t>
  </si>
  <si>
    <t>UG 46 Finanzmarktstabilität</t>
  </si>
  <si>
    <t>ABBAG – Abbaumanagementgesellschaft des Bundes</t>
  </si>
  <si>
    <t>HETA</t>
  </si>
  <si>
    <t xml:space="preserve">Arbeitsmarktservice AMS </t>
  </si>
  <si>
    <t>Austrian Development Agency GmbH (ADA)</t>
  </si>
  <si>
    <t>UG 13 Justiz</t>
  </si>
  <si>
    <t>UG 17 Öffentlicher Dienst und Sport</t>
  </si>
  <si>
    <t xml:space="preserve">Bundes-Sport GmbH </t>
  </si>
  <si>
    <t>Österreichische Agentur für Gesundheit und Ernährungssicherheit GmbH (AGES)</t>
  </si>
  <si>
    <t>Gesundheit Österreich GmbH</t>
  </si>
  <si>
    <t>Österreichische Akademie der Wissenschaften</t>
  </si>
  <si>
    <t>Institute of Science and Technology Austria (IST Austria)</t>
  </si>
  <si>
    <t>OeAD-(Österreichischer Austauschdienst) - GmbH - Austrian Agency for International Cooperation in Education and Research</t>
  </si>
  <si>
    <t>Theater</t>
  </si>
  <si>
    <t>Bundesmuseen</t>
  </si>
  <si>
    <t>Österreichisches Filminstitut</t>
  </si>
  <si>
    <t>Österreichische ForschungsförderungsgmbH</t>
  </si>
  <si>
    <t>Institute of Technology (AIT) Konzern</t>
  </si>
  <si>
    <t>Austria Wirtschaftsservice GmbH</t>
  </si>
  <si>
    <t>Graz-Köflacher Bahn und Busbetrieb GmbH</t>
  </si>
  <si>
    <t>Justizbetreuungsagentur</t>
  </si>
  <si>
    <t>In Mio. €, jeweils wichtigste Beteiligungen der UG</t>
  </si>
  <si>
    <t>Es werden jeweils die Zahlenmäßig bedeutendsten Beteiligungen je UG angezeigt</t>
  </si>
  <si>
    <t>Veränderungen gegen das Vorjahr in %, Rundungsdifferenzen</t>
  </si>
  <si>
    <t>abs.</t>
  </si>
  <si>
    <r>
      <t>n.v.</t>
    </r>
    <r>
      <rPr>
        <vertAlign val="superscript"/>
        <sz val="10"/>
        <color theme="1"/>
        <rFont val="Calibri"/>
        <family val="2"/>
        <scheme val="minor"/>
      </rPr>
      <t>1)</t>
    </r>
  </si>
  <si>
    <t>1) Die Bundes-Sport GmbH war zum Zeitpunkt der Erstellung des BVA 2019 noch keine mehrheitliche Beteiligung  des Bundes</t>
  </si>
  <si>
    <t>Altlastensanierung, UG 43</t>
  </si>
  <si>
    <t>KLI.EN, UG 41 und UG 43</t>
  </si>
  <si>
    <r>
      <t xml:space="preserve">2) Werte 2018-2019 Budgeterfolgswerte (auf Basis Zuschussverträge für die Jahre 2016-2021 jeweils </t>
    </r>
    <r>
      <rPr>
        <b/>
        <u/>
        <sz val="8"/>
        <rFont val="Calibri"/>
        <family val="2"/>
        <scheme val="minor"/>
      </rPr>
      <t>inkl.</t>
    </r>
    <r>
      <rPr>
        <sz val="8"/>
        <rFont val="Calibri"/>
        <family val="2"/>
        <scheme val="minor"/>
      </rPr>
      <t xml:space="preserve"> Aufrechnungen aus Vorperioden); Wert 2020 laut BVA-E </t>
    </r>
  </si>
  <si>
    <t>2) Prognose zum Zeitpunkt der BVA-Erstellung im März 2018</t>
  </si>
  <si>
    <r>
      <t>2019
BVA</t>
    </r>
    <r>
      <rPr>
        <b/>
        <vertAlign val="superscript"/>
        <sz val="10"/>
        <color rgb="FF000000"/>
        <rFont val="Calibri"/>
        <family val="2"/>
        <scheme val="minor"/>
      </rPr>
      <t>2)</t>
    </r>
  </si>
  <si>
    <r>
      <t>2020</t>
    </r>
    <r>
      <rPr>
        <b/>
        <vertAlign val="superscript"/>
        <sz val="10"/>
        <color rgb="FF000000"/>
        <rFont val="Calibri"/>
        <family val="2"/>
        <scheme val="minor"/>
      </rPr>
      <t>1)</t>
    </r>
    <r>
      <rPr>
        <b/>
        <sz val="10"/>
        <color rgb="FF000000"/>
        <rFont val="Calibri"/>
        <family val="2"/>
        <scheme val="minor"/>
      </rPr>
      <t xml:space="preserve">
Prognose</t>
    </r>
  </si>
  <si>
    <r>
      <t xml:space="preserve">1) </t>
    </r>
    <r>
      <rPr>
        <b/>
        <sz val="8"/>
        <color rgb="FFFF0000"/>
        <rFont val="Calibri"/>
        <family val="2"/>
        <scheme val="minor"/>
      </rPr>
      <t xml:space="preserve">Aktuelle Einschätzung in ROT. </t>
    </r>
    <r>
      <rPr>
        <sz val="8"/>
        <color theme="1"/>
        <rFont val="Calibri"/>
        <family val="2"/>
        <scheme val="minor"/>
      </rPr>
      <t>Das reale Wachstum lt. WIFO-Prognose vom Dezember 2019 beträgt für 2020 1,2%.</t>
    </r>
  </si>
  <si>
    <t>Es werden jeweils die zahlenmäßig bedeutendsten Beteiligungen je UG angezeigt</t>
  </si>
  <si>
    <t>abzgl. Ermächtigung f. COVID-19</t>
  </si>
  <si>
    <t>Nettofinanzierungssaldo inkl. Ermächtigung f. COVID-19</t>
  </si>
  <si>
    <t xml:space="preserve">In % des BIP </t>
  </si>
  <si>
    <t>Basisszenario</t>
  </si>
  <si>
    <t>Basler Ausschuss Stress Szenario</t>
  </si>
  <si>
    <t>Quellen: BMF, OeBFA</t>
  </si>
  <si>
    <t>Basis Szenario</t>
  </si>
  <si>
    <t>BIP-Wachstumsrate, nominell in %</t>
  </si>
  <si>
    <t>Unselbständig aktiv Beschäftigte in 1.000</t>
  </si>
  <si>
    <t>Arbeitslose in 1.000</t>
  </si>
  <si>
    <t>Verbraucherpreisentwicklung in %</t>
  </si>
  <si>
    <t>Privater Konsum, real in %</t>
  </si>
  <si>
    <t>Budgetsaldo in % des BIP</t>
  </si>
  <si>
    <t>Schuldenquote in % des BIP</t>
  </si>
  <si>
    <t xml:space="preserve">Szenario 1 </t>
  </si>
  <si>
    <t xml:space="preserve">Szenario 2 </t>
  </si>
  <si>
    <t>Quellen: BMF, STAT, WIFO</t>
  </si>
  <si>
    <t>Szenario 3</t>
  </si>
  <si>
    <t xml:space="preserve">EZB-Szenario </t>
  </si>
  <si>
    <t>Mrd. €</t>
  </si>
  <si>
    <t>Ermächti-gungen</t>
  </si>
  <si>
    <t>7) Quelle: ASFINAG; Werte für 2019 und 2020 Planwerte aus genehmigten Kostenplänen 2019 und 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</si>
</sst>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
    <numFmt numFmtId="165" formatCode="#,##0.0"/>
    <numFmt numFmtId="166" formatCode="#,##0.000"/>
    <numFmt numFmtId="167" formatCode="0.0%"/>
    <numFmt numFmtId="168" formatCode="###,##0.000"/>
    <numFmt numFmtId="169" formatCode="dd/mm/yy;@"/>
    <numFmt numFmtId="170" formatCode="0.0000000"/>
    <numFmt numFmtId="171" formatCode="0.0_)"/>
    <numFmt numFmtId="172" formatCode="_-* #,##0.00\ _Ö_S_-;\-* #,##0.00\ _Ö_S_-;_-* &quot;-&quot;??\ _Ö_S_-;_-@_-"/>
  </numFmts>
  <fonts count="90" x14ac:knownFonts="1">
    <font>
      <sz val="11"/>
      <color theme="1"/>
      <name val="Calibri"/>
      <family val="2"/>
      <scheme val="minor"/>
    </font>
    <font>
      <sz val="11"/>
      <color theme="1"/>
      <name val="Calibri"/>
      <family val="2"/>
    </font>
    <font>
      <sz val="11"/>
      <color theme="1"/>
      <name val="Calibri"/>
      <family val="2"/>
    </font>
    <font>
      <sz val="11"/>
      <color theme="1"/>
      <name val="Calibri"/>
      <family val="2"/>
    </font>
    <font>
      <sz val="11"/>
      <color theme="1"/>
      <name val="Calibri"/>
      <family val="2"/>
    </font>
    <font>
      <sz val="11"/>
      <color theme="1"/>
      <name val="Calibri"/>
      <family val="2"/>
      <scheme val="minor"/>
    </font>
    <font>
      <sz val="10"/>
      <color theme="1"/>
      <name val="Calibri"/>
      <family val="2"/>
      <scheme val="minor"/>
    </font>
    <font>
      <b/>
      <sz val="10"/>
      <color rgb="FF000000"/>
      <name val="Calibri"/>
      <family val="2"/>
    </font>
    <font>
      <b/>
      <sz val="10"/>
      <name val="Calibri"/>
      <family val="2"/>
      <scheme val="minor"/>
    </font>
    <font>
      <b/>
      <sz val="10"/>
      <color theme="1"/>
      <name val="Calibri"/>
      <family val="2"/>
      <scheme val="minor"/>
    </font>
    <font>
      <b/>
      <sz val="12"/>
      <color theme="1"/>
      <name val="Calibri"/>
      <family val="2"/>
      <scheme val="minor"/>
    </font>
    <font>
      <sz val="12"/>
      <color theme="1"/>
      <name val="Calibri"/>
      <family val="2"/>
      <scheme val="minor"/>
    </font>
    <font>
      <b/>
      <sz val="10"/>
      <color rgb="FFC00000"/>
      <name val="Calibri"/>
      <family val="2"/>
      <scheme val="minor"/>
    </font>
    <font>
      <sz val="10"/>
      <name val="Calibri"/>
      <family val="2"/>
      <scheme val="minor"/>
    </font>
    <font>
      <sz val="9"/>
      <color theme="1"/>
      <name val="Calibri"/>
      <family val="2"/>
      <scheme val="minor"/>
    </font>
    <font>
      <b/>
      <sz val="9"/>
      <color theme="1"/>
      <name val="Calibri"/>
      <family val="2"/>
      <scheme val="minor"/>
    </font>
    <font>
      <b/>
      <sz val="11"/>
      <color theme="1"/>
      <name val="Calibri"/>
      <family val="2"/>
      <scheme val="minor"/>
    </font>
    <font>
      <sz val="10"/>
      <color rgb="FFC00000"/>
      <name val="Calibri"/>
      <family val="2"/>
      <scheme val="minor"/>
    </font>
    <font>
      <sz val="10"/>
      <color rgb="FF000000"/>
      <name val="Calibri"/>
      <family val="2"/>
    </font>
    <font>
      <sz val="10"/>
      <name val="Arial"/>
      <family val="2"/>
    </font>
    <font>
      <i/>
      <sz val="10"/>
      <name val="Calibri"/>
      <family val="2"/>
      <scheme val="minor"/>
    </font>
    <font>
      <b/>
      <sz val="10"/>
      <color rgb="FFFF0000"/>
      <name val="Calibri"/>
      <family val="2"/>
      <scheme val="minor"/>
    </font>
    <font>
      <sz val="11"/>
      <color theme="1"/>
      <name val="Tahoma"/>
      <family val="2"/>
    </font>
    <font>
      <b/>
      <sz val="9.5"/>
      <color rgb="FF000000"/>
      <name val="Calibri"/>
      <family val="2"/>
      <scheme val="minor"/>
    </font>
    <font>
      <b/>
      <sz val="10"/>
      <color rgb="FF000000"/>
      <name val="Calibri"/>
      <family val="2"/>
      <scheme val="minor"/>
    </font>
    <font>
      <sz val="11"/>
      <name val="Calibri"/>
      <family val="2"/>
      <scheme val="minor"/>
    </font>
    <font>
      <i/>
      <sz val="11"/>
      <name val="Calibri"/>
      <family val="2"/>
      <scheme val="minor"/>
    </font>
    <font>
      <i/>
      <sz val="10"/>
      <color theme="1"/>
      <name val="Calibri"/>
      <family val="2"/>
      <scheme val="minor"/>
    </font>
    <font>
      <i/>
      <sz val="11"/>
      <color theme="1"/>
      <name val="Calibri"/>
      <family val="2"/>
      <scheme val="minor"/>
    </font>
    <font>
      <b/>
      <sz val="9.5"/>
      <color rgb="FF000000"/>
      <name val="Calibri"/>
      <family val="2"/>
    </font>
    <font>
      <b/>
      <sz val="11"/>
      <color rgb="FF000000"/>
      <name val="Calibri"/>
      <family val="2"/>
    </font>
    <font>
      <b/>
      <sz val="9.5"/>
      <color rgb="FFC00000"/>
      <name val="Calibri"/>
      <family val="2"/>
    </font>
    <font>
      <b/>
      <sz val="9.5"/>
      <name val="Calibri"/>
      <family val="2"/>
    </font>
    <font>
      <b/>
      <sz val="10"/>
      <color rgb="FFC00000"/>
      <name val="Calibri"/>
      <family val="2"/>
    </font>
    <font>
      <sz val="10"/>
      <color rgb="FF000000"/>
      <name val="Calibri"/>
      <family val="2"/>
      <scheme val="minor"/>
    </font>
    <font>
      <sz val="18"/>
      <color theme="3"/>
      <name val="Calibri Light"/>
      <family val="2"/>
      <scheme val="major"/>
    </font>
    <font>
      <b/>
      <sz val="15"/>
      <color theme="3"/>
      <name val="Calibri"/>
      <family val="2"/>
    </font>
    <font>
      <b/>
      <sz val="13"/>
      <color theme="3"/>
      <name val="Calibri"/>
      <family val="2"/>
    </font>
    <font>
      <b/>
      <sz val="11"/>
      <color theme="3"/>
      <name val="Calibri"/>
      <family val="2"/>
    </font>
    <font>
      <sz val="11"/>
      <color rgb="FF006100"/>
      <name val="Calibri"/>
      <family val="2"/>
    </font>
    <font>
      <sz val="11"/>
      <color rgb="FF9C0006"/>
      <name val="Calibri"/>
      <family val="2"/>
    </font>
    <font>
      <sz val="11"/>
      <color rgb="FF9C6500"/>
      <name val="Calibri"/>
      <family val="2"/>
    </font>
    <font>
      <sz val="11"/>
      <color rgb="FF3F3F76"/>
      <name val="Calibri"/>
      <family val="2"/>
    </font>
    <font>
      <b/>
      <sz val="11"/>
      <color rgb="FF3F3F3F"/>
      <name val="Calibri"/>
      <family val="2"/>
    </font>
    <font>
      <b/>
      <sz val="11"/>
      <color rgb="FFFA7D00"/>
      <name val="Calibri"/>
      <family val="2"/>
    </font>
    <font>
      <sz val="11"/>
      <color rgb="FFFA7D00"/>
      <name val="Calibri"/>
      <family val="2"/>
    </font>
    <font>
      <b/>
      <sz val="11"/>
      <color theme="0"/>
      <name val="Calibri"/>
      <family val="2"/>
    </font>
    <font>
      <sz val="11"/>
      <color rgb="FFFF0000"/>
      <name val="Calibri"/>
      <family val="2"/>
    </font>
    <font>
      <i/>
      <sz val="11"/>
      <color rgb="FF7F7F7F"/>
      <name val="Calibri"/>
      <family val="2"/>
    </font>
    <font>
      <b/>
      <sz val="11"/>
      <color theme="1"/>
      <name val="Calibri"/>
      <family val="2"/>
    </font>
    <font>
      <sz val="11"/>
      <color theme="0"/>
      <name val="Calibri"/>
      <family val="2"/>
    </font>
    <font>
      <vertAlign val="superscript"/>
      <sz val="10"/>
      <color theme="1"/>
      <name val="Calibri"/>
      <family val="2"/>
      <scheme val="minor"/>
    </font>
    <font>
      <b/>
      <vertAlign val="superscript"/>
      <sz val="10"/>
      <color rgb="FF000000"/>
      <name val="Calibri"/>
      <family val="2"/>
      <scheme val="minor"/>
    </font>
    <font>
      <sz val="10"/>
      <name val="Helv"/>
    </font>
    <font>
      <sz val="9"/>
      <name val="Palatino Linotype"/>
      <family val="1"/>
    </font>
    <font>
      <i/>
      <sz val="9"/>
      <name val="Palatino Linotype"/>
      <family val="1"/>
    </font>
    <font>
      <b/>
      <sz val="9"/>
      <name val="Calibri"/>
      <family val="2"/>
      <scheme val="minor"/>
    </font>
    <font>
      <sz val="9"/>
      <name val="Calibri"/>
      <family val="2"/>
      <scheme val="minor"/>
    </font>
    <font>
      <b/>
      <vertAlign val="superscript"/>
      <sz val="10"/>
      <name val="Calibri"/>
      <family val="2"/>
      <scheme val="minor"/>
    </font>
    <font>
      <b/>
      <vertAlign val="superscript"/>
      <sz val="10"/>
      <color rgb="FFC00000"/>
      <name val="Calibri"/>
      <family val="2"/>
      <scheme val="minor"/>
    </font>
    <font>
      <vertAlign val="superscript"/>
      <sz val="10"/>
      <name val="Calibri"/>
      <family val="2"/>
      <scheme val="minor"/>
    </font>
    <font>
      <b/>
      <vertAlign val="superscript"/>
      <sz val="10"/>
      <color theme="1"/>
      <name val="Calibri"/>
      <family val="2"/>
      <scheme val="minor"/>
    </font>
    <font>
      <b/>
      <sz val="9"/>
      <color rgb="FFC00000"/>
      <name val="Calibri"/>
      <family val="2"/>
      <scheme val="minor"/>
    </font>
    <font>
      <sz val="10"/>
      <color indexed="8"/>
      <name val="Calibri"/>
      <family val="2"/>
      <scheme val="minor"/>
    </font>
    <font>
      <vertAlign val="superscript"/>
      <sz val="10"/>
      <color indexed="8"/>
      <name val="Calibri"/>
      <family val="2"/>
      <scheme val="minor"/>
    </font>
    <font>
      <b/>
      <sz val="11"/>
      <color rgb="FFC00000"/>
      <name val="Calibri"/>
      <family val="2"/>
      <scheme val="minor"/>
    </font>
    <font>
      <sz val="9"/>
      <color indexed="8"/>
      <name val="Palatino Linotype"/>
      <family val="1"/>
    </font>
    <font>
      <vertAlign val="superscript"/>
      <sz val="10"/>
      <color rgb="FF000000"/>
      <name val="Calibri"/>
      <family val="2"/>
    </font>
    <font>
      <sz val="8"/>
      <color theme="1"/>
      <name val="Calibri"/>
      <family val="2"/>
      <scheme val="minor"/>
    </font>
    <font>
      <sz val="8"/>
      <color theme="1"/>
      <name val="Calibri"/>
      <family val="2"/>
    </font>
    <font>
      <sz val="10"/>
      <color theme="1"/>
      <name val="Calibri"/>
      <family val="2"/>
    </font>
    <font>
      <i/>
      <sz val="9"/>
      <name val="Calibri"/>
      <family val="2"/>
      <scheme val="minor"/>
    </font>
    <font>
      <i/>
      <sz val="9"/>
      <color theme="1"/>
      <name val="Calibri"/>
      <family val="2"/>
      <scheme val="minor"/>
    </font>
    <font>
      <i/>
      <sz val="9"/>
      <color theme="1"/>
      <name val="Calibri"/>
      <family val="2"/>
    </font>
    <font>
      <b/>
      <sz val="8"/>
      <color theme="1"/>
      <name val="Calibri"/>
      <family val="2"/>
      <scheme val="minor"/>
    </font>
    <font>
      <sz val="8"/>
      <name val="Calibri"/>
      <family val="2"/>
      <scheme val="minor"/>
    </font>
    <font>
      <b/>
      <u/>
      <sz val="8"/>
      <name val="Calibri"/>
      <family val="2"/>
      <scheme val="minor"/>
    </font>
    <font>
      <i/>
      <vertAlign val="superscript"/>
      <sz val="10"/>
      <name val="Calibri"/>
      <family val="2"/>
      <scheme val="minor"/>
    </font>
    <font>
      <b/>
      <sz val="11"/>
      <name val="Calibri"/>
      <family val="2"/>
      <scheme val="minor"/>
    </font>
    <font>
      <b/>
      <sz val="10"/>
      <color theme="1"/>
      <name val="Calibri"/>
      <family val="2"/>
    </font>
    <font>
      <sz val="8"/>
      <color rgb="FF000000"/>
      <name val="Calibri"/>
      <family val="2"/>
    </font>
    <font>
      <b/>
      <sz val="8"/>
      <color rgb="FFFF0000"/>
      <name val="Calibri"/>
      <family val="2"/>
      <scheme val="minor"/>
    </font>
    <font>
      <b/>
      <i/>
      <sz val="10"/>
      <color rgb="FF000000"/>
      <name val="Calibri"/>
      <family val="2"/>
    </font>
    <font>
      <i/>
      <sz val="10"/>
      <color rgb="FF000000"/>
      <name val="Calibri"/>
      <family val="2"/>
    </font>
    <font>
      <i/>
      <sz val="11"/>
      <color theme="1"/>
      <name val="Calibri"/>
      <family val="2"/>
    </font>
    <font>
      <sz val="11"/>
      <name val="Arial"/>
      <family val="2"/>
    </font>
    <font>
      <sz val="10"/>
      <name val="Courier"/>
      <family val="3"/>
    </font>
    <font>
      <sz val="9"/>
      <color indexed="8"/>
      <name val="Calibri"/>
      <family val="2"/>
      <scheme val="minor"/>
    </font>
    <font>
      <b/>
      <sz val="9"/>
      <color indexed="8"/>
      <name val="Calibri"/>
      <family val="2"/>
      <scheme val="minor"/>
    </font>
    <font>
      <b/>
      <sz val="10"/>
      <color indexed="8"/>
      <name val="Calibri"/>
      <family val="2"/>
      <scheme val="minor"/>
    </font>
  </fonts>
  <fills count="46">
    <fill>
      <patternFill patternType="none"/>
    </fill>
    <fill>
      <patternFill patternType="gray125"/>
    </fill>
    <fill>
      <patternFill patternType="solid">
        <fgColor rgb="FFC6DBE4"/>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rgb="FFDFF0E0"/>
        <bgColor rgb="FF000000"/>
      </patternFill>
    </fill>
    <fill>
      <patternFill patternType="solid">
        <fgColor rgb="FFEBF5EB"/>
        <bgColor rgb="FF000000"/>
      </patternFill>
    </fill>
    <fill>
      <patternFill patternType="solid">
        <fgColor rgb="FFDDE9EF"/>
        <bgColor indexed="64"/>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FFFFF"/>
        <bgColor rgb="FF000000"/>
      </patternFill>
    </fill>
    <fill>
      <patternFill patternType="solid">
        <fgColor rgb="FFD9D9D9"/>
        <bgColor rgb="FF000000"/>
      </patternFill>
    </fill>
    <fill>
      <patternFill patternType="solid">
        <fgColor rgb="FFFFFFFF"/>
        <bgColor indexed="64"/>
      </patternFill>
    </fill>
  </fills>
  <borders count="18">
    <border>
      <left/>
      <right/>
      <top/>
      <bottom/>
      <diagonal/>
    </border>
    <border>
      <left/>
      <right/>
      <top style="thin">
        <color rgb="FFFF0000"/>
      </top>
      <bottom style="thin">
        <color indexed="64"/>
      </bottom>
      <diagonal/>
    </border>
    <border>
      <left/>
      <right/>
      <top/>
      <bottom style="thin">
        <color indexed="64"/>
      </bottom>
      <diagonal/>
    </border>
    <border>
      <left/>
      <right/>
      <top/>
      <bottom style="thin">
        <color rgb="FFFF0000"/>
      </bottom>
      <diagonal/>
    </border>
    <border>
      <left/>
      <right/>
      <top style="thin">
        <color indexed="64"/>
      </top>
      <bottom style="thin">
        <color rgb="FFFF0000"/>
      </bottom>
      <diagonal/>
    </border>
    <border>
      <left/>
      <right/>
      <top style="thin">
        <color indexed="64"/>
      </top>
      <bottom style="thin">
        <color indexed="64"/>
      </bottom>
      <diagonal/>
    </border>
    <border>
      <left/>
      <right/>
      <top style="thin">
        <color indexed="64"/>
      </top>
      <bottom/>
      <diagonal/>
    </border>
    <border>
      <left/>
      <right/>
      <top/>
      <bottom style="thin">
        <color theme="4" tint="0.39997558519241921"/>
      </bottom>
      <diagonal/>
    </border>
    <border>
      <left/>
      <right/>
      <top style="thin">
        <color rgb="FFFF0000"/>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2">
    <xf numFmtId="0" fontId="0" fillId="0" borderId="0"/>
    <xf numFmtId="0" fontId="5" fillId="0" borderId="0"/>
    <xf numFmtId="0" fontId="4" fillId="0" borderId="0"/>
    <xf numFmtId="9" fontId="4" fillId="0" borderId="0" applyFont="0" applyFill="0" applyBorder="0" applyAlignment="0" applyProtection="0"/>
    <xf numFmtId="0" fontId="19" fillId="0" borderId="0"/>
    <xf numFmtId="0" fontId="19" fillId="0" borderId="0"/>
    <xf numFmtId="0" fontId="19" fillId="0" borderId="0"/>
    <xf numFmtId="0" fontId="22" fillId="0" borderId="0"/>
    <xf numFmtId="0" fontId="3" fillId="0" borderId="0"/>
    <xf numFmtId="9" fontId="3" fillId="0" borderId="0" applyFont="0" applyFill="0" applyBorder="0" applyAlignment="0" applyProtection="0"/>
    <xf numFmtId="0" fontId="19" fillId="0" borderId="0"/>
    <xf numFmtId="0" fontId="35" fillId="0" borderId="0" applyNumberFormat="0" applyFill="0" applyBorder="0" applyAlignment="0" applyProtection="0"/>
    <xf numFmtId="0" fontId="36" fillId="0" borderId="9"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0" applyNumberFormat="0" applyFill="0" applyBorder="0" applyAlignment="0" applyProtection="0"/>
    <xf numFmtId="0" fontId="39" fillId="9" borderId="0" applyNumberFormat="0" applyBorder="0" applyAlignment="0" applyProtection="0"/>
    <xf numFmtId="0" fontId="40" fillId="10" borderId="0" applyNumberFormat="0" applyBorder="0" applyAlignment="0" applyProtection="0"/>
    <xf numFmtId="0" fontId="41" fillId="11" borderId="0" applyNumberFormat="0" applyBorder="0" applyAlignment="0" applyProtection="0"/>
    <xf numFmtId="0" fontId="42" fillId="12" borderId="12" applyNumberFormat="0" applyAlignment="0" applyProtection="0"/>
    <xf numFmtId="0" fontId="43" fillId="13" borderId="13" applyNumberFormat="0" applyAlignment="0" applyProtection="0"/>
    <xf numFmtId="0" fontId="44" fillId="13" borderId="12" applyNumberFormat="0" applyAlignment="0" applyProtection="0"/>
    <xf numFmtId="0" fontId="45" fillId="0" borderId="14" applyNumberFormat="0" applyFill="0" applyAlignment="0" applyProtection="0"/>
    <xf numFmtId="0" fontId="46" fillId="14" borderId="15" applyNumberFormat="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9" fillId="0" borderId="17" applyNumberFormat="0" applyFill="0" applyAlignment="0" applyProtection="0"/>
    <xf numFmtId="0" fontId="50" fillId="16" borderId="0" applyNumberFormat="0" applyBorder="0" applyAlignment="0" applyProtection="0"/>
    <xf numFmtId="0" fontId="2" fillId="17" borderId="0" applyNumberFormat="0" applyBorder="0" applyAlignment="0" applyProtection="0"/>
    <xf numFmtId="0" fontId="2" fillId="18" borderId="0" applyNumberFormat="0" applyBorder="0" applyAlignment="0" applyProtection="0"/>
    <xf numFmtId="0" fontId="50" fillId="19" borderId="0" applyNumberFormat="0" applyBorder="0" applyAlignment="0" applyProtection="0"/>
    <xf numFmtId="0" fontId="50" fillId="20" borderId="0" applyNumberFormat="0" applyBorder="0" applyAlignment="0" applyProtection="0"/>
    <xf numFmtId="0" fontId="2" fillId="21" borderId="0" applyNumberFormat="0" applyBorder="0" applyAlignment="0" applyProtection="0"/>
    <xf numFmtId="0" fontId="2" fillId="22" borderId="0" applyNumberFormat="0" applyBorder="0" applyAlignment="0" applyProtection="0"/>
    <xf numFmtId="0" fontId="50" fillId="23" borderId="0" applyNumberFormat="0" applyBorder="0" applyAlignment="0" applyProtection="0"/>
    <xf numFmtId="0" fontId="50" fillId="24"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50" fillId="27" borderId="0" applyNumberFormat="0" applyBorder="0" applyAlignment="0" applyProtection="0"/>
    <xf numFmtId="0" fontId="50" fillId="28"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50" fillId="31" borderId="0" applyNumberFormat="0" applyBorder="0" applyAlignment="0" applyProtection="0"/>
    <xf numFmtId="0" fontId="50" fillId="32" borderId="0" applyNumberFormat="0" applyBorder="0" applyAlignment="0" applyProtection="0"/>
    <xf numFmtId="0" fontId="2" fillId="33" borderId="0" applyNumberFormat="0" applyBorder="0" applyAlignment="0" applyProtection="0"/>
    <xf numFmtId="0" fontId="2" fillId="34"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50" fillId="39" borderId="0" applyNumberFormat="0" applyBorder="0" applyAlignment="0" applyProtection="0"/>
    <xf numFmtId="0" fontId="2" fillId="0" borderId="0"/>
    <xf numFmtId="0" fontId="2" fillId="15" borderId="16" applyNumberFormat="0" applyFont="0" applyAlignment="0" applyProtection="0"/>
    <xf numFmtId="0" fontId="53" fillId="0" borderId="0"/>
    <xf numFmtId="0" fontId="5" fillId="0" borderId="0"/>
    <xf numFmtId="0" fontId="5" fillId="0" borderId="0"/>
    <xf numFmtId="9" fontId="5" fillId="0" borderId="0" applyFont="0" applyFill="0" applyBorder="0" applyAlignment="0" applyProtection="0"/>
    <xf numFmtId="0" fontId="1" fillId="0" borderId="0"/>
    <xf numFmtId="0" fontId="22" fillId="0" borderId="0"/>
    <xf numFmtId="0" fontId="85" fillId="0" borderId="0"/>
    <xf numFmtId="171" fontId="86" fillId="0" borderId="0"/>
    <xf numFmtId="172" fontId="19" fillId="0" borderId="0" applyFont="0" applyFill="0" applyBorder="0" applyAlignment="0" applyProtection="0"/>
  </cellStyleXfs>
  <cellXfs count="782">
    <xf numFmtId="0" fontId="0" fillId="0" borderId="0" xfId="0"/>
    <xf numFmtId="0" fontId="8" fillId="0" borderId="2" xfId="2" applyFont="1" applyBorder="1" applyAlignment="1">
      <alignment vertical="center"/>
    </xf>
    <xf numFmtId="165" fontId="8" fillId="0" borderId="2" xfId="2" applyNumberFormat="1" applyFont="1" applyBorder="1" applyAlignment="1">
      <alignment vertical="center"/>
    </xf>
    <xf numFmtId="165" fontId="13" fillId="0" borderId="0" xfId="2" applyNumberFormat="1" applyFont="1" applyBorder="1" applyAlignment="1">
      <alignment vertical="center"/>
    </xf>
    <xf numFmtId="165" fontId="8" fillId="0" borderId="0" xfId="2" applyNumberFormat="1" applyFont="1" applyBorder="1" applyAlignment="1">
      <alignment vertical="center"/>
    </xf>
    <xf numFmtId="0" fontId="12" fillId="0" borderId="5" xfId="2" applyFont="1" applyBorder="1" applyAlignment="1">
      <alignment vertical="center"/>
    </xf>
    <xf numFmtId="165" fontId="12" fillId="0" borderId="5" xfId="2" applyNumberFormat="1" applyFont="1" applyBorder="1" applyAlignment="1">
      <alignment vertical="center"/>
    </xf>
    <xf numFmtId="0" fontId="6" fillId="0" borderId="0" xfId="2" applyFont="1" applyAlignment="1">
      <alignment vertical="center"/>
    </xf>
    <xf numFmtId="165" fontId="6" fillId="0" borderId="0" xfId="2" applyNumberFormat="1" applyFont="1" applyAlignment="1">
      <alignment vertical="center"/>
    </xf>
    <xf numFmtId="165" fontId="6" fillId="0" borderId="0" xfId="2" applyNumberFormat="1" applyFont="1" applyFill="1" applyAlignment="1">
      <alignment vertical="center"/>
    </xf>
    <xf numFmtId="0" fontId="9" fillId="0" borderId="2" xfId="2" applyFont="1" applyBorder="1" applyAlignment="1">
      <alignment vertical="center"/>
    </xf>
    <xf numFmtId="0" fontId="9" fillId="0" borderId="2" xfId="2" applyFont="1" applyBorder="1"/>
    <xf numFmtId="0" fontId="6" fillId="0" borderId="0" xfId="2" applyFont="1" applyBorder="1" applyAlignment="1">
      <alignment vertical="center"/>
    </xf>
    <xf numFmtId="0" fontId="14" fillId="0" borderId="0" xfId="2" applyFont="1" applyBorder="1" applyAlignment="1">
      <alignment vertical="center"/>
    </xf>
    <xf numFmtId="4" fontId="6" fillId="0" borderId="0" xfId="2" applyNumberFormat="1" applyFont="1" applyAlignment="1">
      <alignment vertical="center"/>
    </xf>
    <xf numFmtId="4" fontId="6" fillId="0" borderId="0" xfId="2" applyNumberFormat="1" applyFont="1" applyFill="1" applyAlignment="1">
      <alignment vertical="center"/>
    </xf>
    <xf numFmtId="0" fontId="9" fillId="0" borderId="6" xfId="2" applyFont="1" applyBorder="1" applyAlignment="1">
      <alignment vertical="center"/>
    </xf>
    <xf numFmtId="0" fontId="15" fillId="0" borderId="6" xfId="2" applyFont="1" applyBorder="1" applyAlignment="1">
      <alignment vertical="center"/>
    </xf>
    <xf numFmtId="0" fontId="16" fillId="0" borderId="6" xfId="2" applyFont="1" applyBorder="1"/>
    <xf numFmtId="165" fontId="9" fillId="0" borderId="6" xfId="2" applyNumberFormat="1" applyFont="1" applyFill="1" applyBorder="1" applyAlignment="1">
      <alignment vertical="center"/>
    </xf>
    <xf numFmtId="0" fontId="16" fillId="0" borderId="0" xfId="2" applyFont="1"/>
    <xf numFmtId="0" fontId="13" fillId="0" borderId="0" xfId="2" applyFont="1" applyBorder="1" applyAlignment="1">
      <alignment vertical="center"/>
    </xf>
    <xf numFmtId="0" fontId="17" fillId="0" borderId="0" xfId="2" applyFont="1" applyBorder="1" applyAlignment="1">
      <alignment vertical="center"/>
    </xf>
    <xf numFmtId="0" fontId="13" fillId="0" borderId="2" xfId="2" applyFont="1" applyBorder="1" applyAlignment="1">
      <alignment vertical="center"/>
    </xf>
    <xf numFmtId="165" fontId="0" fillId="0" borderId="0" xfId="0" applyNumberFormat="1"/>
    <xf numFmtId="165" fontId="0" fillId="0" borderId="0" xfId="0" applyNumberFormat="1" applyAlignment="1">
      <alignment horizontal="right"/>
    </xf>
    <xf numFmtId="0" fontId="9" fillId="0" borderId="2" xfId="2" applyFont="1" applyBorder="1" applyAlignment="1">
      <alignment horizontal="center" vertical="center"/>
    </xf>
    <xf numFmtId="0" fontId="9" fillId="2" borderId="3" xfId="2" applyFont="1" applyFill="1" applyBorder="1" applyAlignment="1">
      <alignment horizontal="center" vertical="center"/>
    </xf>
    <xf numFmtId="0" fontId="9" fillId="2" borderId="6" xfId="2" applyFont="1" applyFill="1" applyBorder="1" applyAlignment="1">
      <alignment horizontal="center" vertical="center"/>
    </xf>
    <xf numFmtId="0" fontId="6" fillId="0" borderId="0" xfId="0" applyFont="1"/>
    <xf numFmtId="0" fontId="9" fillId="0" borderId="2" xfId="0" applyFont="1" applyBorder="1" applyAlignment="1">
      <alignment vertical="center"/>
    </xf>
    <xf numFmtId="0" fontId="6" fillId="0" borderId="0" xfId="0" applyFont="1" applyAlignment="1">
      <alignment vertical="center"/>
    </xf>
    <xf numFmtId="0" fontId="6" fillId="0" borderId="2" xfId="0" applyFont="1" applyBorder="1"/>
    <xf numFmtId="165" fontId="17" fillId="0" borderId="0" xfId="2" applyNumberFormat="1" applyFont="1" applyBorder="1" applyAlignment="1">
      <alignment vertical="center"/>
    </xf>
    <xf numFmtId="0" fontId="20" fillId="0" borderId="0" xfId="2" applyFont="1" applyBorder="1" applyAlignment="1">
      <alignment vertical="center"/>
    </xf>
    <xf numFmtId="0" fontId="13" fillId="0" borderId="0" xfId="2" applyFont="1" applyBorder="1" applyAlignment="1">
      <alignment vertical="top"/>
    </xf>
    <xf numFmtId="0" fontId="8" fillId="0" borderId="2" xfId="2" applyFont="1" applyBorder="1" applyAlignment="1">
      <alignment vertical="top"/>
    </xf>
    <xf numFmtId="0" fontId="20" fillId="0" borderId="0" xfId="2" applyFont="1" applyBorder="1" applyAlignment="1">
      <alignment vertical="top"/>
    </xf>
    <xf numFmtId="0" fontId="13" fillId="3" borderId="4" xfId="2" applyFont="1" applyFill="1" applyBorder="1" applyAlignment="1">
      <alignment horizontal="left" vertical="center"/>
    </xf>
    <xf numFmtId="0" fontId="5" fillId="0" borderId="0" xfId="2" applyFont="1"/>
    <xf numFmtId="0" fontId="23" fillId="3" borderId="4" xfId="2" applyFont="1" applyFill="1" applyBorder="1" applyAlignment="1">
      <alignment horizontal="right" vertical="center"/>
    </xf>
    <xf numFmtId="0" fontId="24" fillId="3" borderId="4" xfId="2" applyFont="1" applyFill="1" applyBorder="1" applyAlignment="1">
      <alignment horizontal="right" vertical="center"/>
    </xf>
    <xf numFmtId="0" fontId="5" fillId="0" borderId="2" xfId="2" applyFont="1" applyBorder="1"/>
    <xf numFmtId="0" fontId="5" fillId="0" borderId="0" xfId="2" applyFont="1" applyBorder="1"/>
    <xf numFmtId="0" fontId="25" fillId="0" borderId="0" xfId="2" applyFont="1"/>
    <xf numFmtId="165" fontId="20" fillId="0" borderId="0" xfId="2" applyNumberFormat="1" applyFont="1"/>
    <xf numFmtId="0" fontId="26" fillId="0" borderId="0" xfId="2" applyFont="1"/>
    <xf numFmtId="0" fontId="6" fillId="0" borderId="4" xfId="2" applyFont="1" applyBorder="1" applyAlignment="1">
      <alignment vertical="center"/>
    </xf>
    <xf numFmtId="0" fontId="6" fillId="0" borderId="4" xfId="2" applyFont="1" applyBorder="1"/>
    <xf numFmtId="0" fontId="24" fillId="0" borderId="4" xfId="2" applyFont="1" applyFill="1" applyBorder="1" applyAlignment="1">
      <alignment horizontal="right" vertical="center"/>
    </xf>
    <xf numFmtId="0" fontId="9" fillId="0" borderId="1" xfId="2" applyFont="1" applyBorder="1" applyAlignment="1">
      <alignment vertical="center"/>
    </xf>
    <xf numFmtId="0" fontId="9" fillId="0" borderId="1" xfId="2" applyFont="1" applyBorder="1"/>
    <xf numFmtId="0" fontId="6" fillId="0" borderId="0" xfId="2" applyFont="1"/>
    <xf numFmtId="164" fontId="6" fillId="0" borderId="0" xfId="2" applyNumberFormat="1" applyFont="1"/>
    <xf numFmtId="2" fontId="6" fillId="0" borderId="0" xfId="2" applyNumberFormat="1" applyFont="1"/>
    <xf numFmtId="0" fontId="6" fillId="0" borderId="6" xfId="2" applyFont="1" applyBorder="1"/>
    <xf numFmtId="164" fontId="6" fillId="0" borderId="0" xfId="2" applyNumberFormat="1" applyFont="1" applyAlignment="1">
      <alignment vertical="center"/>
    </xf>
    <xf numFmtId="0" fontId="27" fillId="0" borderId="0" xfId="2" applyFont="1" applyAlignment="1">
      <alignment vertical="center"/>
    </xf>
    <xf numFmtId="164" fontId="27" fillId="0" borderId="0" xfId="2" applyNumberFormat="1" applyFont="1" applyAlignment="1">
      <alignment vertical="center"/>
    </xf>
    <xf numFmtId="0" fontId="28" fillId="0" borderId="0" xfId="2" applyFont="1"/>
    <xf numFmtId="0" fontId="9" fillId="0" borderId="5" xfId="2" applyFont="1" applyBorder="1" applyAlignment="1">
      <alignment vertical="center"/>
    </xf>
    <xf numFmtId="164" fontId="9" fillId="0" borderId="5" xfId="2" applyNumberFormat="1" applyFont="1" applyBorder="1" applyAlignment="1">
      <alignment vertical="center"/>
    </xf>
    <xf numFmtId="0" fontId="9" fillId="4" borderId="2" xfId="2" applyFont="1" applyFill="1" applyBorder="1"/>
    <xf numFmtId="164" fontId="9" fillId="4" borderId="2" xfId="2" applyNumberFormat="1" applyFont="1" applyFill="1" applyBorder="1"/>
    <xf numFmtId="0" fontId="16" fillId="4" borderId="0" xfId="2" applyFont="1" applyFill="1"/>
    <xf numFmtId="0" fontId="6" fillId="4" borderId="0" xfId="2" applyFont="1" applyFill="1"/>
    <xf numFmtId="164" fontId="6" fillId="4" borderId="0" xfId="2" applyNumberFormat="1" applyFont="1" applyFill="1"/>
    <xf numFmtId="0" fontId="5" fillId="4" borderId="0" xfId="2" applyFont="1" applyFill="1"/>
    <xf numFmtId="0" fontId="6" fillId="4" borderId="2" xfId="2" applyFont="1" applyFill="1" applyBorder="1"/>
    <xf numFmtId="164" fontId="6" fillId="4" borderId="2" xfId="2" applyNumberFormat="1" applyFont="1" applyFill="1" applyBorder="1"/>
    <xf numFmtId="0" fontId="8" fillId="4" borderId="0" xfId="2" applyFont="1" applyFill="1"/>
    <xf numFmtId="164" fontId="8" fillId="4" borderId="0" xfId="2" applyNumberFormat="1" applyFont="1" applyFill="1"/>
    <xf numFmtId="0" fontId="12" fillId="4" borderId="2" xfId="2" applyFont="1" applyFill="1" applyBorder="1"/>
    <xf numFmtId="164" fontId="12" fillId="4" borderId="2" xfId="2" applyNumberFormat="1" applyFont="1" applyFill="1" applyBorder="1"/>
    <xf numFmtId="164" fontId="12" fillId="0" borderId="5" xfId="2" applyNumberFormat="1" applyFont="1" applyBorder="1" applyAlignment="1">
      <alignment vertical="center"/>
    </xf>
    <xf numFmtId="0" fontId="6" fillId="0" borderId="1" xfId="2" applyFont="1" applyBorder="1"/>
    <xf numFmtId="0" fontId="9" fillId="0" borderId="0" xfId="2" applyFont="1"/>
    <xf numFmtId="165" fontId="6" fillId="0" borderId="0" xfId="2" applyNumberFormat="1" applyFont="1"/>
    <xf numFmtId="0" fontId="9" fillId="0" borderId="6" xfId="2" applyFont="1" applyBorder="1"/>
    <xf numFmtId="165" fontId="6" fillId="0" borderId="6" xfId="2" applyNumberFormat="1" applyFont="1" applyBorder="1"/>
    <xf numFmtId="165" fontId="9" fillId="0" borderId="2" xfId="2" applyNumberFormat="1" applyFont="1" applyBorder="1" applyAlignment="1">
      <alignment vertical="center"/>
    </xf>
    <xf numFmtId="0" fontId="5" fillId="0" borderId="0" xfId="2" applyFont="1" applyAlignment="1">
      <alignment vertical="center"/>
    </xf>
    <xf numFmtId="164" fontId="6" fillId="0" borderId="0" xfId="0" applyNumberFormat="1" applyFont="1" applyFill="1"/>
    <xf numFmtId="164" fontId="6" fillId="0" borderId="0" xfId="0" applyNumberFormat="1" applyFont="1" applyFill="1" applyAlignment="1">
      <alignment horizontal="right"/>
    </xf>
    <xf numFmtId="0" fontId="9" fillId="0" borderId="2" xfId="0" applyFont="1" applyFill="1" applyBorder="1" applyAlignment="1">
      <alignment horizontal="right" vertical="center"/>
    </xf>
    <xf numFmtId="0" fontId="6" fillId="0" borderId="0" xfId="0" applyFont="1" applyFill="1" applyAlignment="1">
      <alignment horizontal="right"/>
    </xf>
    <xf numFmtId="0" fontId="9" fillId="0" borderId="2" xfId="0" applyFont="1" applyFill="1" applyBorder="1" applyAlignment="1">
      <alignment vertical="center"/>
    </xf>
    <xf numFmtId="0" fontId="6" fillId="0" borderId="2" xfId="0" applyFont="1" applyFill="1" applyBorder="1" applyAlignment="1">
      <alignment horizontal="right"/>
    </xf>
    <xf numFmtId="0" fontId="9" fillId="0" borderId="4" xfId="0" applyFont="1" applyBorder="1" applyAlignment="1">
      <alignment vertical="center"/>
    </xf>
    <xf numFmtId="0" fontId="3" fillId="0" borderId="0" xfId="8"/>
    <xf numFmtId="165" fontId="9" fillId="4" borderId="2" xfId="8" applyNumberFormat="1" applyFont="1" applyFill="1" applyBorder="1" applyAlignment="1">
      <alignment vertical="center"/>
    </xf>
    <xf numFmtId="165" fontId="8" fillId="0" borderId="2" xfId="8" applyNumberFormat="1" applyFont="1" applyBorder="1" applyAlignment="1">
      <alignment vertical="center"/>
    </xf>
    <xf numFmtId="0" fontId="8" fillId="0" borderId="2" xfId="8" applyFont="1" applyBorder="1" applyAlignment="1">
      <alignment vertical="center"/>
    </xf>
    <xf numFmtId="0" fontId="3" fillId="0" borderId="0" xfId="8" applyBorder="1"/>
    <xf numFmtId="165" fontId="9" fillId="4" borderId="6" xfId="8" applyNumberFormat="1" applyFont="1" applyFill="1" applyBorder="1" applyAlignment="1">
      <alignment vertical="center"/>
    </xf>
    <xf numFmtId="0" fontId="9" fillId="0" borderId="6" xfId="8" applyFont="1" applyBorder="1" applyAlignment="1">
      <alignment vertical="center"/>
    </xf>
    <xf numFmtId="165" fontId="6" fillId="4" borderId="0" xfId="8" applyNumberFormat="1" applyFont="1" applyFill="1" applyAlignment="1">
      <alignment vertical="center"/>
    </xf>
    <xf numFmtId="0" fontId="3" fillId="4" borderId="2" xfId="8" applyFill="1" applyBorder="1"/>
    <xf numFmtId="167" fontId="12" fillId="4" borderId="5" xfId="9" applyNumberFormat="1" applyFont="1" applyFill="1" applyBorder="1" applyAlignment="1">
      <alignment vertical="center"/>
    </xf>
    <xf numFmtId="165" fontId="12" fillId="4" borderId="5" xfId="8" applyNumberFormat="1" applyFont="1" applyFill="1" applyBorder="1" applyAlignment="1">
      <alignment vertical="center"/>
    </xf>
    <xf numFmtId="165" fontId="12" fillId="0" borderId="5" xfId="8" applyNumberFormat="1" applyFont="1" applyBorder="1" applyAlignment="1">
      <alignment vertical="center"/>
    </xf>
    <xf numFmtId="0" fontId="12" fillId="0" borderId="5" xfId="8" applyFont="1" applyBorder="1" applyAlignment="1">
      <alignment vertical="center"/>
    </xf>
    <xf numFmtId="167" fontId="6" fillId="4" borderId="0" xfId="9" applyNumberFormat="1" applyFont="1" applyFill="1" applyAlignment="1">
      <alignment vertical="center"/>
    </xf>
    <xf numFmtId="0" fontId="9" fillId="4" borderId="2" xfId="8" applyFont="1" applyFill="1" applyBorder="1" applyAlignment="1">
      <alignment horizontal="center" vertical="center"/>
    </xf>
    <xf numFmtId="165" fontId="3" fillId="0" borderId="0" xfId="8" applyNumberFormat="1"/>
    <xf numFmtId="165" fontId="8" fillId="0" borderId="0" xfId="8" applyNumberFormat="1" applyFont="1" applyBorder="1" applyAlignment="1">
      <alignment vertical="center"/>
    </xf>
    <xf numFmtId="0" fontId="8" fillId="0" borderId="0" xfId="8" applyFont="1" applyBorder="1" applyAlignment="1">
      <alignment vertical="center"/>
    </xf>
    <xf numFmtId="165" fontId="8" fillId="0" borderId="6" xfId="8" applyNumberFormat="1" applyFont="1" applyBorder="1" applyAlignment="1">
      <alignment vertical="center"/>
    </xf>
    <xf numFmtId="0" fontId="8" fillId="0" borderId="6" xfId="8" applyFont="1" applyBorder="1" applyAlignment="1">
      <alignment vertical="center"/>
    </xf>
    <xf numFmtId="0" fontId="29" fillId="5" borderId="0" xfId="8" applyFont="1" applyFill="1" applyBorder="1" applyAlignment="1">
      <alignment horizontal="left" vertical="center"/>
    </xf>
    <xf numFmtId="0" fontId="29" fillId="5" borderId="2" xfId="8" applyFont="1" applyFill="1" applyBorder="1" applyAlignment="1">
      <alignment horizontal="left" vertical="center"/>
    </xf>
    <xf numFmtId="0" fontId="30" fillId="5" borderId="0" xfId="8" applyFont="1" applyFill="1" applyBorder="1" applyAlignment="1">
      <alignment horizontal="left" vertical="center"/>
    </xf>
    <xf numFmtId="165" fontId="12" fillId="0" borderId="0" xfId="8" applyNumberFormat="1" applyFont="1" applyFill="1" applyBorder="1" applyAlignment="1">
      <alignment vertical="center"/>
    </xf>
    <xf numFmtId="165" fontId="12" fillId="0" borderId="0" xfId="8" applyNumberFormat="1" applyFont="1" applyBorder="1" applyAlignment="1">
      <alignment vertical="center"/>
    </xf>
    <xf numFmtId="0" fontId="12" fillId="0" borderId="0" xfId="8" applyFont="1" applyBorder="1" applyAlignment="1">
      <alignment vertical="center"/>
    </xf>
    <xf numFmtId="165" fontId="12" fillId="4" borderId="2" xfId="8" applyNumberFormat="1" applyFont="1" applyFill="1" applyBorder="1" applyAlignment="1">
      <alignment vertical="center"/>
    </xf>
    <xf numFmtId="165" fontId="12" fillId="0" borderId="2" xfId="8" applyNumberFormat="1" applyFont="1" applyBorder="1" applyAlignment="1">
      <alignment vertical="center"/>
    </xf>
    <xf numFmtId="0" fontId="12" fillId="0" borderId="2" xfId="8" applyFont="1" applyBorder="1" applyAlignment="1">
      <alignment vertical="center"/>
    </xf>
    <xf numFmtId="165" fontId="8" fillId="4" borderId="2" xfId="8" applyNumberFormat="1" applyFont="1" applyFill="1" applyBorder="1" applyAlignment="1">
      <alignment vertical="center"/>
    </xf>
    <xf numFmtId="0" fontId="29" fillId="2" borderId="2" xfId="8" applyFont="1" applyFill="1" applyBorder="1" applyAlignment="1">
      <alignment horizontal="right" vertical="center"/>
    </xf>
    <xf numFmtId="0" fontId="30" fillId="2" borderId="2" xfId="8" applyFont="1" applyFill="1" applyBorder="1" applyAlignment="1">
      <alignment horizontal="left" vertical="center"/>
    </xf>
    <xf numFmtId="0" fontId="9" fillId="0" borderId="3" xfId="8" applyFont="1" applyBorder="1" applyAlignment="1">
      <alignment horizontal="center" vertical="center"/>
    </xf>
    <xf numFmtId="167" fontId="29" fillId="6" borderId="2" xfId="9" applyNumberFormat="1" applyFont="1" applyFill="1" applyBorder="1" applyAlignment="1">
      <alignment horizontal="right" vertical="center"/>
    </xf>
    <xf numFmtId="0" fontId="29" fillId="6" borderId="2" xfId="8" applyFont="1" applyFill="1" applyBorder="1" applyAlignment="1">
      <alignment horizontal="right" vertical="center"/>
    </xf>
    <xf numFmtId="165" fontId="31" fillId="5" borderId="5" xfId="8" applyNumberFormat="1" applyFont="1" applyFill="1" applyBorder="1" applyAlignment="1">
      <alignment horizontal="right" vertical="center"/>
    </xf>
    <xf numFmtId="0" fontId="31" fillId="5" borderId="5" xfId="8" applyFont="1" applyFill="1" applyBorder="1" applyAlignment="1">
      <alignment horizontal="left" vertical="center"/>
    </xf>
    <xf numFmtId="0" fontId="31" fillId="5" borderId="2" xfId="8" applyFont="1" applyFill="1" applyBorder="1" applyAlignment="1">
      <alignment horizontal="left" vertical="center"/>
    </xf>
    <xf numFmtId="165" fontId="29" fillId="5" borderId="5" xfId="8" applyNumberFormat="1" applyFont="1" applyFill="1" applyBorder="1" applyAlignment="1">
      <alignment horizontal="right" vertical="center"/>
    </xf>
    <xf numFmtId="0" fontId="29" fillId="5" borderId="5" xfId="8" applyFont="1" applyFill="1" applyBorder="1" applyAlignment="1">
      <alignment horizontal="left" vertical="center"/>
    </xf>
    <xf numFmtId="167" fontId="29" fillId="6" borderId="5" xfId="9" applyNumberFormat="1" applyFont="1" applyFill="1" applyBorder="1" applyAlignment="1">
      <alignment horizontal="right" vertical="center"/>
    </xf>
    <xf numFmtId="0" fontId="32" fillId="5" borderId="5" xfId="8" applyFont="1" applyFill="1" applyBorder="1" applyAlignment="1">
      <alignment horizontal="left" vertical="center"/>
    </xf>
    <xf numFmtId="167" fontId="8" fillId="0" borderId="0" xfId="9" applyNumberFormat="1" applyFont="1" applyFill="1" applyBorder="1" applyAlignment="1">
      <alignment vertical="center"/>
    </xf>
    <xf numFmtId="164" fontId="8" fillId="0" borderId="0" xfId="1" applyNumberFormat="1" applyFont="1" applyFill="1" applyBorder="1" applyAlignment="1">
      <alignment vertical="center"/>
    </xf>
    <xf numFmtId="165" fontId="7" fillId="0" borderId="0" xfId="8" applyNumberFormat="1" applyFont="1" applyFill="1" applyBorder="1" applyAlignment="1">
      <alignment horizontal="right" vertical="center"/>
    </xf>
    <xf numFmtId="0" fontId="7" fillId="0" borderId="0" xfId="8" applyFont="1" applyFill="1" applyBorder="1" applyAlignment="1">
      <alignment horizontal="left" vertical="center"/>
    </xf>
    <xf numFmtId="165" fontId="33" fillId="2" borderId="5" xfId="8" applyNumberFormat="1" applyFont="1" applyFill="1" applyBorder="1" applyAlignment="1">
      <alignment horizontal="right" vertical="center"/>
    </xf>
    <xf numFmtId="0" fontId="33" fillId="2" borderId="5" xfId="8" applyFont="1" applyFill="1" applyBorder="1" applyAlignment="1">
      <alignment horizontal="left" vertical="center"/>
    </xf>
    <xf numFmtId="167" fontId="8" fillId="7" borderId="2" xfId="9" applyNumberFormat="1" applyFont="1" applyFill="1" applyBorder="1" applyAlignment="1">
      <alignment vertical="center"/>
    </xf>
    <xf numFmtId="165" fontId="7" fillId="2" borderId="2" xfId="8" applyNumberFormat="1" applyFont="1" applyFill="1" applyBorder="1" applyAlignment="1">
      <alignment horizontal="right" vertical="center"/>
    </xf>
    <xf numFmtId="0" fontId="7" fillId="2" borderId="2" xfId="8" applyFont="1" applyFill="1" applyBorder="1" applyAlignment="1">
      <alignment horizontal="left" vertical="center"/>
    </xf>
    <xf numFmtId="0" fontId="9" fillId="4" borderId="0" xfId="1" applyFont="1" applyFill="1" applyBorder="1" applyAlignment="1">
      <alignment horizontal="center" vertical="center"/>
    </xf>
    <xf numFmtId="0" fontId="9" fillId="0" borderId="8" xfId="1" applyFont="1" applyBorder="1" applyAlignment="1">
      <alignment horizontal="center" vertical="center"/>
    </xf>
    <xf numFmtId="0" fontId="9" fillId="0" borderId="0" xfId="1" applyFont="1" applyBorder="1" applyAlignment="1">
      <alignment horizontal="center" vertical="center"/>
    </xf>
    <xf numFmtId="0" fontId="9" fillId="0" borderId="0" xfId="1" applyFont="1" applyBorder="1" applyAlignment="1">
      <alignment horizontal="left" vertical="center"/>
    </xf>
    <xf numFmtId="0" fontId="9" fillId="0" borderId="3" xfId="1" applyFont="1" applyBorder="1" applyAlignment="1">
      <alignment horizontal="center" vertical="center"/>
    </xf>
    <xf numFmtId="165" fontId="8" fillId="4" borderId="6" xfId="8" applyNumberFormat="1" applyFont="1" applyFill="1" applyBorder="1" applyAlignment="1">
      <alignment vertical="center"/>
    </xf>
    <xf numFmtId="167" fontId="8" fillId="4" borderId="6" xfId="9" applyNumberFormat="1" applyFont="1" applyFill="1" applyBorder="1" applyAlignment="1">
      <alignment vertical="center"/>
    </xf>
    <xf numFmtId="167" fontId="8" fillId="4" borderId="2" xfId="9" applyNumberFormat="1" applyFont="1" applyFill="1" applyBorder="1" applyAlignment="1">
      <alignment vertical="center"/>
    </xf>
    <xf numFmtId="0" fontId="9" fillId="0" borderId="6" xfId="1" applyFont="1" applyBorder="1" applyAlignment="1">
      <alignment vertical="center"/>
    </xf>
    <xf numFmtId="164" fontId="29" fillId="6" borderId="2" xfId="8" applyNumberFormat="1" applyFont="1" applyFill="1" applyBorder="1" applyAlignment="1">
      <alignment horizontal="right" vertical="center"/>
    </xf>
    <xf numFmtId="164" fontId="29" fillId="6" borderId="5" xfId="8" applyNumberFormat="1" applyFont="1" applyFill="1" applyBorder="1" applyAlignment="1">
      <alignment horizontal="right" vertical="center"/>
    </xf>
    <xf numFmtId="0" fontId="5" fillId="0" borderId="0" xfId="2" applyFont="1" applyFill="1"/>
    <xf numFmtId="164" fontId="6" fillId="0" borderId="0" xfId="2" applyNumberFormat="1" applyFont="1" applyFill="1"/>
    <xf numFmtId="164" fontId="6" fillId="0" borderId="0" xfId="0" applyNumberFormat="1" applyFont="1" applyAlignment="1">
      <alignment vertical="center"/>
    </xf>
    <xf numFmtId="0" fontId="6" fillId="0" borderId="0" xfId="0" applyFont="1" applyAlignment="1">
      <alignment horizontal="left" vertical="center"/>
    </xf>
    <xf numFmtId="165" fontId="12" fillId="0" borderId="0" xfId="0" applyNumberFormat="1" applyFont="1" applyAlignment="1">
      <alignment vertical="center"/>
    </xf>
    <xf numFmtId="0" fontId="6" fillId="0" borderId="2" xfId="0" applyFont="1" applyBorder="1" applyAlignment="1">
      <alignment horizontal="left" vertical="center"/>
    </xf>
    <xf numFmtId="164" fontId="6" fillId="0" borderId="2" xfId="0" applyNumberFormat="1" applyFont="1" applyBorder="1" applyAlignment="1">
      <alignment vertical="center"/>
    </xf>
    <xf numFmtId="165" fontId="12" fillId="0" borderId="5" xfId="0" applyNumberFormat="1" applyFont="1" applyBorder="1" applyAlignment="1">
      <alignment vertical="center"/>
    </xf>
    <xf numFmtId="0" fontId="9" fillId="2" borderId="3" xfId="0" applyFont="1" applyFill="1" applyBorder="1" applyAlignment="1">
      <alignment horizontal="right" vertical="center"/>
    </xf>
    <xf numFmtId="0" fontId="9" fillId="2" borderId="6" xfId="2" applyFont="1" applyFill="1" applyBorder="1" applyAlignment="1">
      <alignment vertical="center"/>
    </xf>
    <xf numFmtId="0" fontId="25" fillId="0" borderId="0" xfId="2" applyFont="1" applyBorder="1"/>
    <xf numFmtId="0" fontId="13" fillId="0" borderId="0" xfId="2" applyFont="1"/>
    <xf numFmtId="165" fontId="8" fillId="4" borderId="2" xfId="2" applyNumberFormat="1" applyFont="1" applyFill="1" applyBorder="1" applyAlignment="1">
      <alignment vertical="center"/>
    </xf>
    <xf numFmtId="165" fontId="13" fillId="4" borderId="0" xfId="2" applyNumberFormat="1" applyFont="1" applyFill="1" applyBorder="1" applyAlignment="1">
      <alignment vertical="center"/>
    </xf>
    <xf numFmtId="165" fontId="20" fillId="4" borderId="0" xfId="2" applyNumberFormat="1" applyFont="1" applyFill="1"/>
    <xf numFmtId="165" fontId="12" fillId="4" borderId="5" xfId="2" applyNumberFormat="1" applyFont="1" applyFill="1" applyBorder="1" applyAlignment="1">
      <alignment vertical="center"/>
    </xf>
    <xf numFmtId="0" fontId="9" fillId="8" borderId="6" xfId="2" applyFont="1" applyFill="1" applyBorder="1" applyAlignment="1">
      <alignment horizontal="center" vertical="center"/>
    </xf>
    <xf numFmtId="0" fontId="9" fillId="8" borderId="3" xfId="2" applyFont="1" applyFill="1" applyBorder="1" applyAlignment="1">
      <alignment horizontal="center" vertical="center"/>
    </xf>
    <xf numFmtId="0" fontId="5" fillId="0" borderId="3" xfId="2" applyFont="1" applyBorder="1"/>
    <xf numFmtId="0" fontId="6" fillId="0" borderId="0" xfId="2" applyFont="1" applyFill="1" applyBorder="1" applyAlignment="1">
      <alignment vertical="center"/>
    </xf>
    <xf numFmtId="0" fontId="9" fillId="0" borderId="0" xfId="2" applyFont="1" applyFill="1" applyBorder="1" applyAlignment="1">
      <alignment vertical="center"/>
    </xf>
    <xf numFmtId="0" fontId="9" fillId="0" borderId="3" xfId="2" applyFont="1" applyFill="1" applyBorder="1" applyAlignment="1">
      <alignment vertical="center"/>
    </xf>
    <xf numFmtId="0" fontId="6" fillId="0" borderId="0" xfId="2" applyFont="1" applyFill="1" applyBorder="1" applyAlignment="1">
      <alignment horizontal="right" vertical="center"/>
    </xf>
    <xf numFmtId="0" fontId="9" fillId="0" borderId="0" xfId="2" applyFont="1" applyFill="1" applyBorder="1" applyAlignment="1">
      <alignment horizontal="right" vertical="center"/>
    </xf>
    <xf numFmtId="0" fontId="9" fillId="0" borderId="3" xfId="2" applyFont="1" applyFill="1" applyBorder="1" applyAlignment="1">
      <alignment horizontal="right" vertical="center"/>
    </xf>
    <xf numFmtId="0" fontId="8" fillId="0" borderId="2" xfId="2" applyFont="1" applyBorder="1" applyAlignment="1">
      <alignment horizontal="right" vertical="center"/>
    </xf>
    <xf numFmtId="0" fontId="13" fillId="0" borderId="0" xfId="2" applyFont="1" applyBorder="1" applyAlignment="1">
      <alignment horizontal="right" vertical="center"/>
    </xf>
    <xf numFmtId="0" fontId="20" fillId="0" borderId="0" xfId="2" applyFont="1" applyBorder="1" applyAlignment="1">
      <alignment horizontal="right" vertical="center"/>
    </xf>
    <xf numFmtId="0" fontId="12" fillId="0" borderId="5" xfId="2" applyFont="1" applyBorder="1" applyAlignment="1">
      <alignment horizontal="right" vertical="center"/>
    </xf>
    <xf numFmtId="0" fontId="5" fillId="0" borderId="6" xfId="2" applyFont="1" applyBorder="1" applyAlignment="1">
      <alignment vertical="center"/>
    </xf>
    <xf numFmtId="0" fontId="9" fillId="8" borderId="6" xfId="2" applyFont="1" applyFill="1" applyBorder="1" applyAlignment="1">
      <alignment vertical="center"/>
    </xf>
    <xf numFmtId="0" fontId="6" fillId="8" borderId="6" xfId="2" applyFont="1" applyFill="1" applyBorder="1" applyAlignment="1">
      <alignment vertical="center"/>
    </xf>
    <xf numFmtId="0" fontId="5" fillId="0" borderId="6" xfId="2" applyFont="1" applyBorder="1" applyAlignment="1">
      <alignment horizontal="right" vertical="center"/>
    </xf>
    <xf numFmtId="0" fontId="9" fillId="0" borderId="0" xfId="0" applyFont="1" applyAlignment="1">
      <alignment vertical="center"/>
    </xf>
    <xf numFmtId="0" fontId="12" fillId="0" borderId="0" xfId="0" applyFont="1" applyAlignment="1">
      <alignment vertical="center"/>
    </xf>
    <xf numFmtId="0" fontId="6" fillId="0" borderId="2" xfId="0" applyFont="1" applyBorder="1" applyAlignment="1">
      <alignment vertical="center"/>
    </xf>
    <xf numFmtId="0" fontId="12" fillId="0" borderId="5" xfId="0" applyFont="1" applyBorder="1" applyAlignment="1">
      <alignment vertical="center"/>
    </xf>
    <xf numFmtId="0" fontId="9" fillId="0" borderId="1" xfId="0" applyFont="1" applyBorder="1" applyAlignment="1">
      <alignment vertical="center"/>
    </xf>
    <xf numFmtId="0" fontId="24" fillId="3" borderId="4" xfId="2" applyFont="1" applyFill="1" applyBorder="1" applyAlignment="1">
      <alignment horizontal="right" vertical="center" wrapText="1"/>
    </xf>
    <xf numFmtId="164" fontId="6" fillId="0" borderId="2" xfId="2" applyNumberFormat="1" applyFont="1" applyBorder="1"/>
    <xf numFmtId="0" fontId="24" fillId="0" borderId="4" xfId="2" applyFont="1" applyFill="1" applyBorder="1" applyAlignment="1">
      <alignment horizontal="right" vertical="center" wrapText="1"/>
    </xf>
    <xf numFmtId="0" fontId="6" fillId="0" borderId="3" xfId="2" applyFont="1" applyBorder="1" applyAlignment="1">
      <alignment vertical="center"/>
    </xf>
    <xf numFmtId="165" fontId="6" fillId="4" borderId="2" xfId="8" applyNumberFormat="1" applyFont="1" applyFill="1" applyBorder="1" applyAlignment="1">
      <alignment vertical="center"/>
    </xf>
    <xf numFmtId="165" fontId="6" fillId="4" borderId="5" xfId="8" applyNumberFormat="1" applyFont="1" applyFill="1" applyBorder="1" applyAlignment="1">
      <alignment vertical="center"/>
    </xf>
    <xf numFmtId="0" fontId="3" fillId="4" borderId="0" xfId="8" applyFill="1" applyBorder="1"/>
    <xf numFmtId="165" fontId="9" fillId="4" borderId="0" xfId="8" applyNumberFormat="1" applyFont="1" applyFill="1" applyBorder="1" applyAlignment="1">
      <alignment vertical="center"/>
    </xf>
    <xf numFmtId="167" fontId="12" fillId="4" borderId="0" xfId="9" applyNumberFormat="1" applyFont="1" applyFill="1" applyBorder="1" applyAlignment="1">
      <alignment vertical="center"/>
    </xf>
    <xf numFmtId="165" fontId="6" fillId="4" borderId="6" xfId="8" applyNumberFormat="1" applyFont="1" applyFill="1" applyBorder="1" applyAlignment="1">
      <alignment vertical="center"/>
    </xf>
    <xf numFmtId="0" fontId="54" fillId="0" borderId="0" xfId="53" applyFont="1" applyFill="1" applyBorder="1" applyProtection="1">
      <protection locked="0"/>
    </xf>
    <xf numFmtId="0" fontId="54" fillId="0" borderId="0" xfId="53" applyFont="1" applyFill="1" applyBorder="1" applyAlignment="1" applyProtection="1">
      <alignment wrapText="1"/>
      <protection locked="0"/>
    </xf>
    <xf numFmtId="0" fontId="54" fillId="0" borderId="0" xfId="53" applyFont="1" applyFill="1" applyBorder="1" applyAlignment="1" applyProtection="1">
      <alignment vertical="center"/>
      <protection locked="0"/>
    </xf>
    <xf numFmtId="0" fontId="55" fillId="0" borderId="0" xfId="53" applyFont="1" applyFill="1" applyBorder="1" applyAlignment="1" applyProtection="1">
      <alignment vertical="center"/>
      <protection locked="0"/>
    </xf>
    <xf numFmtId="0" fontId="54" fillId="0" borderId="0" xfId="53" applyFont="1" applyFill="1" applyBorder="1" applyAlignment="1" applyProtection="1">
      <alignment horizontal="center"/>
      <protection locked="0"/>
    </xf>
    <xf numFmtId="166" fontId="54" fillId="0" borderId="0" xfId="53" applyNumberFormat="1" applyFont="1" applyFill="1" applyBorder="1" applyProtection="1">
      <protection locked="0"/>
    </xf>
    <xf numFmtId="4" fontId="54" fillId="0" borderId="0" xfId="53" applyNumberFormat="1" applyFont="1" applyFill="1" applyBorder="1" applyProtection="1">
      <protection locked="0"/>
    </xf>
    <xf numFmtId="166" fontId="54" fillId="0" borderId="0" xfId="53" applyNumberFormat="1" applyFont="1" applyFill="1" applyBorder="1" applyAlignment="1" applyProtection="1">
      <alignment horizontal="right"/>
      <protection locked="0"/>
    </xf>
    <xf numFmtId="0" fontId="57" fillId="0" borderId="0" xfId="53" applyFont="1" applyFill="1" applyBorder="1" applyProtection="1">
      <protection locked="0"/>
    </xf>
    <xf numFmtId="166" fontId="13" fillId="0" borderId="3" xfId="53" applyNumberFormat="1" applyFont="1" applyFill="1" applyBorder="1" applyAlignment="1" applyProtection="1">
      <alignment horizontal="right" vertical="center" wrapText="1"/>
      <protection locked="0"/>
    </xf>
    <xf numFmtId="4" fontId="13" fillId="41" borderId="3" xfId="53" applyNumberFormat="1" applyFont="1" applyFill="1" applyBorder="1" applyAlignment="1" applyProtection="1">
      <alignment horizontal="right" vertical="center" wrapText="1"/>
      <protection locked="0"/>
    </xf>
    <xf numFmtId="166" fontId="13" fillId="41" borderId="3" xfId="53" applyNumberFormat="1" applyFont="1" applyFill="1" applyBorder="1" applyAlignment="1" applyProtection="1">
      <alignment horizontal="right" vertical="center" wrapText="1"/>
      <protection locked="0"/>
    </xf>
    <xf numFmtId="4" fontId="13" fillId="0" borderId="3" xfId="53" applyNumberFormat="1" applyFont="1" applyFill="1" applyBorder="1" applyAlignment="1" applyProtection="1">
      <alignment horizontal="right" vertical="center" wrapText="1"/>
      <protection locked="0"/>
    </xf>
    <xf numFmtId="168" fontId="12" fillId="0" borderId="2" xfId="53" applyNumberFormat="1" applyFont="1" applyFill="1" applyBorder="1" applyAlignment="1">
      <alignment vertical="center" wrapText="1"/>
    </xf>
    <xf numFmtId="168" fontId="12" fillId="0" borderId="2" xfId="53" applyNumberFormat="1" applyFont="1" applyFill="1" applyBorder="1" applyAlignment="1">
      <alignment horizontal="center" vertical="center"/>
    </xf>
    <xf numFmtId="169" fontId="12" fillId="0" borderId="2" xfId="53" applyNumberFormat="1" applyFont="1" applyFill="1" applyBorder="1" applyAlignment="1">
      <alignment horizontal="center" vertical="center"/>
    </xf>
    <xf numFmtId="165" fontId="12" fillId="0" borderId="2" xfId="53" applyNumberFormat="1" applyFont="1" applyFill="1" applyBorder="1" applyAlignment="1">
      <alignment vertical="center"/>
    </xf>
    <xf numFmtId="165" fontId="12" fillId="41" borderId="2" xfId="53" applyNumberFormat="1" applyFont="1" applyFill="1" applyBorder="1" applyAlignment="1">
      <alignment vertical="center"/>
    </xf>
    <xf numFmtId="165" fontId="12" fillId="41" borderId="2" xfId="53" applyNumberFormat="1" applyFont="1" applyFill="1" applyBorder="1" applyAlignment="1">
      <alignment horizontal="right" vertical="center"/>
    </xf>
    <xf numFmtId="165" fontId="12" fillId="0" borderId="2" xfId="53" applyNumberFormat="1" applyFont="1" applyFill="1" applyBorder="1" applyAlignment="1" applyProtection="1">
      <alignment vertical="center"/>
      <protection locked="0"/>
    </xf>
    <xf numFmtId="168" fontId="13" fillId="0" borderId="0" xfId="53" applyNumberFormat="1" applyFont="1" applyFill="1" applyBorder="1" applyAlignment="1">
      <alignment horizontal="left" vertical="center" wrapText="1"/>
    </xf>
    <xf numFmtId="168" fontId="13" fillId="0" borderId="0" xfId="53" applyNumberFormat="1" applyFont="1" applyFill="1" applyBorder="1" applyAlignment="1">
      <alignment horizontal="center" vertical="center"/>
    </xf>
    <xf numFmtId="169" fontId="57" fillId="0" borderId="0" xfId="53" applyNumberFormat="1" applyFont="1" applyFill="1" applyBorder="1" applyAlignment="1">
      <alignment horizontal="center" vertical="center"/>
    </xf>
    <xf numFmtId="165" fontId="57" fillId="0" borderId="0" xfId="53" applyNumberFormat="1" applyFont="1" applyFill="1" applyBorder="1" applyAlignment="1">
      <alignment vertical="center"/>
    </xf>
    <xf numFmtId="165" fontId="57" fillId="41" borderId="0" xfId="53" applyNumberFormat="1" applyFont="1" applyFill="1" applyBorder="1" applyAlignment="1">
      <alignment vertical="center"/>
    </xf>
    <xf numFmtId="165" fontId="57" fillId="41" borderId="0" xfId="53" applyNumberFormat="1" applyFont="1" applyFill="1" applyBorder="1" applyAlignment="1">
      <alignment horizontal="right" vertical="center"/>
    </xf>
    <xf numFmtId="165" fontId="57" fillId="0" borderId="0" xfId="53" applyNumberFormat="1" applyFont="1" applyFill="1" applyBorder="1" applyAlignment="1" applyProtection="1">
      <alignment vertical="center"/>
      <protection locked="0"/>
    </xf>
    <xf numFmtId="165" fontId="57" fillId="0" borderId="0" xfId="53" applyNumberFormat="1" applyFont="1" applyFill="1" applyBorder="1" applyAlignment="1">
      <alignment horizontal="right" vertical="center"/>
    </xf>
    <xf numFmtId="168" fontId="13" fillId="0" borderId="2" xfId="53" applyNumberFormat="1" applyFont="1" applyFill="1" applyBorder="1" applyAlignment="1">
      <alignment horizontal="left" vertical="center" wrapText="1"/>
    </xf>
    <xf numFmtId="168" fontId="13" fillId="0" borderId="2" xfId="53" applyNumberFormat="1" applyFont="1" applyFill="1" applyBorder="1" applyAlignment="1">
      <alignment horizontal="center" vertical="center"/>
    </xf>
    <xf numFmtId="169" fontId="57" fillId="0" borderId="2" xfId="53" applyNumberFormat="1" applyFont="1" applyFill="1" applyBorder="1" applyAlignment="1">
      <alignment horizontal="center" vertical="center"/>
    </xf>
    <xf numFmtId="165" fontId="57" fillId="0" borderId="2" xfId="53" applyNumberFormat="1" applyFont="1" applyFill="1" applyBorder="1" applyAlignment="1">
      <alignment vertical="center"/>
    </xf>
    <xf numFmtId="165" fontId="57" fillId="41" borderId="2" xfId="53" applyNumberFormat="1" applyFont="1" applyFill="1" applyBorder="1" applyAlignment="1">
      <alignment vertical="center"/>
    </xf>
    <xf numFmtId="165" fontId="57" fillId="41" borderId="2" xfId="53" applyNumberFormat="1" applyFont="1" applyFill="1" applyBorder="1" applyAlignment="1">
      <alignment horizontal="right" vertical="center"/>
    </xf>
    <xf numFmtId="165" fontId="57" fillId="0" borderId="2" xfId="53" applyNumberFormat="1" applyFont="1" applyFill="1" applyBorder="1" applyAlignment="1" applyProtection="1">
      <alignment vertical="center"/>
      <protection locked="0"/>
    </xf>
    <xf numFmtId="165" fontId="57" fillId="0" borderId="2" xfId="53" applyNumberFormat="1" applyFont="1" applyFill="1" applyBorder="1" applyAlignment="1">
      <alignment horizontal="right" vertical="center"/>
    </xf>
    <xf numFmtId="0" fontId="13" fillId="0" borderId="3" xfId="53" applyFont="1" applyFill="1" applyBorder="1" applyAlignment="1" applyProtection="1">
      <alignment vertical="center" wrapText="1"/>
      <protection locked="0"/>
    </xf>
    <xf numFmtId="0" fontId="13" fillId="0" borderId="3" xfId="53" applyFont="1" applyFill="1" applyBorder="1" applyAlignment="1" applyProtection="1">
      <alignment horizontal="center" vertical="center" wrapText="1"/>
      <protection locked="0"/>
    </xf>
    <xf numFmtId="165" fontId="12" fillId="0" borderId="2" xfId="53" applyNumberFormat="1" applyFont="1" applyFill="1" applyBorder="1" applyAlignment="1">
      <alignment horizontal="right" vertical="center"/>
    </xf>
    <xf numFmtId="0" fontId="6" fillId="0" borderId="0" xfId="2" applyFont="1" applyBorder="1"/>
    <xf numFmtId="165" fontId="6" fillId="0" borderId="6" xfId="2" applyNumberFormat="1" applyFont="1" applyBorder="1" applyAlignment="1">
      <alignment vertical="center"/>
    </xf>
    <xf numFmtId="0" fontId="5" fillId="0" borderId="6" xfId="2" applyFont="1" applyBorder="1"/>
    <xf numFmtId="0" fontId="6" fillId="4" borderId="1" xfId="2" applyFont="1" applyFill="1" applyBorder="1"/>
    <xf numFmtId="3" fontId="12" fillId="0" borderId="0" xfId="4" applyNumberFormat="1" applyFont="1" applyBorder="1" applyAlignment="1">
      <alignment vertical="center"/>
    </xf>
    <xf numFmtId="0" fontId="12" fillId="0" borderId="5" xfId="4" applyFont="1" applyBorder="1" applyAlignment="1">
      <alignment vertical="center"/>
    </xf>
    <xf numFmtId="3" fontId="12" fillId="0" borderId="5" xfId="4" applyNumberFormat="1" applyFont="1" applyBorder="1" applyAlignment="1">
      <alignment vertical="center"/>
    </xf>
    <xf numFmtId="0" fontId="34" fillId="0" borderId="0" xfId="4" applyFont="1" applyAlignment="1">
      <alignment vertical="center"/>
    </xf>
    <xf numFmtId="0" fontId="6" fillId="0" borderId="0" xfId="54" applyFont="1" applyAlignment="1">
      <alignment vertical="center"/>
    </xf>
    <xf numFmtId="0" fontId="8" fillId="0" borderId="1" xfId="4" applyFont="1" applyBorder="1" applyAlignment="1">
      <alignment vertical="center"/>
    </xf>
    <xf numFmtId="3" fontId="8" fillId="0" borderId="1" xfId="4" applyNumberFormat="1" applyFont="1" applyBorder="1" applyAlignment="1">
      <alignment vertical="center"/>
    </xf>
    <xf numFmtId="0" fontId="13" fillId="0" borderId="0" xfId="4" applyFont="1" applyAlignment="1">
      <alignment vertical="center"/>
    </xf>
    <xf numFmtId="3" fontId="13" fillId="0" borderId="0" xfId="4" applyNumberFormat="1" applyFont="1" applyAlignment="1">
      <alignment vertical="center"/>
    </xf>
    <xf numFmtId="0" fontId="8" fillId="0" borderId="2" xfId="4" applyFont="1" applyBorder="1" applyAlignment="1">
      <alignment vertical="center"/>
    </xf>
    <xf numFmtId="0" fontId="13" fillId="0" borderId="2" xfId="4" applyFont="1" applyBorder="1" applyAlignment="1">
      <alignment vertical="center"/>
    </xf>
    <xf numFmtId="3" fontId="8" fillId="0" borderId="2" xfId="4" applyNumberFormat="1" applyFont="1" applyFill="1" applyBorder="1" applyAlignment="1">
      <alignment vertical="center"/>
    </xf>
    <xf numFmtId="3" fontId="8" fillId="0" borderId="2" xfId="4" applyNumberFormat="1" applyFont="1" applyBorder="1" applyAlignment="1">
      <alignment vertical="center"/>
    </xf>
    <xf numFmtId="0" fontId="13" fillId="0" borderId="0" xfId="4" applyFont="1" applyBorder="1" applyAlignment="1">
      <alignment vertical="center"/>
    </xf>
    <xf numFmtId="3" fontId="13" fillId="0" borderId="0" xfId="4" applyNumberFormat="1" applyFont="1" applyFill="1" applyBorder="1" applyAlignment="1">
      <alignment vertical="center"/>
    </xf>
    <xf numFmtId="0" fontId="13" fillId="0" borderId="0" xfId="54" applyFont="1" applyAlignment="1">
      <alignment vertical="center"/>
    </xf>
    <xf numFmtId="0" fontId="8" fillId="0" borderId="0" xfId="4" applyFont="1" applyAlignment="1">
      <alignment vertical="center"/>
    </xf>
    <xf numFmtId="3" fontId="8" fillId="0" borderId="0" xfId="4" applyNumberFormat="1" applyFont="1" applyAlignment="1">
      <alignment vertical="center"/>
    </xf>
    <xf numFmtId="0" fontId="9" fillId="0" borderId="0" xfId="54" applyFont="1" applyAlignment="1">
      <alignment vertical="center"/>
    </xf>
    <xf numFmtId="0" fontId="13" fillId="40" borderId="4" xfId="4" applyFont="1" applyFill="1" applyBorder="1" applyAlignment="1">
      <alignment horizontal="left" vertical="center"/>
    </xf>
    <xf numFmtId="0" fontId="8" fillId="40" borderId="4" xfId="4" applyFont="1" applyFill="1" applyBorder="1" applyAlignment="1">
      <alignment horizontal="right" vertical="center"/>
    </xf>
    <xf numFmtId="165" fontId="6" fillId="0" borderId="0" xfId="2" applyNumberFormat="1" applyFont="1" applyBorder="1" applyAlignment="1">
      <alignment vertical="center"/>
    </xf>
    <xf numFmtId="165" fontId="6" fillId="4" borderId="0" xfId="2" applyNumberFormat="1" applyFont="1" applyFill="1"/>
    <xf numFmtId="165" fontId="6" fillId="4" borderId="2" xfId="2" applyNumberFormat="1" applyFont="1" applyFill="1" applyBorder="1"/>
    <xf numFmtId="165" fontId="6" fillId="4" borderId="6" xfId="2" applyNumberFormat="1" applyFont="1" applyFill="1" applyBorder="1"/>
    <xf numFmtId="165" fontId="9" fillId="4" borderId="2" xfId="2" applyNumberFormat="1" applyFont="1" applyFill="1" applyBorder="1" applyAlignment="1">
      <alignment vertical="center"/>
    </xf>
    <xf numFmtId="0" fontId="6" fillId="4" borderId="0" xfId="2" applyFont="1" applyFill="1" applyAlignment="1">
      <alignment vertical="center"/>
    </xf>
    <xf numFmtId="164" fontId="12" fillId="4" borderId="5" xfId="2" applyNumberFormat="1" applyFont="1" applyFill="1" applyBorder="1" applyAlignment="1">
      <alignment vertical="center"/>
    </xf>
    <xf numFmtId="164" fontId="6" fillId="4" borderId="0" xfId="2" applyNumberFormat="1" applyFont="1" applyFill="1" applyAlignment="1">
      <alignment vertical="center"/>
    </xf>
    <xf numFmtId="164" fontId="27" fillId="4" borderId="0" xfId="2" applyNumberFormat="1" applyFont="1" applyFill="1" applyAlignment="1">
      <alignment vertical="center"/>
    </xf>
    <xf numFmtId="164" fontId="9" fillId="4" borderId="5" xfId="2" applyNumberFormat="1" applyFont="1" applyFill="1" applyBorder="1" applyAlignment="1">
      <alignment vertical="center"/>
    </xf>
    <xf numFmtId="164" fontId="9" fillId="0" borderId="2" xfId="2" applyNumberFormat="1" applyFont="1" applyFill="1" applyBorder="1"/>
    <xf numFmtId="164" fontId="6" fillId="0" borderId="2" xfId="2" applyNumberFormat="1" applyFont="1" applyFill="1" applyBorder="1"/>
    <xf numFmtId="164" fontId="8" fillId="0" borderId="0" xfId="2" applyNumberFormat="1" applyFont="1" applyFill="1"/>
    <xf numFmtId="164" fontId="12" fillId="0" borderId="2" xfId="2" applyNumberFormat="1" applyFont="1" applyFill="1" applyBorder="1"/>
    <xf numFmtId="0" fontId="16" fillId="0" borderId="0" xfId="2" applyFont="1" applyFill="1"/>
    <xf numFmtId="165" fontId="9" fillId="0" borderId="1" xfId="7" applyNumberFormat="1" applyFont="1" applyBorder="1" applyAlignment="1">
      <alignment vertical="center"/>
    </xf>
    <xf numFmtId="165" fontId="6" fillId="0" borderId="0" xfId="7" applyNumberFormat="1" applyFont="1" applyAlignment="1">
      <alignment vertical="center"/>
    </xf>
    <xf numFmtId="165" fontId="9" fillId="0" borderId="2" xfId="7" applyNumberFormat="1" applyFont="1" applyBorder="1" applyAlignment="1">
      <alignment vertical="center"/>
    </xf>
    <xf numFmtId="165" fontId="12" fillId="0" borderId="5" xfId="7" applyNumberFormat="1" applyFont="1" applyBorder="1" applyAlignment="1">
      <alignment vertical="center"/>
    </xf>
    <xf numFmtId="0" fontId="9" fillId="0" borderId="1" xfId="7" applyFont="1" applyBorder="1" applyAlignment="1">
      <alignment vertical="center"/>
    </xf>
    <xf numFmtId="2" fontId="9" fillId="0" borderId="1" xfId="7" applyNumberFormat="1" applyFont="1" applyBorder="1" applyAlignment="1">
      <alignment vertical="center"/>
    </xf>
    <xf numFmtId="0" fontId="6" fillId="0" borderId="0" xfId="7" applyFont="1" applyAlignment="1">
      <alignment vertical="center"/>
    </xf>
    <xf numFmtId="4" fontId="6" fillId="0" borderId="0" xfId="7" applyNumberFormat="1" applyFont="1" applyAlignment="1">
      <alignment vertical="center"/>
    </xf>
    <xf numFmtId="0" fontId="9" fillId="0" borderId="2" xfId="7" applyFont="1" applyBorder="1" applyAlignment="1">
      <alignment vertical="center"/>
    </xf>
    <xf numFmtId="2" fontId="9" fillId="0" borderId="2" xfId="7" applyNumberFormat="1" applyFont="1" applyBorder="1" applyAlignment="1">
      <alignment vertical="center"/>
    </xf>
    <xf numFmtId="2" fontId="6" fillId="0" borderId="0" xfId="7" applyNumberFormat="1" applyFont="1" applyAlignment="1">
      <alignment vertical="center"/>
    </xf>
    <xf numFmtId="4" fontId="9" fillId="0" borderId="2" xfId="7" applyNumberFormat="1" applyFont="1" applyBorder="1" applyAlignment="1">
      <alignment vertical="center"/>
    </xf>
    <xf numFmtId="0" fontId="12" fillId="0" borderId="5" xfId="7" applyFont="1" applyBorder="1" applyAlignment="1">
      <alignment horizontal="left" vertical="center"/>
    </xf>
    <xf numFmtId="2" fontId="12" fillId="0" borderId="5" xfId="7" applyNumberFormat="1" applyFont="1" applyBorder="1" applyAlignment="1">
      <alignment vertical="center"/>
    </xf>
    <xf numFmtId="4" fontId="12" fillId="0" borderId="5" xfId="7" applyNumberFormat="1" applyFont="1" applyBorder="1" applyAlignment="1">
      <alignment vertical="center"/>
    </xf>
    <xf numFmtId="0" fontId="13" fillId="0" borderId="0" xfId="10" applyFont="1" applyFill="1" applyBorder="1"/>
    <xf numFmtId="0" fontId="13" fillId="0" borderId="0" xfId="10" applyFont="1" applyFill="1"/>
    <xf numFmtId="0" fontId="8" fillId="0" borderId="0" xfId="10" applyFont="1" applyFill="1"/>
    <xf numFmtId="0" fontId="8" fillId="0" borderId="2" xfId="10" applyFont="1" applyFill="1" applyBorder="1" applyAlignment="1"/>
    <xf numFmtId="0" fontId="8" fillId="0" borderId="0" xfId="10" applyFont="1" applyFill="1" applyBorder="1" applyAlignment="1"/>
    <xf numFmtId="0" fontId="12" fillId="0" borderId="0" xfId="10" applyFont="1" applyFill="1" applyBorder="1" applyAlignment="1">
      <alignment horizontal="left"/>
    </xf>
    <xf numFmtId="165" fontId="12" fillId="0" borderId="0" xfId="10" applyNumberFormat="1" applyFont="1" applyFill="1" applyBorder="1"/>
    <xf numFmtId="165" fontId="12" fillId="0" borderId="2" xfId="10" applyNumberFormat="1" applyFont="1" applyFill="1" applyBorder="1"/>
    <xf numFmtId="3" fontId="12" fillId="0" borderId="2" xfId="10" applyNumberFormat="1" applyFont="1" applyFill="1" applyBorder="1"/>
    <xf numFmtId="0" fontId="13" fillId="0" borderId="0" xfId="10" applyFont="1" applyFill="1" applyAlignment="1">
      <alignment vertical="center"/>
    </xf>
    <xf numFmtId="0" fontId="60" fillId="0" borderId="0" xfId="10" applyFont="1" applyFill="1" applyAlignment="1">
      <alignment vertical="center"/>
    </xf>
    <xf numFmtId="0" fontId="60" fillId="0" borderId="0" xfId="10" applyFont="1" applyFill="1" applyAlignment="1">
      <alignment horizontal="left" vertical="center"/>
    </xf>
    <xf numFmtId="0" fontId="13" fillId="0" borderId="0" xfId="10" applyFont="1" applyFill="1" applyBorder="1" applyAlignment="1">
      <alignment vertical="center" wrapText="1"/>
    </xf>
    <xf numFmtId="164" fontId="13" fillId="0" borderId="0" xfId="10" applyNumberFormat="1" applyFont="1" applyFill="1" applyBorder="1" applyAlignment="1">
      <alignment vertical="center"/>
    </xf>
    <xf numFmtId="0" fontId="13" fillId="0" borderId="0" xfId="10" applyFont="1" applyFill="1" applyBorder="1" applyAlignment="1">
      <alignment vertical="center"/>
    </xf>
    <xf numFmtId="165" fontId="13" fillId="0" borderId="0" xfId="10" applyNumberFormat="1" applyFont="1" applyFill="1" applyBorder="1" applyAlignment="1">
      <alignment vertical="center"/>
    </xf>
    <xf numFmtId="165" fontId="13" fillId="0" borderId="6" xfId="10" applyNumberFormat="1" applyFont="1" applyFill="1" applyBorder="1" applyAlignment="1">
      <alignment vertical="center"/>
    </xf>
    <xf numFmtId="0" fontId="8" fillId="0" borderId="1" xfId="10" applyFont="1" applyFill="1" applyBorder="1" applyAlignment="1">
      <alignment vertical="center" wrapText="1"/>
    </xf>
    <xf numFmtId="164" fontId="8" fillId="0" borderId="1" xfId="10" applyNumberFormat="1" applyFont="1" applyFill="1" applyBorder="1" applyAlignment="1">
      <alignment vertical="center"/>
    </xf>
    <xf numFmtId="165" fontId="9" fillId="0" borderId="1" xfId="0" applyNumberFormat="1" applyFont="1" applyBorder="1" applyAlignment="1">
      <alignment vertical="center"/>
    </xf>
    <xf numFmtId="0" fontId="8" fillId="0" borderId="2" xfId="10" applyFont="1" applyFill="1" applyBorder="1" applyAlignment="1">
      <alignment vertical="center" wrapText="1"/>
    </xf>
    <xf numFmtId="165" fontId="8" fillId="0" borderId="2" xfId="10" applyNumberFormat="1" applyFont="1" applyFill="1" applyBorder="1" applyAlignment="1">
      <alignment vertical="center"/>
    </xf>
    <xf numFmtId="164" fontId="8" fillId="0" borderId="2" xfId="10" applyNumberFormat="1" applyFont="1" applyFill="1" applyBorder="1" applyAlignment="1">
      <alignment vertical="center"/>
    </xf>
    <xf numFmtId="0" fontId="8" fillId="0" borderId="2" xfId="10" applyFont="1" applyFill="1" applyBorder="1" applyAlignment="1">
      <alignment horizontal="left" vertical="center" wrapText="1"/>
    </xf>
    <xf numFmtId="0" fontId="8" fillId="0" borderId="0" xfId="10" applyFont="1" applyFill="1" applyBorder="1" applyAlignment="1">
      <alignment vertical="center" wrapText="1"/>
    </xf>
    <xf numFmtId="165" fontId="8" fillId="0" borderId="0" xfId="10" applyNumberFormat="1" applyFont="1" applyFill="1" applyBorder="1" applyAlignment="1">
      <alignment vertical="center"/>
    </xf>
    <xf numFmtId="164" fontId="8" fillId="0" borderId="0" xfId="10" applyNumberFormat="1" applyFont="1" applyFill="1" applyBorder="1" applyAlignment="1">
      <alignment vertical="center"/>
    </xf>
    <xf numFmtId="165" fontId="8" fillId="0" borderId="0" xfId="10" applyNumberFormat="1" applyFont="1" applyFill="1" applyBorder="1" applyAlignment="1">
      <alignment horizontal="right" vertical="center"/>
    </xf>
    <xf numFmtId="0" fontId="12" fillId="0" borderId="5" xfId="10" applyFont="1" applyFill="1" applyBorder="1" applyAlignment="1">
      <alignment horizontal="left" vertical="center"/>
    </xf>
    <xf numFmtId="165" fontId="12" fillId="0" borderId="5" xfId="10" applyNumberFormat="1" applyFont="1" applyFill="1" applyBorder="1" applyAlignment="1">
      <alignment vertical="center"/>
    </xf>
    <xf numFmtId="164" fontId="12" fillId="0" borderId="5" xfId="10" applyNumberFormat="1" applyFont="1" applyFill="1" applyBorder="1" applyAlignment="1">
      <alignment vertical="center"/>
    </xf>
    <xf numFmtId="0" fontId="13" fillId="0" borderId="0" xfId="10" applyFont="1" applyFill="1" applyBorder="1" applyAlignment="1">
      <alignment horizontal="left" vertical="center" wrapText="1"/>
    </xf>
    <xf numFmtId="0" fontId="13" fillId="0" borderId="2" xfId="10" applyFont="1" applyFill="1" applyBorder="1" applyAlignment="1">
      <alignment vertical="center" wrapText="1"/>
    </xf>
    <xf numFmtId="165" fontId="13" fillId="0" borderId="2" xfId="10" applyNumberFormat="1" applyFont="1" applyFill="1" applyBorder="1" applyAlignment="1">
      <alignment vertical="center"/>
    </xf>
    <xf numFmtId="164" fontId="13" fillId="0" borderId="2" xfId="10" applyNumberFormat="1" applyFont="1" applyFill="1" applyBorder="1" applyAlignment="1">
      <alignment vertical="center"/>
    </xf>
    <xf numFmtId="0" fontId="13" fillId="0" borderId="2" xfId="10" applyFont="1" applyFill="1" applyBorder="1" applyAlignment="1">
      <alignment vertical="center"/>
    </xf>
    <xf numFmtId="49" fontId="8" fillId="2" borderId="6" xfId="10" applyNumberFormat="1" applyFont="1" applyFill="1" applyBorder="1" applyAlignment="1">
      <alignment horizontal="center" vertical="center" wrapText="1"/>
    </xf>
    <xf numFmtId="49" fontId="8" fillId="2" borderId="3" xfId="10" applyNumberFormat="1" applyFont="1" applyFill="1" applyBorder="1" applyAlignment="1">
      <alignment horizontal="center" vertical="center" wrapText="1"/>
    </xf>
    <xf numFmtId="0" fontId="8" fillId="2" borderId="3" xfId="10" applyFont="1" applyFill="1" applyBorder="1" applyAlignment="1">
      <alignment horizontal="center" vertical="center"/>
    </xf>
    <xf numFmtId="0" fontId="9" fillId="4" borderId="4" xfId="1" applyFont="1" applyFill="1" applyBorder="1" applyAlignment="1">
      <alignment horizontal="center" vertical="center"/>
    </xf>
    <xf numFmtId="0" fontId="9" fillId="0" borderId="5" xfId="8" applyFont="1" applyBorder="1" applyAlignment="1">
      <alignment horizontal="center" vertical="center"/>
    </xf>
    <xf numFmtId="0" fontId="13" fillId="0" borderId="0" xfId="5" applyFont="1" applyFill="1"/>
    <xf numFmtId="0" fontId="13" fillId="0" borderId="0" xfId="5" applyNumberFormat="1" applyFont="1" applyFill="1" applyAlignment="1">
      <alignment wrapText="1"/>
    </xf>
    <xf numFmtId="0" fontId="13" fillId="0" borderId="0" xfId="5" applyFont="1" applyFill="1" applyAlignment="1">
      <alignment wrapText="1"/>
    </xf>
    <xf numFmtId="165" fontId="13" fillId="0" borderId="0" xfId="5" applyNumberFormat="1" applyFont="1" applyFill="1"/>
    <xf numFmtId="0" fontId="13" fillId="0" borderId="0" xfId="5" applyFont="1" applyFill="1" applyAlignment="1">
      <alignment vertical="center"/>
    </xf>
    <xf numFmtId="165" fontId="13" fillId="0" borderId="0" xfId="5" applyNumberFormat="1" applyFont="1" applyFill="1" applyAlignment="1">
      <alignment vertical="center"/>
    </xf>
    <xf numFmtId="164" fontId="12" fillId="4" borderId="5" xfId="5" applyNumberFormat="1" applyFont="1" applyFill="1" applyBorder="1" applyAlignment="1">
      <alignment horizontal="right" vertical="center" wrapText="1"/>
    </xf>
    <xf numFmtId="165" fontId="12" fillId="40" borderId="5" xfId="5" applyNumberFormat="1" applyFont="1" applyFill="1" applyBorder="1" applyAlignment="1">
      <alignment vertical="center" wrapText="1"/>
    </xf>
    <xf numFmtId="0" fontId="12" fillId="0" borderId="5" xfId="5" applyFont="1" applyFill="1" applyBorder="1" applyAlignment="1">
      <alignment horizontal="left" vertical="center"/>
    </xf>
    <xf numFmtId="0" fontId="12" fillId="0" borderId="5" xfId="5" applyFont="1" applyFill="1" applyBorder="1" applyAlignment="1">
      <alignment vertical="center"/>
    </xf>
    <xf numFmtId="164" fontId="13" fillId="4" borderId="0" xfId="5" applyNumberFormat="1" applyFont="1" applyFill="1" applyAlignment="1">
      <alignment horizontal="right" vertical="center" wrapText="1"/>
    </xf>
    <xf numFmtId="165" fontId="13" fillId="40" borderId="0" xfId="5" applyNumberFormat="1" applyFont="1" applyFill="1" applyAlignment="1">
      <alignment horizontal="right" vertical="center"/>
    </xf>
    <xf numFmtId="165" fontId="13" fillId="40" borderId="0" xfId="5" applyNumberFormat="1" applyFont="1" applyFill="1" applyAlignment="1">
      <alignment vertical="center" wrapText="1"/>
    </xf>
    <xf numFmtId="0" fontId="8" fillId="0" borderId="0" xfId="5" applyFont="1" applyFill="1" applyAlignment="1">
      <alignment vertical="center"/>
    </xf>
    <xf numFmtId="164" fontId="8" fillId="4" borderId="2" xfId="5" applyNumberFormat="1" applyFont="1" applyFill="1" applyBorder="1" applyAlignment="1">
      <alignment horizontal="right" vertical="center" wrapText="1"/>
    </xf>
    <xf numFmtId="165" fontId="8" fillId="40" borderId="2" xfId="5" applyNumberFormat="1" applyFont="1" applyFill="1" applyBorder="1" applyAlignment="1">
      <alignment vertical="center" wrapText="1"/>
    </xf>
    <xf numFmtId="0" fontId="8" fillId="0" borderId="2" xfId="5" applyFont="1" applyFill="1" applyBorder="1" applyAlignment="1">
      <alignment horizontal="left" vertical="center"/>
    </xf>
    <xf numFmtId="0" fontId="8" fillId="0" borderId="2" xfId="5" applyFont="1" applyFill="1" applyBorder="1" applyAlignment="1">
      <alignment vertical="center"/>
    </xf>
    <xf numFmtId="0" fontId="20" fillId="0" borderId="0" xfId="5" applyFont="1" applyFill="1" applyAlignment="1">
      <alignment vertical="center"/>
    </xf>
    <xf numFmtId="164" fontId="20" fillId="4" borderId="0" xfId="5" applyNumberFormat="1" applyFont="1" applyFill="1" applyAlignment="1">
      <alignment horizontal="right" vertical="center" wrapText="1"/>
    </xf>
    <xf numFmtId="165" fontId="20" fillId="40" borderId="0" xfId="5" applyNumberFormat="1" applyFont="1" applyFill="1" applyAlignment="1">
      <alignment vertical="center" wrapText="1"/>
    </xf>
    <xf numFmtId="165" fontId="20" fillId="40" borderId="0" xfId="5" applyNumberFormat="1" applyFont="1" applyFill="1" applyAlignment="1">
      <alignment horizontal="right" vertical="center"/>
    </xf>
    <xf numFmtId="165" fontId="20" fillId="40" borderId="0" xfId="5" applyNumberFormat="1" applyFont="1" applyFill="1" applyAlignment="1">
      <alignment vertical="center"/>
    </xf>
    <xf numFmtId="165" fontId="13" fillId="40" borderId="0" xfId="5" applyNumberFormat="1" applyFont="1" applyFill="1" applyAlignment="1">
      <alignment vertical="center"/>
    </xf>
    <xf numFmtId="165" fontId="13" fillId="40" borderId="0" xfId="5" applyNumberFormat="1" applyFont="1" applyFill="1" applyAlignment="1">
      <alignment horizontal="right" vertical="center" wrapText="1"/>
    </xf>
    <xf numFmtId="0" fontId="17" fillId="0" borderId="0" xfId="5" applyFont="1" applyFill="1"/>
    <xf numFmtId="164" fontId="12" fillId="4" borderId="2" xfId="5" applyNumberFormat="1" applyFont="1" applyFill="1" applyBorder="1" applyAlignment="1">
      <alignment horizontal="right" vertical="center" wrapText="1"/>
    </xf>
    <xf numFmtId="165" fontId="12" fillId="40" borderId="2" xfId="5" applyNumberFormat="1" applyFont="1" applyFill="1" applyBorder="1" applyAlignment="1">
      <alignment vertical="center" wrapText="1"/>
    </xf>
    <xf numFmtId="0" fontId="12" fillId="0" borderId="2" xfId="4" applyFont="1" applyFill="1" applyBorder="1" applyAlignment="1">
      <alignment vertical="center"/>
    </xf>
    <xf numFmtId="0" fontId="7" fillId="43" borderId="3" xfId="0" applyFont="1" applyFill="1" applyBorder="1" applyAlignment="1">
      <alignment horizontal="center" vertical="center"/>
    </xf>
    <xf numFmtId="0" fontId="8" fillId="0" borderId="0" xfId="5" applyFont="1" applyFill="1"/>
    <xf numFmtId="0" fontId="9" fillId="0" borderId="5" xfId="8" applyFont="1" applyFill="1" applyBorder="1" applyAlignment="1">
      <alignment horizontal="center" vertical="center"/>
    </xf>
    <xf numFmtId="0" fontId="9" fillId="0" borderId="3" xfId="8" applyFont="1" applyFill="1" applyBorder="1" applyAlignment="1">
      <alignment horizontal="center" vertical="center"/>
    </xf>
    <xf numFmtId="165" fontId="12" fillId="4" borderId="2" xfId="5" applyNumberFormat="1" applyFont="1" applyFill="1" applyBorder="1" applyAlignment="1">
      <alignment vertical="center" wrapText="1"/>
    </xf>
    <xf numFmtId="165" fontId="8" fillId="4" borderId="2" xfId="5" applyNumberFormat="1" applyFont="1" applyFill="1" applyBorder="1" applyAlignment="1">
      <alignment vertical="center" wrapText="1"/>
    </xf>
    <xf numFmtId="165" fontId="13" fillId="4" borderId="0" xfId="5" applyNumberFormat="1" applyFont="1" applyFill="1" applyAlignment="1">
      <alignment vertical="center"/>
    </xf>
    <xf numFmtId="165" fontId="20" fillId="4" borderId="0" xfId="5" applyNumberFormat="1" applyFont="1" applyFill="1" applyAlignment="1">
      <alignment vertical="center"/>
    </xf>
    <xf numFmtId="165" fontId="20" fillId="4" borderId="0" xfId="5" applyNumberFormat="1" applyFont="1" applyFill="1" applyAlignment="1">
      <alignment vertical="center" wrapText="1"/>
    </xf>
    <xf numFmtId="165" fontId="13" fillId="4" borderId="0" xfId="5" applyNumberFormat="1" applyFont="1" applyFill="1" applyAlignment="1">
      <alignment vertical="center" wrapText="1"/>
    </xf>
    <xf numFmtId="165" fontId="13" fillId="4" borderId="0" xfId="5" applyNumberFormat="1" applyFont="1" applyFill="1" applyAlignment="1">
      <alignment horizontal="right" vertical="center"/>
    </xf>
    <xf numFmtId="165" fontId="12" fillId="4" borderId="5" xfId="5" applyNumberFormat="1" applyFont="1" applyFill="1" applyBorder="1" applyAlignment="1">
      <alignment vertical="center" wrapText="1"/>
    </xf>
    <xf numFmtId="0" fontId="9" fillId="4" borderId="4" xfId="1" applyFont="1" applyFill="1" applyBorder="1" applyAlignment="1">
      <alignment horizontal="center" vertical="center"/>
    </xf>
    <xf numFmtId="0" fontId="9" fillId="0" borderId="5" xfId="8" applyFont="1" applyBorder="1" applyAlignment="1">
      <alignment horizontal="center" vertical="center"/>
    </xf>
    <xf numFmtId="0" fontId="9" fillId="2" borderId="6" xfId="0" applyFont="1" applyFill="1" applyBorder="1" applyAlignment="1">
      <alignment horizontal="right" vertical="center"/>
    </xf>
    <xf numFmtId="0" fontId="7" fillId="43" borderId="6" xfId="0" applyFont="1" applyFill="1" applyBorder="1" applyAlignment="1">
      <alignment horizontal="center" vertical="center"/>
    </xf>
    <xf numFmtId="165" fontId="12" fillId="4" borderId="2" xfId="5" applyNumberFormat="1" applyFont="1" applyFill="1" applyBorder="1" applyAlignment="1">
      <alignment horizontal="right" vertical="center" wrapText="1"/>
    </xf>
    <xf numFmtId="165" fontId="8" fillId="4" borderId="2" xfId="5" applyNumberFormat="1" applyFont="1" applyFill="1" applyBorder="1" applyAlignment="1">
      <alignment horizontal="right" vertical="center" wrapText="1"/>
    </xf>
    <xf numFmtId="165" fontId="13" fillId="4" borderId="0" xfId="5" applyNumberFormat="1" applyFont="1" applyFill="1" applyAlignment="1">
      <alignment horizontal="right" vertical="center" wrapText="1"/>
    </xf>
    <xf numFmtId="165" fontId="20" fillId="4" borderId="0" xfId="5" applyNumberFormat="1" applyFont="1" applyFill="1" applyAlignment="1">
      <alignment horizontal="right" vertical="center" wrapText="1"/>
    </xf>
    <xf numFmtId="165" fontId="20" fillId="0" borderId="0" xfId="5" applyNumberFormat="1" applyFont="1" applyFill="1" applyAlignment="1">
      <alignment vertical="center"/>
    </xf>
    <xf numFmtId="165" fontId="12" fillId="4" borderId="5" xfId="5" applyNumberFormat="1" applyFont="1" applyFill="1" applyBorder="1" applyAlignment="1">
      <alignment horizontal="right" vertical="center" wrapText="1"/>
    </xf>
    <xf numFmtId="0" fontId="7" fillId="43" borderId="6" xfId="0" applyFont="1" applyFill="1" applyBorder="1" applyAlignment="1">
      <alignment vertical="center"/>
    </xf>
    <xf numFmtId="0" fontId="7" fillId="43" borderId="5" xfId="0" applyFont="1" applyFill="1" applyBorder="1" applyAlignment="1">
      <alignment horizontal="center" vertical="center"/>
    </xf>
    <xf numFmtId="0" fontId="6" fillId="42" borderId="0" xfId="2" applyFont="1" applyFill="1"/>
    <xf numFmtId="164" fontId="6" fillId="42" borderId="0" xfId="2" applyNumberFormat="1" applyFont="1" applyFill="1"/>
    <xf numFmtId="165" fontId="6" fillId="42" borderId="0" xfId="8" applyNumberFormat="1" applyFont="1" applyFill="1" applyAlignment="1">
      <alignment vertical="center"/>
    </xf>
    <xf numFmtId="0" fontId="5" fillId="42" borderId="0" xfId="2" applyFont="1" applyFill="1"/>
    <xf numFmtId="2" fontId="27" fillId="0" borderId="0" xfId="2" applyNumberFormat="1" applyFont="1" applyAlignment="1">
      <alignment vertical="center"/>
    </xf>
    <xf numFmtId="165" fontId="20" fillId="0" borderId="0" xfId="2" applyNumberFormat="1" applyFont="1" applyAlignment="1">
      <alignment vertical="center"/>
    </xf>
    <xf numFmtId="0" fontId="25" fillId="0" borderId="0" xfId="2" applyFont="1" applyAlignment="1">
      <alignment vertical="center"/>
    </xf>
    <xf numFmtId="0" fontId="9" fillId="0" borderId="0" xfId="0" applyFont="1"/>
    <xf numFmtId="0" fontId="6" fillId="0" borderId="5" xfId="0" applyFont="1" applyBorder="1" applyAlignment="1">
      <alignment vertical="center"/>
    </xf>
    <xf numFmtId="0" fontId="6" fillId="0" borderId="0" xfId="0" applyFont="1" applyBorder="1"/>
    <xf numFmtId="164" fontId="6" fillId="0" borderId="0" xfId="0" applyNumberFormat="1" applyFont="1" applyBorder="1" applyAlignment="1">
      <alignment vertical="center"/>
    </xf>
    <xf numFmtId="0" fontId="6" fillId="0" borderId="0" xfId="0" applyFont="1" applyBorder="1" applyAlignment="1">
      <alignment vertical="center"/>
    </xf>
    <xf numFmtId="0" fontId="6" fillId="0" borderId="6" xfId="0" applyFont="1" applyBorder="1" applyAlignment="1">
      <alignment vertical="center"/>
    </xf>
    <xf numFmtId="0" fontId="9" fillId="4" borderId="4" xfId="1" applyFont="1" applyFill="1" applyBorder="1" applyAlignment="1">
      <alignment horizontal="center" vertical="center"/>
    </xf>
    <xf numFmtId="0" fontId="9" fillId="0" borderId="5" xfId="1" applyFont="1" applyBorder="1" applyAlignment="1">
      <alignment horizontal="center" vertical="center"/>
    </xf>
    <xf numFmtId="2" fontId="6" fillId="4" borderId="0" xfId="8" applyNumberFormat="1" applyFont="1" applyFill="1" applyAlignment="1">
      <alignment vertical="center"/>
    </xf>
    <xf numFmtId="0" fontId="62" fillId="0" borderId="5" xfId="4" applyFont="1" applyBorder="1" applyAlignment="1">
      <alignment horizontal="left" vertical="center"/>
    </xf>
    <xf numFmtId="0" fontId="12" fillId="0" borderId="0" xfId="4" applyFont="1" applyBorder="1" applyAlignment="1">
      <alignment horizontal="left" vertical="center"/>
    </xf>
    <xf numFmtId="0" fontId="0" fillId="0" borderId="5" xfId="0" applyBorder="1" applyAlignment="1">
      <alignment vertical="center"/>
    </xf>
    <xf numFmtId="0" fontId="12" fillId="0" borderId="5" xfId="4" applyFont="1" applyBorder="1" applyAlignment="1">
      <alignment horizontal="left" vertical="center"/>
    </xf>
    <xf numFmtId="0" fontId="0" fillId="0" borderId="0" xfId="0" applyAlignment="1">
      <alignment vertical="center"/>
    </xf>
    <xf numFmtId="0" fontId="63" fillId="0" borderId="0" xfId="4" applyFont="1" applyBorder="1" applyAlignment="1">
      <alignment horizontal="left" vertical="center"/>
    </xf>
    <xf numFmtId="0" fontId="65" fillId="0" borderId="0" xfId="0" applyFont="1"/>
    <xf numFmtId="0" fontId="65" fillId="0" borderId="0" xfId="0" applyFont="1" applyAlignment="1">
      <alignment vertical="center"/>
    </xf>
    <xf numFmtId="0" fontId="0" fillId="0" borderId="2" xfId="0" applyBorder="1" applyAlignment="1">
      <alignment vertical="center"/>
    </xf>
    <xf numFmtId="0" fontId="66" fillId="0" borderId="0" xfId="4" applyFont="1" applyBorder="1" applyAlignment="1">
      <alignment horizontal="left" vertical="center" wrapText="1"/>
    </xf>
    <xf numFmtId="0" fontId="54" fillId="0" borderId="0" xfId="4" applyFont="1"/>
    <xf numFmtId="165" fontId="6" fillId="0" borderId="0" xfId="0" applyNumberFormat="1" applyFont="1" applyAlignment="1">
      <alignment vertical="center"/>
    </xf>
    <xf numFmtId="165" fontId="6" fillId="4" borderId="0" xfId="0" applyNumberFormat="1" applyFont="1" applyFill="1" applyAlignment="1">
      <alignment vertical="center"/>
    </xf>
    <xf numFmtId="167" fontId="6" fillId="4" borderId="0" xfId="56" applyNumberFormat="1" applyFont="1" applyFill="1" applyAlignment="1">
      <alignment vertical="center"/>
    </xf>
    <xf numFmtId="165" fontId="6" fillId="0" borderId="2" xfId="0" applyNumberFormat="1" applyFont="1" applyBorder="1" applyAlignment="1">
      <alignment vertical="center"/>
    </xf>
    <xf numFmtId="165" fontId="6" fillId="4" borderId="2" xfId="0" applyNumberFormat="1" applyFont="1" applyFill="1" applyBorder="1" applyAlignment="1">
      <alignment vertical="center"/>
    </xf>
    <xf numFmtId="167" fontId="6" fillId="4" borderId="2" xfId="56" applyNumberFormat="1" applyFont="1" applyFill="1" applyBorder="1" applyAlignment="1">
      <alignment vertical="center"/>
    </xf>
    <xf numFmtId="165" fontId="12" fillId="4" borderId="0" xfId="0" applyNumberFormat="1" applyFont="1" applyFill="1" applyAlignment="1">
      <alignment vertical="center"/>
    </xf>
    <xf numFmtId="167" fontId="12" fillId="4" borderId="2" xfId="56" applyNumberFormat="1" applyFont="1" applyFill="1" applyBorder="1" applyAlignment="1">
      <alignment vertical="center"/>
    </xf>
    <xf numFmtId="0" fontId="0" fillId="4" borderId="0" xfId="0" applyFill="1" applyAlignment="1">
      <alignment vertical="center"/>
    </xf>
    <xf numFmtId="0" fontId="6" fillId="4" borderId="0" xfId="0" applyFont="1" applyFill="1" applyAlignment="1">
      <alignment vertical="center"/>
    </xf>
    <xf numFmtId="167" fontId="6" fillId="4" borderId="0" xfId="56" applyNumberFormat="1" applyFont="1" applyFill="1" applyAlignment="1">
      <alignment horizontal="right" vertical="center"/>
    </xf>
    <xf numFmtId="164" fontId="6" fillId="4" borderId="0" xfId="0" applyNumberFormat="1" applyFont="1" applyFill="1" applyAlignment="1">
      <alignment vertical="center"/>
    </xf>
    <xf numFmtId="165" fontId="12" fillId="4" borderId="5" xfId="0" applyNumberFormat="1" applyFont="1" applyFill="1" applyBorder="1" applyAlignment="1">
      <alignment vertical="center"/>
    </xf>
    <xf numFmtId="167" fontId="12" fillId="4" borderId="5" xfId="56" applyNumberFormat="1" applyFont="1" applyFill="1" applyBorder="1" applyAlignment="1">
      <alignment vertical="center"/>
    </xf>
    <xf numFmtId="0" fontId="18" fillId="0" borderId="2" xfId="1" applyFont="1" applyFill="1" applyBorder="1" applyAlignment="1">
      <alignment vertical="center"/>
    </xf>
    <xf numFmtId="3" fontId="18" fillId="44" borderId="0" xfId="1" applyNumberFormat="1" applyFont="1" applyFill="1" applyBorder="1" applyAlignment="1">
      <alignment vertical="center"/>
    </xf>
    <xf numFmtId="167" fontId="18" fillId="44" borderId="0" xfId="56" applyNumberFormat="1" applyFont="1" applyFill="1" applyBorder="1" applyAlignment="1">
      <alignment vertical="center"/>
    </xf>
    <xf numFmtId="165" fontId="18" fillId="44" borderId="2" xfId="1" applyNumberFormat="1" applyFont="1" applyFill="1" applyBorder="1" applyAlignment="1">
      <alignment vertical="center"/>
    </xf>
    <xf numFmtId="167" fontId="18" fillId="44" borderId="2" xfId="56" applyNumberFormat="1" applyFont="1" applyFill="1" applyBorder="1" applyAlignment="1">
      <alignment vertical="center"/>
    </xf>
    <xf numFmtId="165" fontId="18" fillId="44" borderId="0" xfId="1" applyNumberFormat="1" applyFont="1" applyFill="1" applyBorder="1" applyAlignment="1">
      <alignment vertical="center"/>
    </xf>
    <xf numFmtId="3" fontId="18" fillId="44" borderId="2" xfId="1" applyNumberFormat="1" applyFont="1" applyFill="1" applyBorder="1" applyAlignment="1">
      <alignment vertical="center"/>
    </xf>
    <xf numFmtId="1" fontId="6" fillId="0" borderId="0" xfId="0" applyNumberFormat="1" applyFont="1" applyAlignment="1">
      <alignment vertical="center"/>
    </xf>
    <xf numFmtId="3" fontId="6" fillId="0" borderId="2" xfId="0" applyNumberFormat="1" applyFont="1" applyBorder="1" applyAlignment="1">
      <alignment vertical="center"/>
    </xf>
    <xf numFmtId="3" fontId="6" fillId="0" borderId="0" xfId="0" applyNumberFormat="1" applyFont="1" applyAlignment="1">
      <alignment vertical="center"/>
    </xf>
    <xf numFmtId="167" fontId="18" fillId="44" borderId="1" xfId="56" applyNumberFormat="1" applyFont="1" applyFill="1" applyBorder="1" applyAlignment="1">
      <alignment vertical="center"/>
    </xf>
    <xf numFmtId="167" fontId="7" fillId="44" borderId="2" xfId="56" applyNumberFormat="1" applyFont="1" applyFill="1" applyBorder="1" applyAlignment="1">
      <alignment vertical="center"/>
    </xf>
    <xf numFmtId="165" fontId="9" fillId="0" borderId="0" xfId="0" applyNumberFormat="1" applyFont="1" applyAlignment="1">
      <alignment vertical="center"/>
    </xf>
    <xf numFmtId="165" fontId="9" fillId="0" borderId="0" xfId="0" applyNumberFormat="1" applyFont="1" applyAlignment="1">
      <alignment horizontal="right" vertical="center"/>
    </xf>
    <xf numFmtId="165" fontId="6" fillId="0" borderId="0" xfId="0" applyNumberFormat="1" applyFont="1" applyAlignment="1">
      <alignment horizontal="right" vertical="center"/>
    </xf>
    <xf numFmtId="165" fontId="9" fillId="0" borderId="1" xfId="0" applyNumberFormat="1" applyFont="1" applyBorder="1" applyAlignment="1">
      <alignment horizontal="right" vertical="center"/>
    </xf>
    <xf numFmtId="165" fontId="9" fillId="0" borderId="2" xfId="0" applyNumberFormat="1" applyFont="1" applyBorder="1" applyAlignment="1">
      <alignment horizontal="right" vertical="center"/>
    </xf>
    <xf numFmtId="165" fontId="6" fillId="0" borderId="2" xfId="0" applyNumberFormat="1" applyFont="1" applyBorder="1" applyAlignment="1">
      <alignment horizontal="right" vertical="center"/>
    </xf>
    <xf numFmtId="165" fontId="18" fillId="44" borderId="1" xfId="1" applyNumberFormat="1" applyFont="1" applyFill="1" applyBorder="1" applyAlignment="1">
      <alignment vertical="center"/>
    </xf>
    <xf numFmtId="165" fontId="7" fillId="44" borderId="2" xfId="1" applyNumberFormat="1" applyFont="1" applyFill="1" applyBorder="1" applyAlignment="1">
      <alignment vertical="center"/>
    </xf>
    <xf numFmtId="165" fontId="7" fillId="44" borderId="5" xfId="1" applyNumberFormat="1" applyFont="1" applyFill="1" applyBorder="1" applyAlignment="1">
      <alignment vertical="center"/>
    </xf>
    <xf numFmtId="167" fontId="7" fillId="44" borderId="5" xfId="56" applyNumberFormat="1" applyFont="1" applyFill="1" applyBorder="1" applyAlignment="1">
      <alignment vertical="center"/>
    </xf>
    <xf numFmtId="165" fontId="33" fillId="44" borderId="5" xfId="1" applyNumberFormat="1" applyFont="1" applyFill="1" applyBorder="1" applyAlignment="1">
      <alignment vertical="center"/>
    </xf>
    <xf numFmtId="167" fontId="33" fillId="44" borderId="5" xfId="56" applyNumberFormat="1" applyFont="1" applyFill="1" applyBorder="1" applyAlignment="1">
      <alignment vertical="center"/>
    </xf>
    <xf numFmtId="0" fontId="12" fillId="0" borderId="5" xfId="6" applyFont="1" applyBorder="1" applyAlignment="1">
      <alignment horizontal="left" vertical="center"/>
    </xf>
    <xf numFmtId="0" fontId="13" fillId="0" borderId="0" xfId="6" applyFont="1" applyAlignment="1">
      <alignment vertical="center"/>
    </xf>
    <xf numFmtId="0" fontId="13" fillId="0" borderId="0" xfId="6" applyFont="1" applyBorder="1" applyAlignment="1">
      <alignment horizontal="left" vertical="center"/>
    </xf>
    <xf numFmtId="167" fontId="6" fillId="4" borderId="0" xfId="0" applyNumberFormat="1" applyFont="1" applyFill="1" applyAlignment="1">
      <alignment vertical="center"/>
    </xf>
    <xf numFmtId="0" fontId="8" fillId="0" borderId="0" xfId="6" applyFont="1" applyBorder="1" applyAlignment="1">
      <alignment horizontal="left" vertical="center"/>
    </xf>
    <xf numFmtId="0" fontId="8" fillId="0" borderId="2" xfId="6" applyFont="1" applyBorder="1" applyAlignment="1">
      <alignment horizontal="left" vertical="center"/>
    </xf>
    <xf numFmtId="165" fontId="9" fillId="0" borderId="2" xfId="0" applyNumberFormat="1" applyFont="1" applyBorder="1" applyAlignment="1">
      <alignment vertical="center"/>
    </xf>
    <xf numFmtId="165" fontId="9" fillId="4" borderId="0" xfId="0" applyNumberFormat="1" applyFont="1" applyFill="1" applyAlignment="1">
      <alignment vertical="center"/>
    </xf>
    <xf numFmtId="167" fontId="9" fillId="4" borderId="0" xfId="0" applyNumberFormat="1" applyFont="1" applyFill="1" applyAlignment="1">
      <alignment vertical="center"/>
    </xf>
    <xf numFmtId="165" fontId="9" fillId="4" borderId="2" xfId="0" applyNumberFormat="1" applyFont="1" applyFill="1" applyBorder="1" applyAlignment="1">
      <alignment vertical="center"/>
    </xf>
    <xf numFmtId="167" fontId="9" fillId="4" borderId="2" xfId="0" applyNumberFormat="1" applyFont="1" applyFill="1" applyBorder="1" applyAlignment="1">
      <alignment vertical="center"/>
    </xf>
    <xf numFmtId="165" fontId="6" fillId="4" borderId="0" xfId="2" applyNumberFormat="1" applyFont="1" applyFill="1" applyAlignment="1">
      <alignment vertical="center"/>
    </xf>
    <xf numFmtId="165" fontId="5" fillId="0" borderId="0" xfId="2" applyNumberFormat="1" applyFont="1"/>
    <xf numFmtId="0" fontId="6" fillId="0" borderId="0" xfId="0" applyFont="1" applyFill="1" applyAlignment="1">
      <alignment vertical="center"/>
    </xf>
    <xf numFmtId="0" fontId="9" fillId="0" borderId="0" xfId="2" applyFont="1" applyBorder="1"/>
    <xf numFmtId="165" fontId="6" fillId="0" borderId="0" xfId="2" applyNumberFormat="1" applyFont="1" applyBorder="1"/>
    <xf numFmtId="165" fontId="6" fillId="4" borderId="0" xfId="2" applyNumberFormat="1" applyFont="1" applyFill="1" applyBorder="1"/>
    <xf numFmtId="0" fontId="9" fillId="0" borderId="5" xfId="2" applyFont="1" applyBorder="1"/>
    <xf numFmtId="0" fontId="6" fillId="0" borderId="5" xfId="2" applyFont="1" applyBorder="1"/>
    <xf numFmtId="165" fontId="6" fillId="0" borderId="5" xfId="2" applyNumberFormat="1" applyFont="1" applyBorder="1"/>
    <xf numFmtId="165" fontId="6" fillId="4" borderId="5" xfId="2" applyNumberFormat="1" applyFont="1" applyFill="1" applyBorder="1"/>
    <xf numFmtId="0" fontId="13" fillId="0" borderId="0" xfId="6" applyFont="1" applyFill="1" applyBorder="1" applyAlignment="1">
      <alignment vertical="center"/>
    </xf>
    <xf numFmtId="0" fontId="12" fillId="0" borderId="2" xfId="6" applyFont="1" applyFill="1" applyBorder="1" applyAlignment="1">
      <alignment vertical="center"/>
    </xf>
    <xf numFmtId="0" fontId="12" fillId="0" borderId="0" xfId="6" applyFont="1" applyFill="1" applyBorder="1" applyAlignment="1">
      <alignment horizontal="left" vertical="center"/>
    </xf>
    <xf numFmtId="164" fontId="6" fillId="4" borderId="2" xfId="0" applyNumberFormat="1" applyFont="1" applyFill="1" applyBorder="1" applyAlignment="1">
      <alignment vertical="center"/>
    </xf>
    <xf numFmtId="0" fontId="13" fillId="0" borderId="2" xfId="6" applyFont="1" applyFill="1" applyBorder="1" applyAlignment="1">
      <alignment vertical="center"/>
    </xf>
    <xf numFmtId="0" fontId="13" fillId="0" borderId="0" xfId="4" applyFont="1" applyFill="1" applyBorder="1" applyAlignment="1">
      <alignment vertical="center"/>
    </xf>
    <xf numFmtId="0" fontId="12" fillId="0" borderId="0" xfId="4" applyFont="1" applyFill="1" applyBorder="1" applyAlignment="1">
      <alignment vertical="center"/>
    </xf>
    <xf numFmtId="0" fontId="13" fillId="0" borderId="2" xfId="4" applyFont="1" applyFill="1" applyBorder="1" applyAlignment="1">
      <alignment vertical="center"/>
    </xf>
    <xf numFmtId="0" fontId="12" fillId="0" borderId="6" xfId="4" applyFont="1" applyFill="1" applyBorder="1" applyAlignment="1">
      <alignment vertical="center"/>
    </xf>
    <xf numFmtId="0" fontId="8" fillId="0" borderId="2" xfId="4" applyFont="1" applyFill="1" applyBorder="1" applyAlignment="1"/>
    <xf numFmtId="0" fontId="6" fillId="0" borderId="1" xfId="0" applyFont="1" applyBorder="1" applyAlignment="1"/>
    <xf numFmtId="0" fontId="69" fillId="0" borderId="0" xfId="8" applyFont="1" applyAlignment="1">
      <alignment vertical="center"/>
    </xf>
    <xf numFmtId="0" fontId="68" fillId="0" borderId="0" xfId="2" applyFont="1"/>
    <xf numFmtId="0" fontId="68" fillId="0" borderId="0" xfId="2" applyFont="1" applyAlignment="1">
      <alignment vertical="center"/>
    </xf>
    <xf numFmtId="0" fontId="0" fillId="45" borderId="0" xfId="0" applyFill="1" applyAlignment="1">
      <alignment horizontal="left" vertical="top" wrapText="1"/>
    </xf>
    <xf numFmtId="3" fontId="0" fillId="45" borderId="0" xfId="0" applyNumberFormat="1" applyFill="1" applyAlignment="1">
      <alignment horizontal="right" vertical="center" wrapText="1"/>
    </xf>
    <xf numFmtId="4" fontId="0" fillId="45" borderId="0" xfId="0" applyNumberFormat="1" applyFill="1" applyAlignment="1">
      <alignment horizontal="right" vertical="center" wrapText="1"/>
    </xf>
    <xf numFmtId="0" fontId="18" fillId="2" borderId="2" xfId="8" applyFont="1" applyFill="1" applyBorder="1" applyAlignment="1">
      <alignment horizontal="left" vertical="center"/>
    </xf>
    <xf numFmtId="165" fontId="18" fillId="2" borderId="2" xfId="8" applyNumberFormat="1" applyFont="1" applyFill="1" applyBorder="1" applyAlignment="1">
      <alignment horizontal="right" vertical="center"/>
    </xf>
    <xf numFmtId="0" fontId="7" fillId="2" borderId="0" xfId="8" applyFont="1" applyFill="1" applyBorder="1" applyAlignment="1">
      <alignment horizontal="left" vertical="center"/>
    </xf>
    <xf numFmtId="0" fontId="18" fillId="2" borderId="0" xfId="8" applyFont="1" applyFill="1" applyBorder="1" applyAlignment="1">
      <alignment horizontal="left" vertical="center"/>
    </xf>
    <xf numFmtId="165" fontId="18" fillId="2" borderId="0" xfId="8" applyNumberFormat="1" applyFont="1" applyFill="1" applyBorder="1" applyAlignment="1">
      <alignment horizontal="right" vertical="center"/>
    </xf>
    <xf numFmtId="165" fontId="8" fillId="7" borderId="2" xfId="1" applyNumberFormat="1" applyFont="1" applyFill="1" applyBorder="1" applyAlignment="1">
      <alignment vertical="center"/>
    </xf>
    <xf numFmtId="0" fontId="9" fillId="4" borderId="2" xfId="0" applyFont="1" applyFill="1" applyBorder="1" applyAlignment="1">
      <alignment vertical="center"/>
    </xf>
    <xf numFmtId="165" fontId="8" fillId="0" borderId="2" xfId="4" applyNumberFormat="1" applyFont="1" applyFill="1" applyBorder="1"/>
    <xf numFmtId="0" fontId="8" fillId="0" borderId="3" xfId="4" applyFont="1" applyFill="1" applyBorder="1" applyAlignment="1">
      <alignment horizontal="center" vertical="center" wrapText="1"/>
    </xf>
    <xf numFmtId="165" fontId="12" fillId="0" borderId="6" xfId="4" applyNumberFormat="1" applyFont="1" applyFill="1" applyBorder="1" applyAlignment="1">
      <alignment vertical="center"/>
    </xf>
    <xf numFmtId="164" fontId="12" fillId="0" borderId="2" xfId="56" applyNumberFormat="1" applyFont="1" applyFill="1" applyBorder="1" applyAlignment="1">
      <alignment vertical="center"/>
    </xf>
    <xf numFmtId="0" fontId="13" fillId="0" borderId="0" xfId="0" applyFont="1" applyBorder="1" applyAlignment="1">
      <alignment horizontal="center" vertical="center"/>
    </xf>
    <xf numFmtId="165" fontId="72" fillId="4" borderId="0" xfId="0" applyNumberFormat="1" applyFont="1" applyFill="1" applyAlignment="1">
      <alignment vertical="center"/>
    </xf>
    <xf numFmtId="167" fontId="72" fillId="4" borderId="0" xfId="56" applyNumberFormat="1" applyFont="1" applyFill="1" applyAlignment="1">
      <alignment vertical="center"/>
    </xf>
    <xf numFmtId="165" fontId="6" fillId="4" borderId="1" xfId="0" applyNumberFormat="1" applyFont="1" applyFill="1" applyBorder="1" applyAlignment="1">
      <alignment vertical="center"/>
    </xf>
    <xf numFmtId="167" fontId="6" fillId="4" borderId="1" xfId="56" applyNumberFormat="1" applyFont="1" applyFill="1" applyBorder="1" applyAlignment="1">
      <alignment vertical="center"/>
    </xf>
    <xf numFmtId="167" fontId="9" fillId="4" borderId="2" xfId="56" applyNumberFormat="1" applyFont="1" applyFill="1" applyBorder="1" applyAlignment="1">
      <alignment vertical="center"/>
    </xf>
    <xf numFmtId="165" fontId="13" fillId="0" borderId="0" xfId="57" applyNumberFormat="1" applyFont="1" applyAlignment="1">
      <alignment vertical="center"/>
    </xf>
    <xf numFmtId="164" fontId="12" fillId="0" borderId="0" xfId="0" applyNumberFormat="1" applyFont="1" applyAlignment="1">
      <alignment vertical="center"/>
    </xf>
    <xf numFmtId="0" fontId="12" fillId="0" borderId="2" xfId="0" applyFont="1" applyBorder="1" applyAlignment="1">
      <alignment vertical="center"/>
    </xf>
    <xf numFmtId="164" fontId="12" fillId="0" borderId="2" xfId="0" applyNumberFormat="1" applyFont="1" applyBorder="1" applyAlignment="1">
      <alignment vertical="center"/>
    </xf>
    <xf numFmtId="164" fontId="6" fillId="4" borderId="0" xfId="0" applyNumberFormat="1" applyFont="1" applyFill="1" applyBorder="1" applyAlignment="1">
      <alignment vertical="center"/>
    </xf>
    <xf numFmtId="167" fontId="12" fillId="4" borderId="0" xfId="56" applyNumberFormat="1" applyFont="1" applyFill="1" applyAlignment="1">
      <alignment vertical="center"/>
    </xf>
    <xf numFmtId="165" fontId="12" fillId="4" borderId="6" xfId="0" applyNumberFormat="1" applyFont="1" applyFill="1" applyBorder="1" applyAlignment="1">
      <alignment vertical="center"/>
    </xf>
    <xf numFmtId="0" fontId="8" fillId="0" borderId="6" xfId="0" applyFont="1" applyFill="1" applyBorder="1" applyAlignment="1">
      <alignment horizontal="center" vertical="center"/>
    </xf>
    <xf numFmtId="0" fontId="8"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8" fillId="0" borderId="0" xfId="0" applyFont="1" applyFill="1" applyBorder="1" applyAlignment="1">
      <alignment horizontal="left" vertical="center"/>
    </xf>
    <xf numFmtId="0" fontId="8" fillId="0" borderId="0" xfId="0" applyFont="1" applyFill="1" applyBorder="1" applyAlignment="1">
      <alignment horizontal="left" vertical="center" wrapText="1"/>
    </xf>
    <xf numFmtId="0" fontId="8" fillId="0" borderId="2" xfId="0" applyFont="1" applyFill="1" applyBorder="1" applyAlignment="1">
      <alignment horizontal="left" vertical="center"/>
    </xf>
    <xf numFmtId="0" fontId="8" fillId="0" borderId="2" xfId="0" applyFont="1" applyFill="1" applyBorder="1" applyAlignment="1">
      <alignment horizontal="left" vertical="center" wrapText="1"/>
    </xf>
    <xf numFmtId="3" fontId="8" fillId="0" borderId="2" xfId="0" applyNumberFormat="1" applyFont="1" applyFill="1" applyBorder="1" applyAlignment="1">
      <alignment horizontal="right" vertical="center"/>
    </xf>
    <xf numFmtId="3" fontId="13" fillId="0" borderId="0" xfId="0" applyNumberFormat="1" applyFont="1" applyFill="1" applyBorder="1" applyAlignment="1">
      <alignment horizontal="right" vertical="center"/>
    </xf>
    <xf numFmtId="3" fontId="13" fillId="0" borderId="2" xfId="0" applyNumberFormat="1" applyFont="1" applyFill="1" applyBorder="1" applyAlignment="1">
      <alignment horizontal="right" vertical="center"/>
    </xf>
    <xf numFmtId="0" fontId="74" fillId="0" borderId="3" xfId="0" applyFont="1" applyFill="1" applyBorder="1" applyAlignment="1">
      <alignment horizontal="center" vertical="center" wrapText="1"/>
    </xf>
    <xf numFmtId="164" fontId="8" fillId="0" borderId="0" xfId="0" applyNumberFormat="1" applyFont="1" applyFill="1" applyBorder="1" applyAlignment="1">
      <alignment vertical="center"/>
    </xf>
    <xf numFmtId="164"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0" fontId="13" fillId="0" borderId="6" xfId="0" applyFont="1" applyFill="1" applyBorder="1" applyAlignment="1">
      <alignment horizontal="left" vertical="center"/>
    </xf>
    <xf numFmtId="0" fontId="13" fillId="0" borderId="2" xfId="0" applyFont="1" applyFill="1" applyBorder="1" applyAlignment="1">
      <alignment horizontal="left" vertical="center"/>
    </xf>
    <xf numFmtId="0" fontId="24" fillId="3" borderId="4" xfId="2" applyFont="1" applyFill="1" applyBorder="1" applyAlignment="1">
      <alignment horizontal="left" vertical="center"/>
    </xf>
    <xf numFmtId="165" fontId="9" fillId="4" borderId="1" xfId="7" applyNumberFormat="1" applyFont="1" applyFill="1" applyBorder="1" applyAlignment="1">
      <alignment vertical="center"/>
    </xf>
    <xf numFmtId="165" fontId="6" fillId="4" borderId="0" xfId="7" applyNumberFormat="1" applyFont="1" applyFill="1" applyAlignment="1">
      <alignment vertical="center"/>
    </xf>
    <xf numFmtId="165" fontId="9" fillId="4" borderId="2" xfId="7" applyNumberFormat="1" applyFont="1" applyFill="1" applyBorder="1" applyAlignment="1">
      <alignment vertical="center"/>
    </xf>
    <xf numFmtId="165" fontId="12" fillId="4" borderId="5" xfId="7" applyNumberFormat="1" applyFont="1" applyFill="1" applyBorder="1" applyAlignment="1">
      <alignment vertical="center"/>
    </xf>
    <xf numFmtId="0" fontId="6" fillId="3" borderId="4" xfId="2" applyFont="1" applyFill="1" applyBorder="1" applyAlignment="1">
      <alignment vertical="center"/>
    </xf>
    <xf numFmtId="0" fontId="75" fillId="0" borderId="0" xfId="4" applyFont="1" applyFill="1" applyBorder="1" applyAlignment="1">
      <alignment vertical="center"/>
    </xf>
    <xf numFmtId="0" fontId="75" fillId="0" borderId="0" xfId="0" applyFont="1" applyBorder="1" applyAlignment="1">
      <alignment horizontal="left" vertical="center"/>
    </xf>
    <xf numFmtId="0" fontId="68" fillId="0" borderId="0" xfId="0" applyFont="1"/>
    <xf numFmtId="0" fontId="75" fillId="0" borderId="0" xfId="6" applyFont="1" applyFill="1" applyBorder="1" applyAlignment="1">
      <alignment vertical="center"/>
    </xf>
    <xf numFmtId="0" fontId="9" fillId="4" borderId="4" xfId="1" applyFont="1" applyFill="1" applyBorder="1" applyAlignment="1">
      <alignment horizontal="center" vertical="center"/>
    </xf>
    <xf numFmtId="0" fontId="9" fillId="0" borderId="5" xfId="1" applyFont="1" applyBorder="1" applyAlignment="1">
      <alignment horizontal="center" vertical="center"/>
    </xf>
    <xf numFmtId="0" fontId="9" fillId="0" borderId="3" xfId="1" applyFont="1" applyBorder="1" applyAlignment="1">
      <alignment horizontal="center" vertical="center"/>
    </xf>
    <xf numFmtId="0" fontId="9" fillId="4" borderId="4" xfId="1" applyFont="1" applyFill="1" applyBorder="1" applyAlignment="1">
      <alignment horizontal="center" vertical="center"/>
    </xf>
    <xf numFmtId="0" fontId="9" fillId="0" borderId="5" xfId="1" applyFont="1" applyBorder="1" applyAlignment="1">
      <alignment horizontal="center" vertical="center"/>
    </xf>
    <xf numFmtId="0" fontId="9" fillId="0" borderId="3" xfId="1" applyFont="1" applyBorder="1" applyAlignment="1">
      <alignment horizontal="center" vertical="center"/>
    </xf>
    <xf numFmtId="0" fontId="9" fillId="0" borderId="2" xfId="4" applyFont="1" applyBorder="1" applyAlignment="1">
      <alignment horizontal="left" vertical="center"/>
    </xf>
    <xf numFmtId="0" fontId="13" fillId="0" borderId="0" xfId="4" applyFont="1"/>
    <xf numFmtId="0" fontId="13" fillId="0" borderId="0" xfId="4" applyFont="1" applyAlignment="1">
      <alignment horizontal="left"/>
    </xf>
    <xf numFmtId="0" fontId="8" fillId="0" borderId="0" xfId="4" applyFont="1" applyAlignment="1">
      <alignment horizontal="left" wrapText="1"/>
    </xf>
    <xf numFmtId="165" fontId="6" fillId="0" borderId="0" xfId="0" applyNumberFormat="1" applyFont="1"/>
    <xf numFmtId="0" fontId="13" fillId="0" borderId="2" xfId="4" applyFont="1" applyBorder="1" applyAlignment="1">
      <alignment horizontal="left"/>
    </xf>
    <xf numFmtId="0" fontId="8" fillId="0" borderId="2" xfId="4" applyFont="1" applyBorder="1" applyAlignment="1">
      <alignment horizontal="justify" wrapText="1"/>
    </xf>
    <xf numFmtId="165" fontId="6" fillId="0" borderId="2" xfId="0" applyNumberFormat="1" applyFont="1" applyBorder="1"/>
    <xf numFmtId="0" fontId="20" fillId="0" borderId="0" xfId="4" applyFont="1" applyAlignment="1"/>
    <xf numFmtId="0" fontId="27" fillId="0" borderId="0" xfId="0" applyFont="1"/>
    <xf numFmtId="165" fontId="27" fillId="0" borderId="0" xfId="0" applyNumberFormat="1" applyFont="1"/>
    <xf numFmtId="0" fontId="20" fillId="0" borderId="0" xfId="4" applyFont="1" applyAlignment="1">
      <alignment horizontal="left"/>
    </xf>
    <xf numFmtId="0" fontId="20" fillId="0" borderId="0" xfId="4" applyFont="1" applyFill="1" applyAlignment="1"/>
    <xf numFmtId="0" fontId="27" fillId="0" borderId="0" xfId="0" applyFont="1" applyFill="1"/>
    <xf numFmtId="0" fontId="13" fillId="0" borderId="0" xfId="4" applyFont="1" applyBorder="1"/>
    <xf numFmtId="0" fontId="20" fillId="0" borderId="0" xfId="4" applyFont="1" applyFill="1" applyBorder="1" applyAlignment="1"/>
    <xf numFmtId="0" fontId="13" fillId="0" borderId="0" xfId="4" applyFont="1" applyBorder="1" applyAlignment="1">
      <alignment wrapText="1"/>
    </xf>
    <xf numFmtId="0" fontId="12" fillId="0" borderId="5" xfId="4" applyFont="1" applyBorder="1" applyAlignment="1">
      <alignment horizontal="left"/>
    </xf>
    <xf numFmtId="0" fontId="20" fillId="0" borderId="0" xfId="4" applyFont="1"/>
    <xf numFmtId="0" fontId="28" fillId="0" borderId="0" xfId="0" applyFont="1"/>
    <xf numFmtId="0" fontId="20" fillId="0" borderId="0" xfId="4" applyFont="1" applyBorder="1"/>
    <xf numFmtId="0" fontId="8" fillId="0" borderId="2" xfId="4" applyFont="1" applyBorder="1" applyAlignment="1">
      <alignment wrapText="1"/>
    </xf>
    <xf numFmtId="0" fontId="9" fillId="0" borderId="1" xfId="0" applyFont="1" applyBorder="1"/>
    <xf numFmtId="165" fontId="9" fillId="0" borderId="1" xfId="0" applyNumberFormat="1" applyFont="1" applyBorder="1"/>
    <xf numFmtId="0" fontId="16" fillId="0" borderId="0" xfId="0" applyFont="1"/>
    <xf numFmtId="0" fontId="8" fillId="0" borderId="6" xfId="4" applyFont="1" applyBorder="1" applyAlignment="1">
      <alignment horizontal="left" vertical="center"/>
    </xf>
    <xf numFmtId="0" fontId="8" fillId="0" borderId="6" xfId="4" applyFont="1" applyBorder="1" applyAlignment="1">
      <alignment horizontal="left" wrapText="1"/>
    </xf>
    <xf numFmtId="0" fontId="8" fillId="0" borderId="2" xfId="4" applyFont="1" applyBorder="1" applyAlignment="1">
      <alignment horizontal="left"/>
    </xf>
    <xf numFmtId="0" fontId="8" fillId="0" borderId="2" xfId="4" applyFont="1" applyBorder="1" applyAlignment="1">
      <alignment horizontal="left" vertical="center"/>
    </xf>
    <xf numFmtId="0" fontId="8" fillId="0" borderId="2" xfId="0" applyFont="1" applyBorder="1"/>
    <xf numFmtId="165" fontId="8" fillId="0" borderId="2" xfId="0" applyNumberFormat="1" applyFont="1" applyBorder="1"/>
    <xf numFmtId="0" fontId="78" fillId="0" borderId="0" xfId="0" applyFont="1"/>
    <xf numFmtId="0" fontId="8" fillId="0" borderId="6" xfId="0" applyFont="1" applyBorder="1"/>
    <xf numFmtId="165" fontId="8" fillId="0" borderId="6" xfId="0" applyNumberFormat="1" applyFont="1" applyBorder="1"/>
    <xf numFmtId="0" fontId="12" fillId="0" borderId="5" xfId="0" applyFont="1" applyBorder="1"/>
    <xf numFmtId="165" fontId="12" fillId="0" borderId="5" xfId="0" applyNumberFormat="1" applyFont="1" applyBorder="1"/>
    <xf numFmtId="165" fontId="6" fillId="4" borderId="0" xfId="0" applyNumberFormat="1" applyFont="1" applyFill="1"/>
    <xf numFmtId="165" fontId="6" fillId="4" borderId="2" xfId="0" applyNumberFormat="1" applyFont="1" applyFill="1" applyBorder="1"/>
    <xf numFmtId="165" fontId="27" fillId="4" borderId="0" xfId="0" applyNumberFormat="1" applyFont="1" applyFill="1"/>
    <xf numFmtId="165" fontId="8" fillId="4" borderId="2" xfId="0" applyNumberFormat="1" applyFont="1" applyFill="1" applyBorder="1"/>
    <xf numFmtId="165" fontId="8" fillId="4" borderId="6" xfId="0" applyNumberFormat="1" applyFont="1" applyFill="1" applyBorder="1"/>
    <xf numFmtId="165" fontId="12" fillId="4" borderId="5" xfId="0" applyNumberFormat="1" applyFont="1" applyFill="1" applyBorder="1"/>
    <xf numFmtId="167" fontId="6" fillId="4" borderId="0" xfId="56" applyNumberFormat="1" applyFont="1" applyFill="1"/>
    <xf numFmtId="167" fontId="6" fillId="4" borderId="2" xfId="56" applyNumberFormat="1" applyFont="1" applyFill="1" applyBorder="1"/>
    <xf numFmtId="167" fontId="27" fillId="4" borderId="0" xfId="56" applyNumberFormat="1" applyFont="1" applyFill="1"/>
    <xf numFmtId="167" fontId="8" fillId="4" borderId="2" xfId="56" applyNumberFormat="1" applyFont="1" applyFill="1" applyBorder="1"/>
    <xf numFmtId="167" fontId="8" fillId="4" borderId="6" xfId="56" applyNumberFormat="1" applyFont="1" applyFill="1" applyBorder="1"/>
    <xf numFmtId="167" fontId="12" fillId="4" borderId="5" xfId="56" applyNumberFormat="1" applyFont="1" applyFill="1" applyBorder="1"/>
    <xf numFmtId="0" fontId="13" fillId="40" borderId="0" xfId="4" applyFont="1" applyFill="1" applyAlignment="1">
      <alignment vertical="center"/>
    </xf>
    <xf numFmtId="0" fontId="6" fillId="40" borderId="0" xfId="0" applyFont="1" applyFill="1" applyAlignment="1">
      <alignment vertical="center"/>
    </xf>
    <xf numFmtId="165" fontId="13" fillId="0" borderId="0" xfId="4" applyNumberFormat="1" applyFont="1" applyFill="1" applyAlignment="1">
      <alignment vertical="center"/>
    </xf>
    <xf numFmtId="164" fontId="6" fillId="0" borderId="0" xfId="0" applyNumberFormat="1" applyFont="1" applyFill="1" applyAlignment="1">
      <alignment vertical="center"/>
    </xf>
    <xf numFmtId="0" fontId="79" fillId="0" borderId="0" xfId="0" applyFont="1" applyBorder="1" applyAlignment="1">
      <alignment horizontal="left" vertical="center"/>
    </xf>
    <xf numFmtId="165" fontId="79" fillId="0" borderId="0" xfId="0" applyNumberFormat="1" applyFont="1" applyBorder="1" applyAlignment="1">
      <alignment vertical="center"/>
    </xf>
    <xf numFmtId="165" fontId="6" fillId="4" borderId="0" xfId="0" applyNumberFormat="1" applyFont="1" applyFill="1" applyBorder="1" applyAlignment="1">
      <alignment vertical="center"/>
    </xf>
    <xf numFmtId="167" fontId="6" fillId="4" borderId="0" xfId="0" applyNumberFormat="1" applyFont="1" applyFill="1" applyBorder="1" applyAlignment="1">
      <alignment vertical="center"/>
    </xf>
    <xf numFmtId="0" fontId="6" fillId="0" borderId="0" xfId="0" applyFont="1" applyBorder="1" applyAlignment="1">
      <alignment horizontal="left" vertical="center"/>
    </xf>
    <xf numFmtId="165" fontId="6" fillId="0" borderId="0" xfId="0" applyNumberFormat="1" applyFont="1" applyBorder="1" applyAlignment="1">
      <alignment vertical="center"/>
    </xf>
    <xf numFmtId="0" fontId="6" fillId="0" borderId="0" xfId="0" applyFont="1" applyFill="1" applyBorder="1"/>
    <xf numFmtId="0" fontId="79" fillId="0" borderId="0" xfId="0" applyFont="1" applyBorder="1" applyAlignment="1">
      <alignment horizontal="left"/>
    </xf>
    <xf numFmtId="165" fontId="79" fillId="0" borderId="0" xfId="0" applyNumberFormat="1" applyFont="1" applyBorder="1"/>
    <xf numFmtId="0" fontId="79" fillId="0" borderId="0" xfId="0" applyFont="1" applyFill="1" applyBorder="1" applyAlignment="1">
      <alignment horizontal="left"/>
    </xf>
    <xf numFmtId="165" fontId="79" fillId="0" borderId="0" xfId="0" applyNumberFormat="1" applyFont="1" applyFill="1" applyBorder="1"/>
    <xf numFmtId="0" fontId="6" fillId="0" borderId="0" xfId="0" applyFont="1" applyFill="1" applyBorder="1" applyAlignment="1">
      <alignment horizontal="left" indent="1"/>
    </xf>
    <xf numFmtId="165" fontId="6" fillId="0" borderId="0" xfId="0" applyNumberFormat="1" applyFont="1" applyFill="1" applyBorder="1"/>
    <xf numFmtId="0" fontId="79" fillId="0" borderId="2" xfId="0" applyFont="1" applyFill="1" applyBorder="1" applyAlignment="1">
      <alignment horizontal="left"/>
    </xf>
    <xf numFmtId="0" fontId="6" fillId="0" borderId="2" xfId="0" applyFont="1" applyFill="1" applyBorder="1"/>
    <xf numFmtId="165" fontId="79" fillId="0" borderId="2" xfId="0" applyNumberFormat="1" applyFont="1" applyFill="1" applyBorder="1"/>
    <xf numFmtId="167" fontId="12" fillId="4" borderId="5" xfId="0" applyNumberFormat="1" applyFont="1" applyFill="1" applyBorder="1" applyAlignment="1">
      <alignment vertical="center"/>
    </xf>
    <xf numFmtId="0" fontId="79" fillId="0" borderId="2" xfId="0" applyFont="1" applyBorder="1" applyAlignment="1">
      <alignment horizontal="left" vertical="center"/>
    </xf>
    <xf numFmtId="165" fontId="79" fillId="0" borderId="2" xfId="0" applyNumberFormat="1" applyFont="1" applyBorder="1" applyAlignment="1">
      <alignment vertical="center"/>
    </xf>
    <xf numFmtId="0" fontId="68" fillId="0" borderId="6" xfId="2" applyFont="1" applyBorder="1"/>
    <xf numFmtId="0" fontId="68" fillId="0" borderId="6" xfId="2" applyFont="1" applyBorder="1" applyAlignment="1">
      <alignment vertical="center"/>
    </xf>
    <xf numFmtId="0" fontId="80" fillId="0" borderId="0" xfId="1" applyFont="1" applyFill="1" applyBorder="1" applyAlignment="1">
      <alignment vertical="center"/>
    </xf>
    <xf numFmtId="0" fontId="68" fillId="0" borderId="0" xfId="0" applyFont="1" applyAlignment="1">
      <alignment vertical="center"/>
    </xf>
    <xf numFmtId="0" fontId="33" fillId="0" borderId="5" xfId="0" applyFont="1" applyFill="1" applyBorder="1" applyAlignment="1">
      <alignment horizontal="left" vertical="center"/>
    </xf>
    <xf numFmtId="0" fontId="12" fillId="0" borderId="5" xfId="0" applyFont="1" applyFill="1" applyBorder="1" applyAlignment="1">
      <alignment vertical="center"/>
    </xf>
    <xf numFmtId="165" fontId="33" fillId="0" borderId="5" xfId="0" applyNumberFormat="1" applyFont="1" applyFill="1" applyBorder="1" applyAlignment="1">
      <alignment vertical="center"/>
    </xf>
    <xf numFmtId="0" fontId="70" fillId="0" borderId="0" xfId="0" applyFont="1" applyFill="1" applyBorder="1" applyAlignment="1">
      <alignment horizontal="left"/>
    </xf>
    <xf numFmtId="165" fontId="70" fillId="0" borderId="0" xfId="0" applyNumberFormat="1" applyFont="1" applyFill="1" applyBorder="1"/>
    <xf numFmtId="165" fontId="6" fillId="0" borderId="0" xfId="0" applyNumberFormat="1" applyFont="1" applyFill="1" applyBorder="1" applyAlignment="1">
      <alignment horizontal="right"/>
    </xf>
    <xf numFmtId="0" fontId="68" fillId="0" borderId="0" xfId="0" applyFont="1" applyBorder="1" applyAlignment="1">
      <alignment vertical="center"/>
    </xf>
    <xf numFmtId="0" fontId="13" fillId="0" borderId="0" xfId="0" applyFont="1" applyFill="1" applyAlignment="1">
      <alignment vertical="center"/>
    </xf>
    <xf numFmtId="0" fontId="13" fillId="0" borderId="0" xfId="4" applyFont="1" applyFill="1" applyAlignment="1">
      <alignment vertical="center"/>
    </xf>
    <xf numFmtId="165" fontId="6" fillId="0" borderId="0" xfId="0" applyNumberFormat="1" applyFont="1" applyFill="1" applyAlignment="1">
      <alignment vertical="center"/>
    </xf>
    <xf numFmtId="165" fontId="13" fillId="0" borderId="0" xfId="4" applyNumberFormat="1" applyFont="1" applyFill="1" applyAlignment="1">
      <alignment horizontal="right" vertical="center"/>
    </xf>
    <xf numFmtId="0" fontId="8" fillId="0" borderId="5" xfId="4" applyFont="1" applyFill="1" applyBorder="1" applyAlignment="1">
      <alignment vertical="center"/>
    </xf>
    <xf numFmtId="165" fontId="8" fillId="0" borderId="5" xfId="4" applyNumberFormat="1" applyFont="1" applyFill="1" applyBorder="1" applyAlignment="1">
      <alignment vertical="center"/>
    </xf>
    <xf numFmtId="165" fontId="70" fillId="0" borderId="0" xfId="0" applyNumberFormat="1" applyFont="1" applyAlignment="1">
      <alignment vertical="center"/>
    </xf>
    <xf numFmtId="165" fontId="0" fillId="0" borderId="0" xfId="0" applyNumberFormat="1" applyAlignment="1">
      <alignment vertical="center"/>
    </xf>
    <xf numFmtId="165" fontId="70" fillId="0" borderId="2" xfId="0" applyNumberFormat="1" applyFont="1" applyBorder="1" applyAlignment="1">
      <alignment vertical="center"/>
    </xf>
    <xf numFmtId="0" fontId="71" fillId="0" borderId="0" xfId="0" applyFont="1" applyFill="1" applyAlignment="1">
      <alignment vertical="center"/>
    </xf>
    <xf numFmtId="0" fontId="72" fillId="0" borderId="0" xfId="0" applyFont="1" applyFill="1" applyAlignment="1">
      <alignment vertical="center"/>
    </xf>
    <xf numFmtId="0" fontId="71" fillId="0" borderId="0" xfId="4" applyFont="1" applyFill="1" applyAlignment="1">
      <alignment vertical="center"/>
    </xf>
    <xf numFmtId="0" fontId="72" fillId="0" borderId="0" xfId="0" applyFont="1" applyAlignment="1">
      <alignment vertical="center"/>
    </xf>
    <xf numFmtId="165" fontId="73" fillId="0" borderId="0" xfId="0" applyNumberFormat="1" applyFont="1" applyAlignment="1">
      <alignment vertical="center"/>
    </xf>
    <xf numFmtId="165" fontId="72" fillId="0" borderId="0" xfId="0" applyNumberFormat="1" applyFont="1" applyAlignment="1">
      <alignment vertical="center"/>
    </xf>
    <xf numFmtId="0" fontId="8" fillId="0" borderId="2" xfId="0" applyFont="1" applyFill="1" applyBorder="1" applyAlignment="1">
      <alignment vertical="center"/>
    </xf>
    <xf numFmtId="0" fontId="8" fillId="0" borderId="2" xfId="4" applyFont="1" applyFill="1" applyBorder="1" applyAlignment="1">
      <alignment vertical="center"/>
    </xf>
    <xf numFmtId="165" fontId="8" fillId="0" borderId="2" xfId="4" applyNumberFormat="1" applyFont="1" applyFill="1" applyBorder="1" applyAlignment="1">
      <alignment vertical="center"/>
    </xf>
    <xf numFmtId="164" fontId="13" fillId="0" borderId="0" xfId="4" applyNumberFormat="1" applyFont="1" applyFill="1" applyAlignment="1">
      <alignment vertical="center"/>
    </xf>
    <xf numFmtId="167" fontId="0" fillId="0" borderId="0" xfId="0" applyNumberFormat="1" applyAlignment="1">
      <alignment vertical="center"/>
    </xf>
    <xf numFmtId="0" fontId="8" fillId="40" borderId="2" xfId="0" applyFont="1" applyFill="1" applyBorder="1" applyAlignment="1">
      <alignment vertical="center"/>
    </xf>
    <xf numFmtId="0" fontId="8" fillId="40" borderId="2" xfId="4" applyFont="1" applyFill="1" applyBorder="1" applyAlignment="1">
      <alignment vertical="center"/>
    </xf>
    <xf numFmtId="0" fontId="6" fillId="40" borderId="2" xfId="0" applyFont="1" applyFill="1" applyBorder="1" applyAlignment="1">
      <alignment vertical="center"/>
    </xf>
    <xf numFmtId="0" fontId="13" fillId="40" borderId="0" xfId="4" applyFont="1" applyFill="1" applyBorder="1" applyAlignment="1">
      <alignment vertical="center"/>
    </xf>
    <xf numFmtId="165" fontId="6" fillId="40" borderId="0" xfId="0" applyNumberFormat="1" applyFont="1" applyFill="1" applyAlignment="1">
      <alignment vertical="center"/>
    </xf>
    <xf numFmtId="165" fontId="13" fillId="0" borderId="0" xfId="4" applyNumberFormat="1" applyFont="1" applyFill="1" applyBorder="1" applyAlignment="1">
      <alignment vertical="center"/>
    </xf>
    <xf numFmtId="165" fontId="12" fillId="4" borderId="0" xfId="0" applyNumberFormat="1" applyFont="1" applyFill="1" applyBorder="1" applyAlignment="1">
      <alignment vertical="center"/>
    </xf>
    <xf numFmtId="165" fontId="49" fillId="0" borderId="7" xfId="0" applyNumberFormat="1" applyFont="1" applyBorder="1"/>
    <xf numFmtId="0" fontId="68" fillId="0" borderId="0" xfId="2" applyFont="1" applyBorder="1" applyAlignment="1">
      <alignment vertical="center"/>
    </xf>
    <xf numFmtId="164" fontId="13" fillId="0" borderId="0" xfId="2" applyNumberFormat="1" applyFont="1"/>
    <xf numFmtId="164" fontId="21" fillId="0" borderId="0" xfId="2" applyNumberFormat="1" applyFont="1" applyAlignment="1">
      <alignment horizontal="right" vertical="center"/>
    </xf>
    <xf numFmtId="165" fontId="9" fillId="4" borderId="0" xfId="0" applyNumberFormat="1" applyFont="1" applyFill="1" applyBorder="1" applyAlignment="1">
      <alignment vertical="center"/>
    </xf>
    <xf numFmtId="167" fontId="9" fillId="4" borderId="0" xfId="0" applyNumberFormat="1" applyFont="1" applyFill="1" applyBorder="1" applyAlignment="1">
      <alignment vertical="center"/>
    </xf>
    <xf numFmtId="0" fontId="9" fillId="0" borderId="0" xfId="0" applyFont="1" applyFill="1" applyBorder="1"/>
    <xf numFmtId="0" fontId="9" fillId="2" borderId="6" xfId="2" applyFont="1" applyFill="1" applyBorder="1" applyAlignment="1">
      <alignment horizontal="right" vertical="center"/>
    </xf>
    <xf numFmtId="0" fontId="9" fillId="2" borderId="3" xfId="2" applyFont="1" applyFill="1" applyBorder="1" applyAlignment="1">
      <alignment horizontal="right" vertical="center"/>
    </xf>
    <xf numFmtId="164" fontId="12" fillId="7" borderId="2" xfId="1" applyNumberFormat="1" applyFont="1" applyFill="1" applyBorder="1" applyAlignment="1">
      <alignment vertical="center"/>
    </xf>
    <xf numFmtId="167" fontId="12" fillId="7" borderId="2" xfId="9" applyNumberFormat="1" applyFont="1" applyFill="1" applyBorder="1" applyAlignment="1">
      <alignment vertical="center"/>
    </xf>
    <xf numFmtId="165" fontId="13" fillId="7" borderId="0" xfId="1" applyNumberFormat="1" applyFont="1" applyFill="1" applyBorder="1" applyAlignment="1">
      <alignment vertical="center"/>
    </xf>
    <xf numFmtId="167" fontId="13" fillId="7" borderId="0" xfId="9" applyNumberFormat="1" applyFont="1" applyFill="1" applyBorder="1" applyAlignment="1">
      <alignment vertical="center"/>
    </xf>
    <xf numFmtId="164" fontId="13" fillId="7" borderId="0" xfId="1" applyNumberFormat="1" applyFont="1" applyFill="1" applyBorder="1" applyAlignment="1">
      <alignment vertical="center"/>
    </xf>
    <xf numFmtId="164" fontId="13" fillId="7" borderId="2" xfId="1" applyNumberFormat="1" applyFont="1" applyFill="1" applyBorder="1" applyAlignment="1">
      <alignment vertical="center"/>
    </xf>
    <xf numFmtId="167" fontId="13" fillId="7" borderId="2" xfId="9" applyNumberFormat="1" applyFont="1" applyFill="1" applyBorder="1" applyAlignment="1">
      <alignment vertical="center"/>
    </xf>
    <xf numFmtId="0" fontId="82" fillId="2" borderId="0" xfId="8" applyFont="1" applyFill="1" applyBorder="1" applyAlignment="1">
      <alignment horizontal="left" vertical="center"/>
    </xf>
    <xf numFmtId="0" fontId="83" fillId="2" borderId="0" xfId="8" applyFont="1" applyFill="1" applyBorder="1" applyAlignment="1">
      <alignment horizontal="left" vertical="center"/>
    </xf>
    <xf numFmtId="165" fontId="83" fillId="2" borderId="0" xfId="8" applyNumberFormat="1" applyFont="1" applyFill="1" applyBorder="1" applyAlignment="1">
      <alignment horizontal="right" vertical="center"/>
    </xf>
    <xf numFmtId="165" fontId="20" fillId="7" borderId="0" xfId="1" applyNumberFormat="1" applyFont="1" applyFill="1" applyBorder="1" applyAlignment="1">
      <alignment vertical="center"/>
    </xf>
    <xf numFmtId="167" fontId="20" fillId="7" borderId="0" xfId="9" applyNumberFormat="1" applyFont="1" applyFill="1" applyBorder="1" applyAlignment="1">
      <alignment vertical="center"/>
    </xf>
    <xf numFmtId="0" fontId="84" fillId="0" borderId="0" xfId="8" applyFont="1"/>
    <xf numFmtId="0" fontId="28" fillId="45" borderId="0" xfId="0" applyFont="1" applyFill="1" applyAlignment="1">
      <alignment horizontal="left" vertical="top" wrapText="1"/>
    </xf>
    <xf numFmtId="3" fontId="28" fillId="45" borderId="0" xfId="0" applyNumberFormat="1" applyFont="1" applyFill="1" applyAlignment="1">
      <alignment horizontal="right" vertical="center" wrapText="1"/>
    </xf>
    <xf numFmtId="4" fontId="28" fillId="45" borderId="0" xfId="0" applyNumberFormat="1" applyFont="1" applyFill="1" applyAlignment="1">
      <alignment horizontal="right" vertical="center" wrapText="1"/>
    </xf>
    <xf numFmtId="0" fontId="57" fillId="0" borderId="0" xfId="59" applyFont="1" applyFill="1" applyBorder="1" applyAlignment="1"/>
    <xf numFmtId="0" fontId="57" fillId="0" borderId="0" xfId="59" applyFont="1" applyFill="1" applyBorder="1" applyAlignment="1">
      <alignment horizontal="left" vertical="center"/>
    </xf>
    <xf numFmtId="164" fontId="57" fillId="0" borderId="0" xfId="59" applyNumberFormat="1" applyFont="1" applyFill="1" applyBorder="1" applyAlignment="1">
      <alignment vertical="center"/>
    </xf>
    <xf numFmtId="170" fontId="57" fillId="0" borderId="0" xfId="59" applyNumberFormat="1" applyFont="1" applyFill="1" applyBorder="1" applyAlignment="1"/>
    <xf numFmtId="165" fontId="57" fillId="0" borderId="0" xfId="59" applyNumberFormat="1" applyFont="1" applyFill="1" applyBorder="1" applyAlignment="1">
      <alignment vertical="center"/>
    </xf>
    <xf numFmtId="164" fontId="87" fillId="0" borderId="0" xfId="59" applyNumberFormat="1" applyFont="1" applyFill="1" applyBorder="1" applyAlignment="1">
      <alignment horizontal="right" wrapText="1"/>
    </xf>
    <xf numFmtId="0" fontId="57" fillId="0" borderId="0" xfId="59" applyFont="1" applyFill="1" applyBorder="1" applyAlignment="1">
      <alignment horizontal="left"/>
    </xf>
    <xf numFmtId="0" fontId="87" fillId="0" borderId="4" xfId="59" applyFont="1" applyFill="1" applyBorder="1" applyAlignment="1">
      <alignment horizontal="right" vertical="center" wrapText="1"/>
    </xf>
    <xf numFmtId="0" fontId="88" fillId="0" borderId="4" xfId="59" applyFont="1" applyFill="1" applyBorder="1" applyAlignment="1">
      <alignment horizontal="right" vertical="center" wrapText="1"/>
    </xf>
    <xf numFmtId="0" fontId="12" fillId="4" borderId="2" xfId="0" applyFont="1" applyFill="1" applyBorder="1" applyAlignment="1">
      <alignment vertical="center"/>
    </xf>
    <xf numFmtId="164" fontId="12" fillId="4" borderId="6" xfId="0" applyNumberFormat="1" applyFont="1" applyFill="1" applyBorder="1" applyAlignment="1">
      <alignment vertical="center"/>
    </xf>
    <xf numFmtId="164" fontId="12" fillId="4" borderId="0" xfId="0" applyNumberFormat="1" applyFont="1" applyFill="1" applyBorder="1" applyAlignment="1">
      <alignment vertical="center"/>
    </xf>
    <xf numFmtId="164" fontId="12" fillId="4" borderId="2" xfId="0" applyNumberFormat="1" applyFont="1" applyFill="1" applyBorder="1" applyAlignment="1">
      <alignment vertical="center"/>
    </xf>
    <xf numFmtId="0" fontId="68" fillId="0" borderId="6" xfId="0" applyFont="1" applyBorder="1" applyAlignment="1">
      <alignment vertical="center"/>
    </xf>
    <xf numFmtId="0" fontId="9" fillId="4" borderId="4" xfId="1" applyFont="1" applyFill="1" applyBorder="1" applyAlignment="1">
      <alignment horizontal="center" vertical="center"/>
    </xf>
    <xf numFmtId="0" fontId="9" fillId="0" borderId="5" xfId="1" applyFont="1" applyBorder="1" applyAlignment="1">
      <alignment horizontal="center" vertical="center"/>
    </xf>
    <xf numFmtId="0" fontId="9" fillId="0" borderId="5" xfId="8" applyFont="1" applyBorder="1" applyAlignment="1">
      <alignment horizontal="center" vertical="center"/>
    </xf>
    <xf numFmtId="0" fontId="9" fillId="0" borderId="6" xfId="1" applyFont="1" applyBorder="1" applyAlignment="1">
      <alignment horizontal="left" vertical="center"/>
    </xf>
    <xf numFmtId="0" fontId="9" fillId="0" borderId="3" xfId="1" applyFont="1" applyBorder="1" applyAlignment="1">
      <alignment horizontal="left" vertical="center"/>
    </xf>
    <xf numFmtId="0" fontId="9" fillId="2" borderId="6" xfId="0" applyFont="1" applyFill="1" applyBorder="1" applyAlignment="1">
      <alignment horizontal="center" vertical="center"/>
    </xf>
    <xf numFmtId="0" fontId="9" fillId="0" borderId="3" xfId="1" applyFont="1" applyBorder="1" applyAlignment="1">
      <alignment horizontal="center" vertical="center"/>
    </xf>
    <xf numFmtId="0" fontId="9" fillId="4" borderId="4" xfId="1" applyFont="1" applyFill="1" applyBorder="1" applyAlignment="1">
      <alignment horizontal="center" vertical="center"/>
    </xf>
    <xf numFmtId="0" fontId="9" fillId="0" borderId="5" xfId="8" applyFont="1" applyBorder="1" applyAlignment="1">
      <alignment horizontal="center" vertical="center"/>
    </xf>
    <xf numFmtId="0" fontId="63" fillId="0" borderId="4" xfId="59" applyFont="1" applyFill="1" applyBorder="1" applyAlignment="1">
      <alignment horizontal="left" vertical="center" wrapText="1"/>
    </xf>
    <xf numFmtId="0" fontId="89" fillId="0" borderId="4" xfId="59" applyFont="1" applyFill="1" applyBorder="1" applyAlignment="1">
      <alignment horizontal="right" vertical="center" wrapText="1"/>
    </xf>
    <xf numFmtId="0" fontId="57" fillId="0" borderId="0" xfId="59" applyFont="1" applyFill="1" applyAlignment="1"/>
    <xf numFmtId="0" fontId="13" fillId="0" borderId="0" xfId="59" applyFont="1" applyFill="1" applyAlignment="1">
      <alignment horizontal="left" vertical="center"/>
    </xf>
    <xf numFmtId="164" fontId="13" fillId="0" borderId="0" xfId="59" applyNumberFormat="1" applyFont="1" applyFill="1" applyAlignment="1">
      <alignment vertical="center"/>
    </xf>
    <xf numFmtId="0" fontId="13" fillId="0" borderId="2" xfId="59" applyFont="1" applyFill="1" applyBorder="1" applyAlignment="1">
      <alignment horizontal="left" vertical="center"/>
    </xf>
    <xf numFmtId="164" fontId="13" fillId="0" borderId="2" xfId="59" applyNumberFormat="1" applyFont="1" applyFill="1" applyBorder="1" applyAlignment="1">
      <alignment vertical="center"/>
    </xf>
    <xf numFmtId="0" fontId="57" fillId="0" borderId="0" xfId="59" applyFont="1" applyFill="1" applyAlignment="1">
      <alignment horizontal="left"/>
    </xf>
    <xf numFmtId="0" fontId="10" fillId="0" borderId="6" xfId="8" applyFont="1" applyBorder="1" applyAlignment="1">
      <alignment horizontal="left" vertical="center"/>
    </xf>
    <xf numFmtId="0" fontId="10" fillId="0" borderId="3" xfId="8" applyFont="1" applyBorder="1" applyAlignment="1">
      <alignment horizontal="left" vertical="center"/>
    </xf>
    <xf numFmtId="0" fontId="9" fillId="4" borderId="5" xfId="1" applyFont="1" applyFill="1" applyBorder="1" applyAlignment="1">
      <alignment horizontal="center" vertical="center"/>
    </xf>
    <xf numFmtId="0" fontId="9" fillId="3" borderId="4" xfId="1" applyFont="1" applyFill="1" applyBorder="1" applyAlignment="1">
      <alignment horizontal="center" vertical="center"/>
    </xf>
    <xf numFmtId="0" fontId="9" fillId="4" borderId="4" xfId="1" applyFont="1" applyFill="1" applyBorder="1" applyAlignment="1">
      <alignment horizontal="center" vertical="center"/>
    </xf>
    <xf numFmtId="0" fontId="68" fillId="0" borderId="0" xfId="2" applyFont="1" applyBorder="1" applyAlignment="1">
      <alignment horizontal="left" vertical="center" wrapText="1"/>
    </xf>
    <xf numFmtId="0" fontId="13" fillId="0" borderId="6" xfId="4" applyFont="1" applyFill="1" applyBorder="1" applyAlignment="1">
      <alignment horizontal="left" vertical="center"/>
    </xf>
    <xf numFmtId="0" fontId="13" fillId="0" borderId="3" xfId="4" applyFont="1" applyFill="1" applyBorder="1" applyAlignment="1">
      <alignment horizontal="left" vertical="center"/>
    </xf>
    <xf numFmtId="0" fontId="6" fillId="2" borderId="6" xfId="0" applyFont="1" applyFill="1" applyBorder="1" applyAlignment="1">
      <alignment horizontal="left" vertical="center"/>
    </xf>
    <xf numFmtId="0" fontId="6" fillId="2" borderId="3" xfId="0" applyFont="1" applyFill="1" applyBorder="1" applyAlignment="1">
      <alignment horizontal="left" vertical="center"/>
    </xf>
    <xf numFmtId="0" fontId="9" fillId="2" borderId="6" xfId="0" applyFont="1" applyFill="1" applyBorder="1" applyAlignment="1">
      <alignment horizontal="center" vertical="center"/>
    </xf>
    <xf numFmtId="0" fontId="9" fillId="0" borderId="6" xfId="1" applyFont="1" applyBorder="1" applyAlignment="1">
      <alignment horizontal="left" vertical="center"/>
    </xf>
    <xf numFmtId="0" fontId="9" fillId="0" borderId="3" xfId="1" applyFont="1" applyBorder="1" applyAlignment="1">
      <alignment horizontal="left" vertical="center"/>
    </xf>
    <xf numFmtId="49" fontId="13" fillId="2" borderId="6" xfId="10" applyNumberFormat="1" applyFont="1" applyFill="1" applyBorder="1" applyAlignment="1">
      <alignment horizontal="left" vertical="center"/>
    </xf>
    <xf numFmtId="49" fontId="13" fillId="2" borderId="3" xfId="10" applyNumberFormat="1" applyFont="1" applyFill="1" applyBorder="1" applyAlignment="1">
      <alignment horizontal="left" vertical="center"/>
    </xf>
    <xf numFmtId="49" fontId="8" fillId="2" borderId="5" xfId="10" applyNumberFormat="1" applyFont="1" applyFill="1" applyBorder="1" applyAlignment="1">
      <alignment horizontal="center" vertical="center" wrapText="1"/>
    </xf>
    <xf numFmtId="0" fontId="6" fillId="0" borderId="6" xfId="1" applyFont="1" applyBorder="1" applyAlignment="1">
      <alignment horizontal="left" vertical="center"/>
    </xf>
    <xf numFmtId="0" fontId="6" fillId="0" borderId="3" xfId="1" applyFont="1" applyBorder="1" applyAlignment="1">
      <alignment horizontal="left" vertical="center"/>
    </xf>
    <xf numFmtId="0" fontId="6" fillId="2" borderId="6" xfId="2" applyFont="1" applyFill="1" applyBorder="1" applyAlignment="1">
      <alignment horizontal="left" vertical="center"/>
    </xf>
    <xf numFmtId="0" fontId="6" fillId="2" borderId="3" xfId="2" applyFont="1" applyFill="1" applyBorder="1" applyAlignment="1">
      <alignment horizontal="left" vertical="center"/>
    </xf>
    <xf numFmtId="0" fontId="9" fillId="2" borderId="6" xfId="2" applyFont="1" applyFill="1" applyBorder="1" applyAlignment="1">
      <alignment horizontal="right" vertical="center" wrapText="1"/>
    </xf>
    <xf numFmtId="0" fontId="9" fillId="2" borderId="3" xfId="2" applyFont="1" applyFill="1" applyBorder="1" applyAlignment="1">
      <alignment horizontal="right" vertical="center" wrapText="1"/>
    </xf>
    <xf numFmtId="0" fontId="75" fillId="0" borderId="0" xfId="4" applyFont="1" applyFill="1" applyBorder="1" applyAlignment="1">
      <alignment horizontal="left" vertical="center" wrapText="1"/>
    </xf>
    <xf numFmtId="0" fontId="75" fillId="0" borderId="6" xfId="4" applyFont="1" applyFill="1" applyBorder="1" applyAlignment="1">
      <alignment horizontal="left" vertical="center" wrapText="1"/>
    </xf>
    <xf numFmtId="0" fontId="75" fillId="0" borderId="0" xfId="0" applyFont="1" applyBorder="1" applyAlignment="1">
      <alignment horizontal="left" vertical="center" wrapText="1"/>
    </xf>
    <xf numFmtId="0" fontId="9" fillId="0" borderId="6" xfId="1" applyFont="1" applyBorder="1" applyAlignment="1">
      <alignment horizontal="center" vertical="center"/>
    </xf>
    <xf numFmtId="0" fontId="9" fillId="0" borderId="3" xfId="1" applyFont="1" applyBorder="1" applyAlignment="1">
      <alignment horizontal="center" vertical="center"/>
    </xf>
    <xf numFmtId="0" fontId="9" fillId="0" borderId="6" xfId="1" applyFont="1" applyBorder="1" applyAlignment="1">
      <alignment horizontal="center" vertical="center" wrapText="1"/>
    </xf>
    <xf numFmtId="0" fontId="9" fillId="0" borderId="3" xfId="1" applyFont="1" applyBorder="1" applyAlignment="1">
      <alignment horizontal="center" vertical="center" wrapText="1"/>
    </xf>
    <xf numFmtId="0" fontId="68" fillId="0" borderId="6" xfId="0" applyFont="1" applyBorder="1" applyAlignment="1">
      <alignment horizontal="left" vertical="center" wrapText="1"/>
    </xf>
    <xf numFmtId="0" fontId="75" fillId="0" borderId="0" xfId="6" applyFont="1" applyFill="1" applyBorder="1" applyAlignment="1">
      <alignment horizontal="left" vertical="center" wrapText="1"/>
    </xf>
    <xf numFmtId="0" fontId="75" fillId="0" borderId="0" xfId="4" applyFont="1" applyFill="1" applyBorder="1" applyAlignment="1">
      <alignment horizontal="left" vertical="center"/>
    </xf>
    <xf numFmtId="0" fontId="68" fillId="0" borderId="0" xfId="0" applyFont="1" applyAlignment="1">
      <alignment horizontal="left" vertical="center"/>
    </xf>
    <xf numFmtId="0" fontId="68" fillId="0" borderId="6" xfId="0" applyFont="1" applyBorder="1" applyAlignment="1">
      <alignment horizontal="left" vertical="center"/>
    </xf>
    <xf numFmtId="0" fontId="6" fillId="0" borderId="6" xfId="2" applyFont="1" applyBorder="1" applyAlignment="1">
      <alignment horizontal="left" vertical="center"/>
    </xf>
    <xf numFmtId="0" fontId="6" fillId="0" borderId="3" xfId="2" applyFont="1" applyBorder="1" applyAlignment="1">
      <alignment horizontal="left" vertical="center"/>
    </xf>
    <xf numFmtId="0" fontId="9" fillId="0" borderId="6" xfId="2" applyFont="1" applyBorder="1" applyAlignment="1">
      <alignment horizontal="center" vertical="center"/>
    </xf>
    <xf numFmtId="0" fontId="9" fillId="0" borderId="3" xfId="2" applyFont="1" applyBorder="1" applyAlignment="1">
      <alignment horizontal="center" vertical="center"/>
    </xf>
    <xf numFmtId="0" fontId="24" fillId="0" borderId="6" xfId="2" applyFont="1" applyFill="1" applyBorder="1" applyAlignment="1">
      <alignment horizontal="center" vertical="center" wrapText="1"/>
    </xf>
    <xf numFmtId="0" fontId="24" fillId="0" borderId="3" xfId="2" applyFont="1" applyFill="1" applyBorder="1" applyAlignment="1">
      <alignment horizontal="center" vertical="center" wrapText="1"/>
    </xf>
    <xf numFmtId="0" fontId="13" fillId="0" borderId="0" xfId="0" applyFont="1" applyFill="1" applyBorder="1" applyAlignment="1">
      <alignment horizontal="left" vertical="center" wrapText="1"/>
    </xf>
    <xf numFmtId="0" fontId="8" fillId="0" borderId="6" xfId="0" applyFont="1" applyFill="1" applyBorder="1" applyAlignment="1">
      <alignment horizontal="center" vertical="center"/>
    </xf>
    <xf numFmtId="0" fontId="8" fillId="0" borderId="3" xfId="0" applyFont="1" applyFill="1" applyBorder="1" applyAlignment="1">
      <alignment horizontal="center" vertical="center"/>
    </xf>
    <xf numFmtId="0" fontId="8" fillId="0" borderId="6"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5" xfId="0" applyFont="1" applyFill="1" applyBorder="1" applyAlignment="1">
      <alignment horizontal="center" vertical="center"/>
    </xf>
    <xf numFmtId="0" fontId="6" fillId="0" borderId="0" xfId="0" applyFont="1" applyBorder="1" applyAlignment="1">
      <alignment horizontal="left" vertical="center" wrapText="1"/>
    </xf>
    <xf numFmtId="0" fontId="56" fillId="0" borderId="1" xfId="59" applyFont="1" applyFill="1" applyBorder="1" applyAlignment="1">
      <alignment horizontal="left" vertical="center"/>
    </xf>
    <xf numFmtId="171" fontId="56" fillId="0" borderId="1" xfId="60" applyFont="1" applyFill="1" applyBorder="1" applyAlignment="1">
      <alignment horizontal="left" vertical="center"/>
    </xf>
    <xf numFmtId="0" fontId="56" fillId="0" borderId="2" xfId="59" applyFont="1" applyFill="1" applyBorder="1" applyAlignment="1">
      <alignment horizontal="left" vertical="center"/>
    </xf>
    <xf numFmtId="171" fontId="56" fillId="0" borderId="2" xfId="60" applyFont="1" applyFill="1" applyBorder="1" applyAlignment="1">
      <alignment horizontal="left" vertical="center"/>
    </xf>
    <xf numFmtId="0" fontId="75" fillId="0" borderId="6" xfId="59" applyFont="1" applyFill="1" applyBorder="1" applyAlignment="1">
      <alignment vertical="center"/>
    </xf>
    <xf numFmtId="0" fontId="75" fillId="0" borderId="0" xfId="59" applyFont="1" applyFill="1" applyAlignment="1">
      <alignment vertical="center"/>
    </xf>
    <xf numFmtId="171" fontId="75" fillId="0" borderId="0" xfId="60" applyFont="1" applyFill="1" applyAlignment="1">
      <alignment vertical="center"/>
    </xf>
    <xf numFmtId="0" fontId="34" fillId="0" borderId="0" xfId="4" applyFont="1" applyBorder="1" applyAlignment="1">
      <alignment horizontal="left" vertical="center" wrapText="1"/>
    </xf>
    <xf numFmtId="0" fontId="34" fillId="0" borderId="6" xfId="4" applyFont="1" applyBorder="1" applyAlignment="1">
      <alignment horizontal="left" vertical="center" wrapText="1"/>
    </xf>
    <xf numFmtId="0" fontId="56" fillId="0" borderId="0" xfId="53" applyFont="1" applyFill="1" applyBorder="1" applyAlignment="1" applyProtection="1">
      <alignment horizontal="center" vertical="top"/>
      <protection locked="0"/>
    </xf>
    <xf numFmtId="0" fontId="8" fillId="0" borderId="6" xfId="53" applyFont="1" applyFill="1" applyBorder="1" applyAlignment="1" applyProtection="1">
      <alignment horizontal="left" vertical="center" wrapText="1"/>
      <protection locked="0"/>
    </xf>
    <xf numFmtId="0" fontId="8" fillId="0" borderId="0" xfId="53" applyFont="1" applyFill="1" applyBorder="1" applyAlignment="1" applyProtection="1">
      <alignment horizontal="left" vertical="center" wrapText="1"/>
      <protection locked="0"/>
    </xf>
    <xf numFmtId="0" fontId="8" fillId="0" borderId="6" xfId="53" applyFont="1" applyFill="1" applyBorder="1" applyAlignment="1" applyProtection="1">
      <alignment horizontal="center" vertical="center" wrapText="1"/>
      <protection locked="0"/>
    </xf>
    <xf numFmtId="0" fontId="8" fillId="0" borderId="0" xfId="53" applyFont="1" applyFill="1" applyBorder="1" applyAlignment="1" applyProtection="1">
      <alignment horizontal="center" vertical="center" wrapText="1"/>
      <protection locked="0"/>
    </xf>
    <xf numFmtId="166" fontId="8" fillId="0" borderId="6" xfId="53" applyNumberFormat="1" applyFont="1" applyFill="1" applyBorder="1" applyAlignment="1" applyProtection="1">
      <alignment horizontal="center" vertical="center" wrapText="1"/>
      <protection locked="0"/>
    </xf>
    <xf numFmtId="166" fontId="8" fillId="0" borderId="0" xfId="53" applyNumberFormat="1" applyFont="1" applyFill="1" applyBorder="1" applyAlignment="1" applyProtection="1">
      <alignment horizontal="center" vertical="center" wrapText="1"/>
      <protection locked="0"/>
    </xf>
    <xf numFmtId="4" fontId="8" fillId="41" borderId="6" xfId="53" applyNumberFormat="1" applyFont="1" applyFill="1" applyBorder="1" applyAlignment="1" applyProtection="1">
      <alignment horizontal="center" vertical="center" wrapText="1"/>
      <protection locked="0"/>
    </xf>
    <xf numFmtId="4" fontId="8" fillId="41" borderId="0" xfId="53" applyNumberFormat="1" applyFont="1" applyFill="1" applyBorder="1" applyAlignment="1" applyProtection="1">
      <alignment horizontal="center" vertical="center" wrapText="1"/>
      <protection locked="0"/>
    </xf>
    <xf numFmtId="0" fontId="57" fillId="0" borderId="0" xfId="53" applyFont="1" applyFill="1" applyBorder="1" applyAlignment="1" applyProtection="1">
      <alignment horizontal="left" vertical="center"/>
      <protection locked="0"/>
    </xf>
    <xf numFmtId="4" fontId="13" fillId="0" borderId="6" xfId="53" applyNumberFormat="1" applyFont="1" applyFill="1" applyBorder="1" applyAlignment="1" applyProtection="1">
      <alignment horizontal="center" vertical="center" wrapText="1"/>
      <protection locked="0"/>
    </xf>
    <xf numFmtId="4" fontId="13" fillId="0" borderId="0" xfId="53" applyNumberFormat="1" applyFont="1" applyFill="1" applyBorder="1" applyAlignment="1" applyProtection="1">
      <alignment horizontal="center" vertical="center" wrapText="1"/>
      <protection locked="0"/>
    </xf>
    <xf numFmtId="0" fontId="57" fillId="0" borderId="6" xfId="53" applyFont="1" applyFill="1" applyBorder="1" applyAlignment="1" applyProtection="1">
      <alignment horizontal="left" vertical="center" wrapText="1"/>
      <protection locked="0"/>
    </xf>
    <xf numFmtId="0" fontId="57" fillId="0" borderId="0" xfId="53" applyFont="1" applyFill="1" applyBorder="1" applyAlignment="1" applyProtection="1">
      <alignment horizontal="left" vertical="center" wrapText="1"/>
      <protection locked="0"/>
    </xf>
    <xf numFmtId="0" fontId="57" fillId="0" borderId="0" xfId="53" applyFont="1" applyFill="1" applyBorder="1" applyAlignment="1" applyProtection="1">
      <alignment horizontal="left" vertical="top" wrapText="1"/>
      <protection locked="0"/>
    </xf>
  </cellXfs>
  <cellStyles count="62">
    <cellStyle name="20 % - Akzent1" xfId="28" builtinId="30" customBuiltin="1"/>
    <cellStyle name="20 % - Akzent2" xfId="32" builtinId="34" customBuiltin="1"/>
    <cellStyle name="20 % - Akzent3" xfId="36" builtinId="38" customBuiltin="1"/>
    <cellStyle name="20 % - Akzent4" xfId="40" builtinId="42" customBuiltin="1"/>
    <cellStyle name="20 % - Akzent5" xfId="44" builtinId="46" customBuiltin="1"/>
    <cellStyle name="20 % - Akzent6" xfId="48" builtinId="50" customBuiltin="1"/>
    <cellStyle name="40 % - Akzent1" xfId="29" builtinId="31" customBuiltin="1"/>
    <cellStyle name="40 % - Akzent2" xfId="33" builtinId="35" customBuiltin="1"/>
    <cellStyle name="40 % - Akzent3" xfId="37" builtinId="39" customBuiltin="1"/>
    <cellStyle name="40 % - Akzent4" xfId="41" builtinId="43" customBuiltin="1"/>
    <cellStyle name="40 % - Akzent5" xfId="45" builtinId="47" customBuiltin="1"/>
    <cellStyle name="40 % - Akzent6" xfId="49" builtinId="51" customBuiltin="1"/>
    <cellStyle name="60 % - Akzent1" xfId="30" builtinId="32" customBuiltin="1"/>
    <cellStyle name="60 % - Akzent2" xfId="34" builtinId="36" customBuiltin="1"/>
    <cellStyle name="60 % - Akzent3" xfId="38" builtinId="40" customBuiltin="1"/>
    <cellStyle name="60 % - Akzent4" xfId="42" builtinId="44" customBuiltin="1"/>
    <cellStyle name="60 % - Akzent5" xfId="46" builtinId="48" customBuiltin="1"/>
    <cellStyle name="60 % - Akzent6" xfId="50" builtinId="52" customBuiltin="1"/>
    <cellStyle name="Akzent1" xfId="27" builtinId="29" customBuiltin="1"/>
    <cellStyle name="Akzent2" xfId="31" builtinId="33" customBuiltin="1"/>
    <cellStyle name="Akzent3" xfId="35" builtinId="37" customBuiltin="1"/>
    <cellStyle name="Akzent4" xfId="39" builtinId="41" customBuiltin="1"/>
    <cellStyle name="Akzent5" xfId="43" builtinId="45" customBuiltin="1"/>
    <cellStyle name="Akzent6" xfId="47" builtinId="49" customBuiltin="1"/>
    <cellStyle name="Ausgabe" xfId="20" builtinId="21" customBuiltin="1"/>
    <cellStyle name="Berechnung" xfId="21" builtinId="22" customBuiltin="1"/>
    <cellStyle name="Eingabe" xfId="19" builtinId="20" customBuiltin="1"/>
    <cellStyle name="Ergebnis" xfId="26" builtinId="25" customBuiltin="1"/>
    <cellStyle name="Erklärender Text" xfId="25" builtinId="53" customBuiltin="1"/>
    <cellStyle name="Gut" xfId="16" builtinId="26" customBuiltin="1"/>
    <cellStyle name="Komma 2 5" xfId="61"/>
    <cellStyle name="Neutral" xfId="18" builtinId="28" customBuiltin="1"/>
    <cellStyle name="Notiz 2" xfId="52"/>
    <cellStyle name="Prozent" xfId="56" builtinId="5"/>
    <cellStyle name="Prozent 2" xfId="3"/>
    <cellStyle name="Prozent 3" xfId="9"/>
    <cellStyle name="Schlecht" xfId="17" builtinId="27" customBuiltin="1"/>
    <cellStyle name="Standard" xfId="0" builtinId="0"/>
    <cellStyle name="Standard 10" xfId="5"/>
    <cellStyle name="Standard 10 2" xfId="6"/>
    <cellStyle name="Standard 12 2" xfId="55"/>
    <cellStyle name="Standard 2" xfId="2"/>
    <cellStyle name="Standard 2 2" xfId="4"/>
    <cellStyle name="Standard 2 3" xfId="57"/>
    <cellStyle name="Standard 28" xfId="60"/>
    <cellStyle name="Standard 3" xfId="8"/>
    <cellStyle name="Standard 30 2" xfId="1"/>
    <cellStyle name="Standard 32 2 2" xfId="54"/>
    <cellStyle name="Standard 33 2" xfId="10"/>
    <cellStyle name="Standard 4" xfId="51"/>
    <cellStyle name="Standard 40 3" xfId="58"/>
    <cellStyle name="Standard 41" xfId="7"/>
    <cellStyle name="Standard_N-III-15-IFIs" xfId="53"/>
    <cellStyle name="Standard_TablesDE (final)" xfId="59"/>
    <cellStyle name="Überschrift" xfId="11" builtinId="15" customBuiltin="1"/>
    <cellStyle name="Überschrift 1" xfId="12" builtinId="16" customBuiltin="1"/>
    <cellStyle name="Überschrift 2" xfId="13" builtinId="17" customBuiltin="1"/>
    <cellStyle name="Überschrift 3" xfId="14" builtinId="18" customBuiltin="1"/>
    <cellStyle name="Überschrift 4" xfId="15" builtinId="19" customBuiltin="1"/>
    <cellStyle name="Verknüpfte Zelle" xfId="22" builtinId="24" customBuiltin="1"/>
    <cellStyle name="Warnender Text" xfId="24" builtinId="11" customBuiltin="1"/>
    <cellStyle name="Zelle überprüfen" xfId="23" builtinId="23" customBuiltin="1"/>
  </cellStyles>
  <dxfs count="0"/>
  <tableStyles count="0" defaultTableStyle="TableStyleMedium2" defaultPivotStyle="PivotStyleLight16"/>
  <colors>
    <mruColors>
      <color rgb="FFC6D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as062n50\benutzer$\pscost\K&#220;RZEL\Eigene%20Dateien\Daten\Personalausgleich\Neuaufnahmen2002\von%20Regionen%20gelieferte%20Daten\Neuaufn_NL_PSC.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BB_GESAMT"/>
      <sheetName val="Summen"/>
      <sheetName val="VST,Stäbe"/>
      <sheetName val="COR"/>
      <sheetName val="P"/>
      <sheetName val="EM"/>
      <sheetName val="INF"/>
      <sheetName val="FB"/>
      <sheetName val="PV"/>
      <sheetName val="GV"/>
      <sheetName val="TRAKTION"/>
      <sheetName val="TS"/>
      <sheetName val="Netz"/>
      <sheetName val="PE"/>
      <sheetName val="FW"/>
      <sheetName val="GS-A"/>
      <sheetName val="GS-I"/>
      <sheetName val="ST"/>
      <sheetName val="TELEKOM"/>
      <sheetName val="IM"/>
      <sheetName val="ENERGIE NETZ"/>
      <sheetName val="KW-A"/>
      <sheetName val="KW-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
  <sheetViews>
    <sheetView showGridLines="0" tabSelected="1" workbookViewId="0">
      <selection sqref="A1:D2"/>
    </sheetView>
  </sheetViews>
  <sheetFormatPr baseColWidth="10" defaultColWidth="9.140625" defaultRowHeight="15" x14ac:dyDescent="0.25"/>
  <cols>
    <col min="1" max="2" width="2.85546875" style="89" customWidth="1"/>
    <col min="3" max="3" width="5.7109375" style="89" customWidth="1"/>
    <col min="4" max="4" width="21.42578125" style="89" customWidth="1"/>
    <col min="5" max="5" width="15.7109375" style="89" customWidth="1"/>
    <col min="6" max="11" width="8.5703125" style="89" customWidth="1"/>
    <col min="12" max="16" width="9.140625" style="89"/>
    <col min="17" max="17" width="10.85546875" style="89" bestFit="1" customWidth="1"/>
    <col min="18" max="19" width="13.42578125" style="89" bestFit="1" customWidth="1"/>
    <col min="20" max="20" width="10.85546875" style="89" bestFit="1" customWidth="1"/>
    <col min="21" max="22" width="13.42578125" style="89" bestFit="1" customWidth="1"/>
    <col min="23" max="16384" width="9.140625" style="89"/>
  </cols>
  <sheetData>
    <row r="1" spans="1:11" ht="15" customHeight="1" x14ac:dyDescent="0.25">
      <c r="A1" s="711" t="s">
        <v>3</v>
      </c>
      <c r="B1" s="711"/>
      <c r="C1" s="711"/>
      <c r="D1" s="711"/>
      <c r="E1" s="95"/>
      <c r="F1" s="702" t="s">
        <v>1</v>
      </c>
      <c r="G1" s="702" t="s">
        <v>180</v>
      </c>
      <c r="H1" s="702" t="s">
        <v>0</v>
      </c>
      <c r="I1" s="702" t="s">
        <v>160</v>
      </c>
      <c r="J1" s="713" t="s">
        <v>182</v>
      </c>
      <c r="K1" s="713"/>
    </row>
    <row r="2" spans="1:11" ht="15" customHeight="1" x14ac:dyDescent="0.25">
      <c r="A2" s="712"/>
      <c r="B2" s="712"/>
      <c r="C2" s="712"/>
      <c r="D2" s="712"/>
      <c r="E2" s="121"/>
      <c r="F2" s="121">
        <v>2018</v>
      </c>
      <c r="G2" s="121">
        <v>2019</v>
      </c>
      <c r="H2" s="121">
        <v>2019</v>
      </c>
      <c r="I2" s="121">
        <v>2020</v>
      </c>
      <c r="J2" s="701" t="s">
        <v>158</v>
      </c>
      <c r="K2" s="701" t="s">
        <v>157</v>
      </c>
    </row>
    <row r="3" spans="1:11" ht="18.75" customHeight="1" x14ac:dyDescent="0.25">
      <c r="A3" s="120" t="s">
        <v>156</v>
      </c>
      <c r="B3" s="119"/>
      <c r="C3" s="119"/>
      <c r="D3" s="119"/>
      <c r="E3" s="119"/>
      <c r="F3" s="119"/>
      <c r="G3" s="119"/>
      <c r="H3" s="119"/>
      <c r="I3" s="119"/>
      <c r="J3" s="119"/>
      <c r="K3" s="119"/>
    </row>
    <row r="4" spans="1:11" x14ac:dyDescent="0.25">
      <c r="A4" s="108" t="s">
        <v>4</v>
      </c>
      <c r="B4" s="108"/>
      <c r="C4" s="108"/>
      <c r="D4" s="108"/>
      <c r="E4" s="107"/>
      <c r="F4" s="107">
        <v>77982.786564000009</v>
      </c>
      <c r="G4" s="107">
        <v>79174.025999999998</v>
      </c>
      <c r="H4" s="107">
        <v>78870.265608210029</v>
      </c>
      <c r="I4" s="107">
        <v>82389.239112850293</v>
      </c>
      <c r="J4" s="145">
        <v>3518.9735046402639</v>
      </c>
      <c r="K4" s="146">
        <v>4.4617239177573598E-2</v>
      </c>
    </row>
    <row r="5" spans="1:11" x14ac:dyDescent="0.25">
      <c r="A5" s="92" t="s">
        <v>5</v>
      </c>
      <c r="B5" s="92"/>
      <c r="C5" s="92"/>
      <c r="D5" s="92"/>
      <c r="E5" s="91"/>
      <c r="F5" s="91">
        <v>76878.604981000026</v>
      </c>
      <c r="G5" s="91">
        <v>79688.742999999973</v>
      </c>
      <c r="H5" s="91">
        <v>80356.280466030003</v>
      </c>
      <c r="I5" s="91">
        <v>81790.775901925663</v>
      </c>
      <c r="J5" s="118">
        <v>1434.4954358956602</v>
      </c>
      <c r="K5" s="147">
        <v>1.7851690341765907E-2</v>
      </c>
    </row>
    <row r="6" spans="1:11" x14ac:dyDescent="0.25">
      <c r="A6" s="117" t="s">
        <v>164</v>
      </c>
      <c r="B6" s="117"/>
      <c r="C6" s="117"/>
      <c r="D6" s="117"/>
      <c r="E6" s="116"/>
      <c r="F6" s="116">
        <v>-1104.1815829999832</v>
      </c>
      <c r="G6" s="116">
        <v>514.71699999997509</v>
      </c>
      <c r="H6" s="116">
        <v>1486.0148578199733</v>
      </c>
      <c r="I6" s="116">
        <v>-598.4632109246304</v>
      </c>
      <c r="J6" s="115">
        <v>-2084.4780687446037</v>
      </c>
      <c r="K6" s="115"/>
    </row>
    <row r="7" spans="1:11" ht="18.75" customHeight="1" x14ac:dyDescent="0.25">
      <c r="A7" s="114"/>
      <c r="B7" s="114"/>
      <c r="C7" s="114"/>
      <c r="D7" s="114"/>
      <c r="E7" s="113"/>
      <c r="F7" s="113"/>
      <c r="G7" s="113"/>
      <c r="H7" s="113"/>
      <c r="I7" s="112"/>
      <c r="J7" s="112"/>
      <c r="K7" s="112"/>
    </row>
    <row r="8" spans="1:11" ht="18.75" customHeight="1" x14ac:dyDescent="0.25">
      <c r="A8" s="111" t="s">
        <v>155</v>
      </c>
      <c r="B8" s="109"/>
      <c r="C8" s="109"/>
      <c r="D8" s="109"/>
      <c r="E8" s="109"/>
      <c r="F8" s="109"/>
      <c r="G8" s="109"/>
      <c r="H8" s="109"/>
      <c r="I8" s="109"/>
      <c r="J8" s="109"/>
      <c r="K8" s="109"/>
    </row>
    <row r="9" spans="1:11" x14ac:dyDescent="0.25">
      <c r="A9" s="108" t="s">
        <v>154</v>
      </c>
      <c r="B9" s="108"/>
      <c r="C9" s="108"/>
      <c r="D9" s="108"/>
      <c r="E9" s="107"/>
      <c r="F9" s="107">
        <v>79100.410357000001</v>
      </c>
      <c r="G9" s="107">
        <v>81885.776999999987</v>
      </c>
      <c r="H9" s="107">
        <v>80901.711244629987</v>
      </c>
      <c r="I9" s="107">
        <v>84370.448999999993</v>
      </c>
      <c r="J9" s="145">
        <v>3468.7377553700062</v>
      </c>
      <c r="K9" s="146">
        <v>4.2875950360076596E-2</v>
      </c>
    </row>
    <row r="10" spans="1:11" x14ac:dyDescent="0.25">
      <c r="A10" s="106" t="s">
        <v>153</v>
      </c>
      <c r="B10" s="106"/>
      <c r="C10" s="106"/>
      <c r="D10" s="106"/>
      <c r="E10" s="105"/>
      <c r="F10" s="105">
        <v>78576.726305999997</v>
      </c>
      <c r="G10" s="105">
        <v>79608.415000000008</v>
      </c>
      <c r="H10" s="105">
        <v>80396.40523728999</v>
      </c>
      <c r="I10" s="105">
        <v>81499.707999999984</v>
      </c>
      <c r="J10" s="118">
        <v>1103.3027627099946</v>
      </c>
      <c r="K10" s="147">
        <v>1.3723284759481428E-2</v>
      </c>
    </row>
    <row r="11" spans="1:11" x14ac:dyDescent="0.25">
      <c r="A11" s="101" t="s">
        <v>165</v>
      </c>
      <c r="B11" s="101"/>
      <c r="C11" s="101"/>
      <c r="D11" s="101"/>
      <c r="E11" s="100"/>
      <c r="F11" s="100">
        <v>-523.68405100000382</v>
      </c>
      <c r="G11" s="100">
        <v>-2277.3619999999792</v>
      </c>
      <c r="H11" s="100">
        <v>-505.30600733999745</v>
      </c>
      <c r="I11" s="100">
        <v>-2870.7410000000091</v>
      </c>
      <c r="J11" s="115">
        <v>-2365.4349926600116</v>
      </c>
      <c r="K11" s="99"/>
    </row>
    <row r="12" spans="1:11" ht="18.75" customHeight="1" x14ac:dyDescent="0.25">
      <c r="F12" s="104"/>
      <c r="G12" s="104"/>
      <c r="H12" s="104"/>
      <c r="I12" s="104"/>
    </row>
  </sheetData>
  <mergeCells count="2">
    <mergeCell ref="A1:D2"/>
    <mergeCell ref="J1:K1"/>
  </mergeCells>
  <pageMargins left="0.7" right="0.7" top="0.75" bottom="0.75" header="0.3" footer="0.3"/>
  <pageSetup paperSize="9" scale="3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showGridLines="0" workbookViewId="0">
      <selection sqref="A1:D2"/>
    </sheetView>
  </sheetViews>
  <sheetFormatPr baseColWidth="10" defaultColWidth="11.42578125" defaultRowHeight="12.75" x14ac:dyDescent="0.2"/>
  <cols>
    <col min="1" max="2" width="2.85546875" style="29" customWidth="1"/>
    <col min="3" max="3" width="5.7109375" style="29" customWidth="1"/>
    <col min="4" max="4" width="21.42578125" style="29" customWidth="1"/>
    <col min="5" max="5" width="15.7109375" style="29" customWidth="1"/>
    <col min="6" max="11" width="8.5703125" style="29" customWidth="1"/>
    <col min="12" max="16384" width="11.42578125" style="29"/>
  </cols>
  <sheetData>
    <row r="1" spans="1:11" s="31" customFormat="1" ht="15" customHeight="1" x14ac:dyDescent="0.25">
      <c r="A1" s="722"/>
      <c r="B1" s="722"/>
      <c r="C1" s="722"/>
      <c r="D1" s="722"/>
      <c r="E1" s="148"/>
      <c r="F1" s="695" t="s">
        <v>1</v>
      </c>
      <c r="G1" s="695" t="s">
        <v>180</v>
      </c>
      <c r="H1" s="695" t="s">
        <v>0</v>
      </c>
      <c r="I1" s="695" t="s">
        <v>160</v>
      </c>
      <c r="J1" s="713" t="s">
        <v>151</v>
      </c>
      <c r="K1" s="713"/>
    </row>
    <row r="2" spans="1:11" s="31" customFormat="1" ht="15" customHeight="1" x14ac:dyDescent="0.25">
      <c r="A2" s="723"/>
      <c r="B2" s="723"/>
      <c r="C2" s="723"/>
      <c r="D2" s="723"/>
      <c r="E2" s="700"/>
      <c r="F2" s="700">
        <v>2018</v>
      </c>
      <c r="G2" s="700">
        <v>2019</v>
      </c>
      <c r="H2" s="700">
        <v>2019</v>
      </c>
      <c r="I2" s="700">
        <v>2020</v>
      </c>
      <c r="J2" s="694" t="s">
        <v>582</v>
      </c>
      <c r="K2" s="694" t="s">
        <v>157</v>
      </c>
    </row>
    <row r="3" spans="1:11" s="31" customFormat="1" ht="15" customHeight="1" x14ac:dyDescent="0.25">
      <c r="A3" s="31" t="s">
        <v>183</v>
      </c>
      <c r="E3" s="31" t="s">
        <v>184</v>
      </c>
      <c r="F3" s="437">
        <v>4239.9841666666662</v>
      </c>
      <c r="G3" s="437">
        <v>4265.2</v>
      </c>
      <c r="H3" s="437">
        <v>4299</v>
      </c>
      <c r="I3" s="437">
        <v>4341</v>
      </c>
      <c r="J3" s="429">
        <v>42</v>
      </c>
      <c r="K3" s="430">
        <v>9.7697138869503597E-3</v>
      </c>
    </row>
    <row r="4" spans="1:11" s="31" customFormat="1" ht="15" customHeight="1" x14ac:dyDescent="0.25">
      <c r="A4" s="31" t="s">
        <v>185</v>
      </c>
      <c r="E4" s="31" t="s">
        <v>184</v>
      </c>
      <c r="F4" s="437">
        <v>3741.4841666666666</v>
      </c>
      <c r="G4" s="437">
        <v>3758.7</v>
      </c>
      <c r="H4" s="437">
        <v>3797.5</v>
      </c>
      <c r="I4" s="437">
        <v>3837.5</v>
      </c>
      <c r="J4" s="429">
        <v>40</v>
      </c>
      <c r="K4" s="430">
        <v>1.0533245556286985E-2</v>
      </c>
    </row>
    <row r="5" spans="1:11" s="31" customFormat="1" ht="15" customHeight="1" x14ac:dyDescent="0.25">
      <c r="A5" s="31" t="s">
        <v>203</v>
      </c>
      <c r="E5" s="31" t="s">
        <v>184</v>
      </c>
      <c r="F5" s="437">
        <v>3661.1274166666667</v>
      </c>
      <c r="G5" s="437">
        <v>3681.1</v>
      </c>
      <c r="H5" s="437">
        <v>3720.1</v>
      </c>
      <c r="I5" s="437">
        <v>3762.1</v>
      </c>
      <c r="J5" s="429">
        <v>42</v>
      </c>
      <c r="K5" s="430">
        <v>1.1290019085508529E-2</v>
      </c>
    </row>
    <row r="6" spans="1:11" s="31" customFormat="1" ht="15" customHeight="1" x14ac:dyDescent="0.25">
      <c r="A6" s="31" t="s">
        <v>186</v>
      </c>
      <c r="E6" s="31" t="s">
        <v>184</v>
      </c>
      <c r="F6" s="435">
        <v>312.10725000000002</v>
      </c>
      <c r="G6" s="435">
        <v>297</v>
      </c>
      <c r="H6" s="435">
        <v>301.10700000000003</v>
      </c>
      <c r="I6" s="435">
        <v>306.10700000000003</v>
      </c>
      <c r="J6" s="429">
        <v>5</v>
      </c>
      <c r="K6" s="430">
        <v>1.6605392767355065E-2</v>
      </c>
    </row>
    <row r="7" spans="1:11" s="31" customFormat="1" ht="15" customHeight="1" x14ac:dyDescent="0.25">
      <c r="A7" s="186" t="s">
        <v>186</v>
      </c>
      <c r="B7" s="186"/>
      <c r="C7" s="186"/>
      <c r="D7" s="186"/>
      <c r="E7" s="186" t="s">
        <v>187</v>
      </c>
      <c r="F7" s="186">
        <v>7.7</v>
      </c>
      <c r="G7" s="186">
        <v>7.3</v>
      </c>
      <c r="H7" s="186">
        <v>7.3</v>
      </c>
      <c r="I7" s="186">
        <v>7.4</v>
      </c>
      <c r="J7" s="431">
        <v>0.10000000000000053</v>
      </c>
      <c r="K7" s="432"/>
    </row>
    <row r="8" spans="1:11" s="31" customFormat="1" ht="15" customHeight="1" x14ac:dyDescent="0.25">
      <c r="A8" s="31" t="s">
        <v>204</v>
      </c>
      <c r="E8" s="31" t="s">
        <v>40</v>
      </c>
      <c r="F8" s="153">
        <v>152.41</v>
      </c>
      <c r="G8" s="153">
        <v>158.1</v>
      </c>
      <c r="H8" s="153">
        <v>159.1</v>
      </c>
      <c r="I8" s="153">
        <v>164.24</v>
      </c>
      <c r="J8" s="433">
        <v>5.1400000000000148</v>
      </c>
      <c r="K8" s="430">
        <v>3.2306725329981134E-2</v>
      </c>
    </row>
    <row r="9" spans="1:11" s="31" customFormat="1" ht="15" customHeight="1" x14ac:dyDescent="0.25">
      <c r="A9" s="428" t="s">
        <v>392</v>
      </c>
      <c r="B9" s="186"/>
      <c r="C9" s="186"/>
      <c r="D9" s="186"/>
      <c r="E9" s="186" t="s">
        <v>188</v>
      </c>
      <c r="F9" s="436">
        <v>38000</v>
      </c>
      <c r="G9" s="436">
        <v>39100</v>
      </c>
      <c r="H9" s="436">
        <v>39900</v>
      </c>
      <c r="I9" s="436">
        <v>40700</v>
      </c>
      <c r="J9" s="434">
        <v>800</v>
      </c>
      <c r="K9" s="432">
        <v>2.0050125313283207E-2</v>
      </c>
    </row>
    <row r="10" spans="1:11" s="620" customFormat="1" ht="12.75" customHeight="1" x14ac:dyDescent="0.25">
      <c r="A10" s="619" t="s">
        <v>393</v>
      </c>
    </row>
    <row r="11" spans="1:11" s="620" customFormat="1" ht="12.75" customHeight="1" x14ac:dyDescent="0.25">
      <c r="A11" s="620" t="s">
        <v>189</v>
      </c>
    </row>
    <row r="12" spans="1:11" s="620" customFormat="1" ht="12.75" customHeight="1" x14ac:dyDescent="0.25">
      <c r="A12" s="620" t="s">
        <v>190</v>
      </c>
    </row>
    <row r="13" spans="1:11" s="620" customFormat="1" ht="12.75" customHeight="1" x14ac:dyDescent="0.25">
      <c r="A13" s="620" t="s">
        <v>191</v>
      </c>
    </row>
  </sheetData>
  <mergeCells count="2">
    <mergeCell ref="A1:D2"/>
    <mergeCell ref="J1:K1"/>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showGridLines="0" workbookViewId="0">
      <selection sqref="A1:D2"/>
    </sheetView>
  </sheetViews>
  <sheetFormatPr baseColWidth="10" defaultColWidth="11.42578125" defaultRowHeight="12.75" x14ac:dyDescent="0.2"/>
  <cols>
    <col min="1" max="2" width="2.85546875" style="29" customWidth="1"/>
    <col min="3" max="3" width="5.7109375" style="29" customWidth="1"/>
    <col min="4" max="4" width="21.42578125" style="29" customWidth="1"/>
    <col min="5" max="5" width="15.7109375" style="29" customWidth="1"/>
    <col min="6" max="11" width="8.5703125" style="29" customWidth="1"/>
    <col min="12" max="16384" width="11.42578125" style="29"/>
  </cols>
  <sheetData>
    <row r="1" spans="1:11" s="31" customFormat="1" ht="15" customHeight="1" x14ac:dyDescent="0.25">
      <c r="A1" s="727" t="s">
        <v>2</v>
      </c>
      <c r="B1" s="727"/>
      <c r="C1" s="727"/>
      <c r="D1" s="727"/>
      <c r="E1" s="148"/>
      <c r="F1" s="695" t="s">
        <v>1</v>
      </c>
      <c r="G1" s="695" t="s">
        <v>180</v>
      </c>
      <c r="H1" s="695" t="s">
        <v>0</v>
      </c>
      <c r="I1" s="695" t="s">
        <v>160</v>
      </c>
      <c r="J1" s="713" t="s">
        <v>151</v>
      </c>
      <c r="K1" s="713"/>
    </row>
    <row r="2" spans="1:11" s="31" customFormat="1" ht="15" customHeight="1" x14ac:dyDescent="0.25">
      <c r="A2" s="728"/>
      <c r="B2" s="728"/>
      <c r="C2" s="728"/>
      <c r="D2" s="728"/>
      <c r="E2" s="700"/>
      <c r="F2" s="700">
        <v>2018</v>
      </c>
      <c r="G2" s="700">
        <v>2019</v>
      </c>
      <c r="H2" s="700">
        <v>2019</v>
      </c>
      <c r="I2" s="700">
        <v>2020</v>
      </c>
      <c r="J2" s="694" t="s">
        <v>158</v>
      </c>
      <c r="K2" s="694" t="s">
        <v>157</v>
      </c>
    </row>
    <row r="3" spans="1:11" s="184" customFormat="1" ht="15" customHeight="1" x14ac:dyDescent="0.25">
      <c r="A3" s="188" t="s">
        <v>192</v>
      </c>
      <c r="B3" s="188"/>
      <c r="C3" s="188"/>
      <c r="D3" s="188"/>
      <c r="E3" s="188"/>
      <c r="F3" s="443">
        <v>9177.9233460800006</v>
      </c>
      <c r="G3" s="443">
        <v>9244.7890000000007</v>
      </c>
      <c r="H3" s="443">
        <v>9482.3535570599979</v>
      </c>
      <c r="I3" s="443">
        <v>9949.0259999999998</v>
      </c>
      <c r="J3" s="446">
        <v>466.67244294000193</v>
      </c>
      <c r="K3" s="438">
        <v>4.9214832597392899E-2</v>
      </c>
    </row>
    <row r="4" spans="1:11" s="31" customFormat="1" ht="15" customHeight="1" x14ac:dyDescent="0.25">
      <c r="B4" s="31" t="s">
        <v>193</v>
      </c>
      <c r="F4" s="442">
        <v>4173.3520956900002</v>
      </c>
      <c r="G4" s="442">
        <v>4257.0379999999996</v>
      </c>
      <c r="H4" s="442">
        <v>4319.9179340699993</v>
      </c>
      <c r="I4" s="442">
        <v>4517.692</v>
      </c>
      <c r="J4" s="433">
        <v>197.77406593000069</v>
      </c>
      <c r="K4" s="430">
        <v>4.5781903487149833E-2</v>
      </c>
    </row>
    <row r="5" spans="1:11" s="31" customFormat="1" ht="15" customHeight="1" x14ac:dyDescent="0.25">
      <c r="B5" s="31" t="s">
        <v>194</v>
      </c>
      <c r="F5" s="442">
        <v>1219.36780165</v>
      </c>
      <c r="G5" s="442">
        <v>1213.1120000000001</v>
      </c>
      <c r="H5" s="442">
        <v>1249.02971052</v>
      </c>
      <c r="I5" s="442">
        <v>1291.4939999999999</v>
      </c>
      <c r="J5" s="433">
        <v>42.464289479999934</v>
      </c>
      <c r="K5" s="430">
        <v>3.3997821767042691E-2</v>
      </c>
    </row>
    <row r="6" spans="1:11" s="31" customFormat="1" ht="15" customHeight="1" x14ac:dyDescent="0.25">
      <c r="B6" s="31" t="s">
        <v>195</v>
      </c>
      <c r="F6" s="442">
        <v>2018.2240001300001</v>
      </c>
      <c r="G6" s="442">
        <v>1986.6479999999999</v>
      </c>
      <c r="H6" s="442">
        <v>2035.2792350499999</v>
      </c>
      <c r="I6" s="442">
        <v>2069.049</v>
      </c>
      <c r="J6" s="433">
        <v>33.769764950000081</v>
      </c>
      <c r="K6" s="430">
        <v>1.6592202371273457E-2</v>
      </c>
    </row>
    <row r="7" spans="1:11" s="31" customFormat="1" ht="15" customHeight="1" x14ac:dyDescent="0.25">
      <c r="B7" s="31" t="s">
        <v>196</v>
      </c>
      <c r="F7" s="442">
        <v>1766.97944861</v>
      </c>
      <c r="G7" s="442">
        <v>1787.991</v>
      </c>
      <c r="H7" s="442">
        <v>1878.1266774200001</v>
      </c>
      <c r="I7" s="442">
        <v>2070.7910000000002</v>
      </c>
      <c r="J7" s="433">
        <v>192.66432258000009</v>
      </c>
      <c r="K7" s="430">
        <v>0.10258324153334786</v>
      </c>
    </row>
    <row r="8" spans="1:11" s="184" customFormat="1" ht="15" customHeight="1" x14ac:dyDescent="0.25">
      <c r="A8" s="30" t="s">
        <v>197</v>
      </c>
      <c r="B8" s="30"/>
      <c r="C8" s="30"/>
      <c r="D8" s="30"/>
      <c r="E8" s="30"/>
      <c r="F8" s="444">
        <v>218.18755044</v>
      </c>
      <c r="G8" s="444">
        <v>224.42499999999998</v>
      </c>
      <c r="H8" s="444">
        <v>219.60524658</v>
      </c>
      <c r="I8" s="444">
        <v>225.48599999999999</v>
      </c>
      <c r="J8" s="447">
        <v>5.8807534199999907</v>
      </c>
      <c r="K8" s="439">
        <v>2.6778747373222167E-2</v>
      </c>
    </row>
    <row r="9" spans="1:11" s="31" customFormat="1" ht="15" customHeight="1" x14ac:dyDescent="0.25">
      <c r="B9" s="31" t="s">
        <v>198</v>
      </c>
      <c r="F9" s="442">
        <v>111.80015351999999</v>
      </c>
      <c r="G9" s="442">
        <v>113.81699999999999</v>
      </c>
      <c r="H9" s="442">
        <v>112.13977287</v>
      </c>
      <c r="I9" s="442">
        <v>115.289</v>
      </c>
      <c r="J9" s="433">
        <v>3.1492271299999999</v>
      </c>
      <c r="K9" s="430">
        <v>2.8083052510288198E-2</v>
      </c>
    </row>
    <row r="10" spans="1:11" s="31" customFormat="1" ht="15" customHeight="1" x14ac:dyDescent="0.25">
      <c r="B10" s="31" t="s">
        <v>199</v>
      </c>
      <c r="F10" s="442">
        <v>35.628184040000001</v>
      </c>
      <c r="G10" s="442">
        <v>35.119</v>
      </c>
      <c r="H10" s="442">
        <v>36.24294682</v>
      </c>
      <c r="I10" s="442">
        <v>37.625999999999998</v>
      </c>
      <c r="J10" s="433">
        <v>1.3830531799999974</v>
      </c>
      <c r="K10" s="430">
        <v>3.8160616101911016E-2</v>
      </c>
    </row>
    <row r="11" spans="1:11" s="31" customFormat="1" ht="15" customHeight="1" x14ac:dyDescent="0.25">
      <c r="B11" s="31" t="s">
        <v>200</v>
      </c>
      <c r="F11" s="442">
        <v>45.724480669999998</v>
      </c>
      <c r="G11" s="442">
        <v>49.037999999999997</v>
      </c>
      <c r="H11" s="442">
        <v>45.856815640000001</v>
      </c>
      <c r="I11" s="442">
        <v>46.494999999999997</v>
      </c>
      <c r="J11" s="433">
        <v>0.63818435999999679</v>
      </c>
      <c r="K11" s="430">
        <v>1.3916892202242792E-2</v>
      </c>
    </row>
    <row r="12" spans="1:11" s="31" customFormat="1" ht="15" customHeight="1" x14ac:dyDescent="0.25">
      <c r="B12" s="31" t="s">
        <v>196</v>
      </c>
      <c r="F12" s="445">
        <v>25.034732210000001</v>
      </c>
      <c r="G12" s="445">
        <v>26.451000000000001</v>
      </c>
      <c r="H12" s="445">
        <v>25.36571125</v>
      </c>
      <c r="I12" s="445">
        <v>26.076000000000001</v>
      </c>
      <c r="J12" s="431">
        <v>0.71028875000000014</v>
      </c>
      <c r="K12" s="432">
        <v>2.8001925236770253E-2</v>
      </c>
    </row>
    <row r="13" spans="1:11" s="185" customFormat="1" ht="15" customHeight="1" x14ac:dyDescent="0.25">
      <c r="A13" s="187" t="s">
        <v>201</v>
      </c>
      <c r="B13" s="187"/>
      <c r="C13" s="187"/>
      <c r="D13" s="187"/>
      <c r="E13" s="187"/>
      <c r="F13" s="441">
        <v>9396.1108965200001</v>
      </c>
      <c r="G13" s="441">
        <v>9469.2139999999999</v>
      </c>
      <c r="H13" s="441">
        <v>9701.9588036399982</v>
      </c>
      <c r="I13" s="441">
        <v>10174.512000000001</v>
      </c>
      <c r="J13" s="448">
        <v>472.5531963600024</v>
      </c>
      <c r="K13" s="449">
        <v>4.8706988549849228E-2</v>
      </c>
    </row>
    <row r="14" spans="1:11" s="185" customFormat="1" ht="15" customHeight="1" x14ac:dyDescent="0.25">
      <c r="A14" s="187" t="s">
        <v>202</v>
      </c>
      <c r="B14" s="187"/>
      <c r="C14" s="187"/>
      <c r="D14" s="187"/>
      <c r="E14" s="187"/>
      <c r="F14" s="158">
        <v>2214.8981719999992</v>
      </c>
      <c r="G14" s="158">
        <v>2232.4890000000005</v>
      </c>
      <c r="H14" s="158">
        <v>2202.6848260499996</v>
      </c>
      <c r="I14" s="158">
        <v>2158.9090000000001</v>
      </c>
      <c r="J14" s="450">
        <v>-43.775826049999523</v>
      </c>
      <c r="K14" s="451">
        <v>-1.9873849191807125E-2</v>
      </c>
    </row>
  </sheetData>
  <mergeCells count="2">
    <mergeCell ref="A1:D2"/>
    <mergeCell ref="J1:K1"/>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5"/>
  <sheetViews>
    <sheetView showGridLines="0" workbookViewId="0">
      <selection sqref="A1:E2"/>
    </sheetView>
  </sheetViews>
  <sheetFormatPr baseColWidth="10" defaultColWidth="9.140625" defaultRowHeight="15" x14ac:dyDescent="0.25"/>
  <cols>
    <col min="1" max="2" width="2.85546875" style="39" customWidth="1"/>
    <col min="3" max="3" width="5.7109375" style="39" customWidth="1"/>
    <col min="4" max="4" width="21.42578125" style="39" customWidth="1"/>
    <col min="5" max="5" width="15.7109375" style="39" customWidth="1"/>
    <col min="6" max="9" width="12.85546875" style="39" customWidth="1"/>
    <col min="10" max="11" width="8.5703125" style="39" customWidth="1"/>
    <col min="12" max="23" width="8.7109375" style="39" customWidth="1"/>
    <col min="24" max="16384" width="9.140625" style="39"/>
  </cols>
  <sheetData>
    <row r="1" spans="1:9" ht="13.5" customHeight="1" x14ac:dyDescent="0.25">
      <c r="A1" s="729" t="s">
        <v>2</v>
      </c>
      <c r="B1" s="729"/>
      <c r="C1" s="729"/>
      <c r="D1" s="729"/>
      <c r="E1" s="729"/>
      <c r="F1" s="662" t="s">
        <v>159</v>
      </c>
      <c r="G1" s="662" t="s">
        <v>177</v>
      </c>
      <c r="H1" s="731" t="s">
        <v>613</v>
      </c>
      <c r="I1" s="662" t="s">
        <v>163</v>
      </c>
    </row>
    <row r="2" spans="1:9" ht="13.5" customHeight="1" x14ac:dyDescent="0.25">
      <c r="A2" s="730"/>
      <c r="B2" s="730"/>
      <c r="C2" s="730"/>
      <c r="D2" s="730"/>
      <c r="E2" s="730"/>
      <c r="F2" s="663">
        <v>2020</v>
      </c>
      <c r="G2" s="663" t="s">
        <v>176</v>
      </c>
      <c r="H2" s="732"/>
      <c r="I2" s="663">
        <v>2020</v>
      </c>
    </row>
    <row r="3" spans="1:9" ht="13.5" customHeight="1" x14ac:dyDescent="0.25">
      <c r="A3" s="1" t="s">
        <v>95</v>
      </c>
      <c r="B3" s="1"/>
      <c r="C3" s="1"/>
      <c r="D3" s="1"/>
      <c r="E3" s="1"/>
      <c r="F3" s="2">
        <v>10330.713833252834</v>
      </c>
      <c r="G3" s="2"/>
      <c r="H3" s="2"/>
      <c r="I3" s="2">
        <v>10321.113833252834</v>
      </c>
    </row>
    <row r="4" spans="1:9" ht="13.5" customHeight="1" x14ac:dyDescent="0.25">
      <c r="A4" s="21" t="s">
        <v>19</v>
      </c>
      <c r="B4" s="21" t="s">
        <v>56</v>
      </c>
      <c r="C4" s="21"/>
      <c r="D4" s="21"/>
      <c r="E4" s="21"/>
      <c r="F4" s="3">
        <v>11.500460326649964</v>
      </c>
      <c r="G4" s="3">
        <v>0</v>
      </c>
      <c r="H4" s="3"/>
      <c r="I4" s="3">
        <v>11.500460326649964</v>
      </c>
    </row>
    <row r="5" spans="1:9" ht="13.5" customHeight="1" x14ac:dyDescent="0.25">
      <c r="A5" s="21" t="s">
        <v>20</v>
      </c>
      <c r="B5" s="21" t="s">
        <v>57</v>
      </c>
      <c r="C5" s="21"/>
      <c r="D5" s="21"/>
      <c r="E5" s="21"/>
      <c r="F5" s="3">
        <v>340.778477243677</v>
      </c>
      <c r="G5" s="3">
        <v>0</v>
      </c>
      <c r="H5" s="3"/>
      <c r="I5" s="3">
        <v>340.778477243677</v>
      </c>
    </row>
    <row r="6" spans="1:9" ht="13.5" customHeight="1" x14ac:dyDescent="0.25">
      <c r="A6" s="21" t="s">
        <v>21</v>
      </c>
      <c r="B6" s="21" t="s">
        <v>58</v>
      </c>
      <c r="C6" s="21"/>
      <c r="D6" s="21"/>
      <c r="E6" s="21"/>
      <c r="F6" s="3">
        <v>16.858895303320068</v>
      </c>
      <c r="G6" s="3">
        <v>0.39999999999999858</v>
      </c>
      <c r="H6" s="3"/>
      <c r="I6" s="3">
        <v>17.258895303320067</v>
      </c>
    </row>
    <row r="7" spans="1:9" ht="13.5" customHeight="1" x14ac:dyDescent="0.25">
      <c r="A7" s="21" t="s">
        <v>22</v>
      </c>
      <c r="B7" s="21" t="s">
        <v>59</v>
      </c>
      <c r="C7" s="21"/>
      <c r="D7" s="21"/>
      <c r="E7" s="21"/>
      <c r="F7" s="3">
        <v>21.661257978723039</v>
      </c>
      <c r="G7" s="3">
        <v>0</v>
      </c>
      <c r="H7" s="3"/>
      <c r="I7" s="3">
        <v>21.661257978723039</v>
      </c>
    </row>
    <row r="8" spans="1:9" ht="13.5" customHeight="1" x14ac:dyDescent="0.25">
      <c r="A8" s="21" t="s">
        <v>23</v>
      </c>
      <c r="B8" s="21" t="s">
        <v>60</v>
      </c>
      <c r="C8" s="21"/>
      <c r="D8" s="21"/>
      <c r="E8" s="21"/>
      <c r="F8" s="3">
        <v>12.24166168880762</v>
      </c>
      <c r="G8" s="3">
        <v>0</v>
      </c>
      <c r="H8" s="3"/>
      <c r="I8" s="3">
        <v>12.24166168880762</v>
      </c>
    </row>
    <row r="9" spans="1:9" ht="13.5" customHeight="1" x14ac:dyDescent="0.25">
      <c r="A9" s="21" t="s">
        <v>24</v>
      </c>
      <c r="B9" s="21" t="s">
        <v>61</v>
      </c>
      <c r="C9" s="21"/>
      <c r="D9" s="21"/>
      <c r="E9" s="21"/>
      <c r="F9" s="3">
        <v>36</v>
      </c>
      <c r="G9" s="3">
        <v>0</v>
      </c>
      <c r="H9" s="3"/>
      <c r="I9" s="3">
        <v>36</v>
      </c>
    </row>
    <row r="10" spans="1:9" ht="13.5" customHeight="1" x14ac:dyDescent="0.25">
      <c r="A10" s="21">
        <v>10</v>
      </c>
      <c r="B10" s="21" t="s">
        <v>62</v>
      </c>
      <c r="C10" s="21"/>
      <c r="D10" s="21"/>
      <c r="E10" s="21"/>
      <c r="F10" s="3">
        <v>413.54872204140599</v>
      </c>
      <c r="G10" s="3">
        <v>0</v>
      </c>
      <c r="H10" s="3"/>
      <c r="I10" s="3">
        <v>413.54872204140599</v>
      </c>
    </row>
    <row r="11" spans="1:9" ht="13.5" customHeight="1" x14ac:dyDescent="0.25">
      <c r="A11" s="21">
        <v>11</v>
      </c>
      <c r="B11" s="21" t="s">
        <v>64</v>
      </c>
      <c r="C11" s="21"/>
      <c r="D11" s="21"/>
      <c r="E11" s="21"/>
      <c r="F11" s="3">
        <v>2956.9724850708499</v>
      </c>
      <c r="G11" s="3">
        <v>0</v>
      </c>
      <c r="H11" s="3"/>
      <c r="I11" s="3">
        <v>2956.9724850708499</v>
      </c>
    </row>
    <row r="12" spans="1:9" ht="13.5" customHeight="1" x14ac:dyDescent="0.25">
      <c r="A12" s="21">
        <v>12</v>
      </c>
      <c r="B12" s="21" t="s">
        <v>65</v>
      </c>
      <c r="C12" s="21"/>
      <c r="D12" s="21"/>
      <c r="E12" s="21"/>
      <c r="F12" s="3">
        <v>495.99640950073427</v>
      </c>
      <c r="G12" s="3">
        <v>0</v>
      </c>
      <c r="H12" s="3"/>
      <c r="I12" s="3">
        <v>495.99640950073427</v>
      </c>
    </row>
    <row r="13" spans="1:9" ht="13.5" customHeight="1" x14ac:dyDescent="0.25">
      <c r="A13" s="21">
        <v>13</v>
      </c>
      <c r="B13" s="21" t="s">
        <v>166</v>
      </c>
      <c r="C13" s="21"/>
      <c r="D13" s="21"/>
      <c r="E13" s="21"/>
      <c r="F13" s="3">
        <v>1730.0004158557676</v>
      </c>
      <c r="G13" s="3">
        <v>0</v>
      </c>
      <c r="H13" s="3"/>
      <c r="I13" s="3">
        <v>1730.0004158557676</v>
      </c>
    </row>
    <row r="14" spans="1:9" ht="13.5" customHeight="1" x14ac:dyDescent="0.25">
      <c r="A14" s="21">
        <v>14</v>
      </c>
      <c r="B14" s="21" t="s">
        <v>66</v>
      </c>
      <c r="C14" s="21"/>
      <c r="D14" s="21"/>
      <c r="E14" s="21"/>
      <c r="F14" s="3">
        <v>2545.6928970741546</v>
      </c>
      <c r="G14" s="3">
        <v>0</v>
      </c>
      <c r="H14" s="3"/>
      <c r="I14" s="3">
        <v>2545.6928970741546</v>
      </c>
    </row>
    <row r="15" spans="1:9" ht="13.5" customHeight="1" x14ac:dyDescent="0.25">
      <c r="A15" s="21">
        <v>15</v>
      </c>
      <c r="B15" s="21" t="s">
        <v>67</v>
      </c>
      <c r="C15" s="21"/>
      <c r="D15" s="21"/>
      <c r="E15" s="21"/>
      <c r="F15" s="3">
        <v>1176.3676509234301</v>
      </c>
      <c r="G15" s="3">
        <v>0</v>
      </c>
      <c r="H15" s="3"/>
      <c r="I15" s="3">
        <v>1176.3676509234301</v>
      </c>
    </row>
    <row r="16" spans="1:9" ht="13.5" customHeight="1" x14ac:dyDescent="0.25">
      <c r="A16" s="21">
        <v>16</v>
      </c>
      <c r="B16" s="21" t="s">
        <v>68</v>
      </c>
      <c r="C16" s="21"/>
      <c r="D16" s="21"/>
      <c r="E16" s="21"/>
      <c r="F16" s="3"/>
      <c r="G16" s="3"/>
      <c r="H16" s="3"/>
      <c r="I16" s="3"/>
    </row>
    <row r="17" spans="1:9" ht="13.5" customHeight="1" x14ac:dyDescent="0.25">
      <c r="A17" s="21">
        <v>17</v>
      </c>
      <c r="B17" s="21" t="s">
        <v>69</v>
      </c>
      <c r="C17" s="21"/>
      <c r="D17" s="21"/>
      <c r="E17" s="21"/>
      <c r="F17" s="3">
        <v>184.24908459267263</v>
      </c>
      <c r="G17" s="3">
        <v>0</v>
      </c>
      <c r="H17" s="3"/>
      <c r="I17" s="3">
        <v>184.24908459267263</v>
      </c>
    </row>
    <row r="18" spans="1:9" ht="13.5" customHeight="1" x14ac:dyDescent="0.25">
      <c r="A18" s="21" t="s">
        <v>25</v>
      </c>
      <c r="B18" s="21" t="s">
        <v>167</v>
      </c>
      <c r="C18" s="21"/>
      <c r="D18" s="21"/>
      <c r="E18" s="21"/>
      <c r="F18" s="3">
        <v>378.84541565263959</v>
      </c>
      <c r="G18" s="3">
        <v>0</v>
      </c>
      <c r="H18" s="3"/>
      <c r="I18" s="3">
        <v>378.84541565263959</v>
      </c>
    </row>
    <row r="19" spans="1:9" ht="13.5" customHeight="1" x14ac:dyDescent="0.25">
      <c r="A19" s="22"/>
      <c r="B19" s="22" t="s">
        <v>70</v>
      </c>
      <c r="C19" s="22"/>
      <c r="D19" s="22"/>
      <c r="E19" s="22"/>
      <c r="F19" s="33">
        <v>10</v>
      </c>
      <c r="G19" s="33"/>
      <c r="H19" s="33"/>
      <c r="I19" s="33"/>
    </row>
    <row r="20" spans="1:9" ht="13.5" customHeight="1" x14ac:dyDescent="0.25">
      <c r="A20" s="1" t="s">
        <v>71</v>
      </c>
      <c r="B20" s="1"/>
      <c r="C20" s="1"/>
      <c r="D20" s="1"/>
      <c r="E20" s="1"/>
      <c r="F20" s="2">
        <v>41737.219792483666</v>
      </c>
      <c r="G20" s="2"/>
      <c r="H20" s="2"/>
      <c r="I20" s="2">
        <v>41727.219792483666</v>
      </c>
    </row>
    <row r="21" spans="1:9" s="44" customFormat="1" ht="13.5" customHeight="1" x14ac:dyDescent="0.25">
      <c r="A21" s="21">
        <v>20</v>
      </c>
      <c r="B21" s="21" t="s">
        <v>72</v>
      </c>
      <c r="C21" s="21"/>
      <c r="D21" s="21"/>
      <c r="E21" s="21"/>
      <c r="F21" s="3">
        <v>8404.6962088232867</v>
      </c>
      <c r="G21" s="3">
        <v>0</v>
      </c>
      <c r="H21" s="3"/>
      <c r="I21" s="3">
        <v>8404.6962088232867</v>
      </c>
    </row>
    <row r="22" spans="1:9" s="46" customFormat="1" ht="13.5" customHeight="1" x14ac:dyDescent="0.25">
      <c r="A22" s="34"/>
      <c r="B22" s="34" t="s">
        <v>63</v>
      </c>
      <c r="C22" s="34"/>
      <c r="D22" s="34"/>
      <c r="E22" s="34"/>
      <c r="F22" s="392">
        <v>6368.2870000000003</v>
      </c>
      <c r="G22" s="392">
        <v>0</v>
      </c>
      <c r="H22" s="392"/>
      <c r="I22" s="392">
        <v>6368.2870000000003</v>
      </c>
    </row>
    <row r="23" spans="1:9" s="44" customFormat="1" ht="13.5" customHeight="1" x14ac:dyDescent="0.25">
      <c r="A23" s="393">
        <v>21</v>
      </c>
      <c r="B23" s="21" t="s">
        <v>73</v>
      </c>
      <c r="C23" s="21"/>
      <c r="D23" s="21"/>
      <c r="E23" s="21"/>
      <c r="F23" s="3">
        <v>3838.3949168233025</v>
      </c>
      <c r="G23" s="3">
        <v>0</v>
      </c>
      <c r="H23" s="3"/>
      <c r="I23" s="3">
        <v>3838.3949168233025</v>
      </c>
    </row>
    <row r="24" spans="1:9" s="44" customFormat="1" ht="13.5" customHeight="1" x14ac:dyDescent="0.25">
      <c r="A24" s="21">
        <v>22</v>
      </c>
      <c r="B24" s="21" t="s">
        <v>74</v>
      </c>
      <c r="C24" s="21"/>
      <c r="D24" s="21"/>
      <c r="E24" s="21"/>
      <c r="F24" s="3">
        <v>10684.15</v>
      </c>
      <c r="G24" s="3">
        <v>0</v>
      </c>
      <c r="H24" s="3"/>
      <c r="I24" s="3">
        <v>10684.15</v>
      </c>
    </row>
    <row r="25" spans="1:9" s="46" customFormat="1" ht="13.5" customHeight="1" x14ac:dyDescent="0.25">
      <c r="A25" s="34"/>
      <c r="B25" s="34" t="s">
        <v>63</v>
      </c>
      <c r="C25" s="34"/>
      <c r="D25" s="34"/>
      <c r="E25" s="34"/>
      <c r="F25" s="392">
        <v>10684.15</v>
      </c>
      <c r="G25" s="392">
        <v>0</v>
      </c>
      <c r="H25" s="392"/>
      <c r="I25" s="392">
        <v>10684.15</v>
      </c>
    </row>
    <row r="26" spans="1:9" s="44" customFormat="1" ht="13.5" customHeight="1" x14ac:dyDescent="0.25">
      <c r="A26" s="21">
        <v>23</v>
      </c>
      <c r="B26" s="21" t="s">
        <v>75</v>
      </c>
      <c r="C26" s="21"/>
      <c r="D26" s="21"/>
      <c r="E26" s="21"/>
      <c r="F26" s="3">
        <v>10174.511999999999</v>
      </c>
      <c r="G26" s="3">
        <v>0</v>
      </c>
      <c r="H26" s="3"/>
      <c r="I26" s="3">
        <v>10174.511999999999</v>
      </c>
    </row>
    <row r="27" spans="1:9" s="44" customFormat="1" ht="13.5" customHeight="1" x14ac:dyDescent="0.25">
      <c r="A27" s="21">
        <v>24</v>
      </c>
      <c r="B27" s="21" t="s">
        <v>76</v>
      </c>
      <c r="C27" s="21"/>
      <c r="D27" s="21"/>
      <c r="E27" s="21"/>
      <c r="F27" s="3">
        <v>1231.6399999999999</v>
      </c>
      <c r="G27" s="3">
        <v>0</v>
      </c>
      <c r="H27" s="3"/>
      <c r="I27" s="3">
        <v>1231.6399999999999</v>
      </c>
    </row>
    <row r="28" spans="1:9" s="46" customFormat="1" ht="13.5" customHeight="1" x14ac:dyDescent="0.25">
      <c r="A28" s="34"/>
      <c r="B28" s="34" t="s">
        <v>63</v>
      </c>
      <c r="C28" s="34"/>
      <c r="D28" s="34"/>
      <c r="E28" s="34"/>
      <c r="F28" s="392">
        <v>754.39499999999998</v>
      </c>
      <c r="G28" s="392">
        <v>0</v>
      </c>
      <c r="H28" s="392"/>
      <c r="I28" s="392">
        <v>754.39499999999998</v>
      </c>
    </row>
    <row r="29" spans="1:9" s="44" customFormat="1" ht="13.5" customHeight="1" x14ac:dyDescent="0.25">
      <c r="A29" s="21">
        <v>25</v>
      </c>
      <c r="B29" s="21" t="s">
        <v>168</v>
      </c>
      <c r="C29" s="21"/>
      <c r="D29" s="21"/>
      <c r="E29" s="21"/>
      <c r="F29" s="3">
        <v>7393.8266668370798</v>
      </c>
      <c r="G29" s="3">
        <v>0</v>
      </c>
      <c r="H29" s="3"/>
      <c r="I29" s="3">
        <v>7393.8266668370798</v>
      </c>
    </row>
    <row r="30" spans="1:9" s="44" customFormat="1" ht="13.5" customHeight="1" x14ac:dyDescent="0.25">
      <c r="A30" s="21"/>
      <c r="B30" s="22" t="s">
        <v>77</v>
      </c>
      <c r="C30" s="22"/>
      <c r="D30" s="21"/>
      <c r="E30" s="21"/>
      <c r="F30" s="33">
        <v>10</v>
      </c>
      <c r="G30" s="33"/>
      <c r="H30" s="33"/>
      <c r="I30" s="33"/>
    </row>
    <row r="31" spans="1:9" ht="13.5" customHeight="1" x14ac:dyDescent="0.25">
      <c r="A31" s="1" t="s">
        <v>78</v>
      </c>
      <c r="B31" s="1"/>
      <c r="C31" s="1"/>
      <c r="D31" s="1"/>
      <c r="E31" s="1"/>
      <c r="F31" s="2">
        <v>15325.862742849955</v>
      </c>
      <c r="G31" s="2"/>
      <c r="H31" s="2"/>
      <c r="I31" s="2">
        <v>15333.862742849955</v>
      </c>
    </row>
    <row r="32" spans="1:9" ht="13.5" customHeight="1" x14ac:dyDescent="0.25">
      <c r="A32" s="21">
        <v>30</v>
      </c>
      <c r="B32" s="21" t="s">
        <v>79</v>
      </c>
      <c r="C32" s="21"/>
      <c r="D32" s="21"/>
      <c r="E32" s="21"/>
      <c r="F32" s="3">
        <v>9262.2126431715114</v>
      </c>
      <c r="G32" s="3">
        <v>0</v>
      </c>
      <c r="H32" s="3"/>
      <c r="I32" s="3">
        <v>9262.2126431715114</v>
      </c>
    </row>
    <row r="33" spans="1:9" ht="13.5" customHeight="1" x14ac:dyDescent="0.25">
      <c r="A33" s="21">
        <v>31</v>
      </c>
      <c r="B33" s="21" t="s">
        <v>80</v>
      </c>
      <c r="C33" s="21"/>
      <c r="D33" s="21"/>
      <c r="E33" s="21"/>
      <c r="F33" s="3">
        <v>5010.5331850557332</v>
      </c>
      <c r="G33" s="3">
        <v>18</v>
      </c>
      <c r="H33" s="3"/>
      <c r="I33" s="3">
        <v>5028.5331850557332</v>
      </c>
    </row>
    <row r="34" spans="1:9" ht="13.5" customHeight="1" x14ac:dyDescent="0.25">
      <c r="A34" s="21">
        <v>32</v>
      </c>
      <c r="B34" s="21" t="s">
        <v>81</v>
      </c>
      <c r="C34" s="21"/>
      <c r="D34" s="21"/>
      <c r="E34" s="21"/>
      <c r="F34" s="3">
        <v>465.98691462270904</v>
      </c>
      <c r="G34" s="3">
        <v>0</v>
      </c>
      <c r="H34" s="3"/>
      <c r="I34" s="3">
        <v>465.98691462270904</v>
      </c>
    </row>
    <row r="35" spans="1:9" ht="13.5" customHeight="1" x14ac:dyDescent="0.25">
      <c r="A35" s="21">
        <v>33</v>
      </c>
      <c r="B35" s="21" t="s">
        <v>82</v>
      </c>
      <c r="C35" s="21"/>
      <c r="D35" s="21"/>
      <c r="E35" s="21"/>
      <c r="F35" s="3">
        <v>115.54600000000001</v>
      </c>
      <c r="G35" s="3">
        <v>0</v>
      </c>
      <c r="H35" s="3"/>
      <c r="I35" s="3">
        <v>115.54600000000001</v>
      </c>
    </row>
    <row r="36" spans="1:9" ht="13.5" customHeight="1" x14ac:dyDescent="0.25">
      <c r="A36" s="21">
        <v>34</v>
      </c>
      <c r="B36" s="21" t="s">
        <v>169</v>
      </c>
      <c r="C36" s="21"/>
      <c r="D36" s="21"/>
      <c r="E36" s="21"/>
      <c r="F36" s="3">
        <v>461.584</v>
      </c>
      <c r="G36" s="3">
        <v>0</v>
      </c>
      <c r="H36" s="3"/>
      <c r="I36" s="3">
        <v>461.584</v>
      </c>
    </row>
    <row r="37" spans="1:9" ht="13.5" customHeight="1" x14ac:dyDescent="0.25">
      <c r="A37" s="21"/>
      <c r="B37" s="22" t="s">
        <v>83</v>
      </c>
      <c r="C37" s="22"/>
      <c r="D37" s="22"/>
      <c r="E37" s="22"/>
      <c r="F37" s="33">
        <v>10</v>
      </c>
      <c r="G37" s="33"/>
      <c r="H37" s="33"/>
      <c r="I37" s="33"/>
    </row>
    <row r="38" spans="1:9" ht="13.5" customHeight="1" x14ac:dyDescent="0.25">
      <c r="A38" s="1" t="s">
        <v>84</v>
      </c>
      <c r="B38" s="1"/>
      <c r="C38" s="1"/>
      <c r="D38" s="1"/>
      <c r="E38" s="1"/>
      <c r="F38" s="2">
        <v>14429.787744263836</v>
      </c>
      <c r="G38" s="2"/>
      <c r="H38" s="2"/>
      <c r="I38" s="2">
        <v>10565.816744263837</v>
      </c>
    </row>
    <row r="39" spans="1:9" s="44" customFormat="1" ht="13.5" customHeight="1" x14ac:dyDescent="0.25">
      <c r="A39" s="21">
        <v>40</v>
      </c>
      <c r="B39" s="21" t="s">
        <v>85</v>
      </c>
      <c r="C39" s="21"/>
      <c r="D39" s="21"/>
      <c r="E39" s="21"/>
      <c r="F39" s="3">
        <v>489.28337866152731</v>
      </c>
      <c r="G39" s="3">
        <v>34.298999999999978</v>
      </c>
      <c r="H39" s="3"/>
      <c r="I39" s="3">
        <v>523.58237866152729</v>
      </c>
    </row>
    <row r="40" spans="1:9" s="44" customFormat="1" ht="13.5" customHeight="1" x14ac:dyDescent="0.25">
      <c r="A40" s="21">
        <v>41</v>
      </c>
      <c r="B40" s="21" t="s">
        <v>170</v>
      </c>
      <c r="C40" s="21"/>
      <c r="D40" s="21"/>
      <c r="E40" s="21"/>
      <c r="F40" s="3">
        <v>4077.6364277062321</v>
      </c>
      <c r="G40" s="3">
        <v>27.470000000000255</v>
      </c>
      <c r="H40" s="3"/>
      <c r="I40" s="3">
        <v>4105.1064277062324</v>
      </c>
    </row>
    <row r="41" spans="1:9" s="44" customFormat="1" ht="13.5" customHeight="1" x14ac:dyDescent="0.25">
      <c r="A41" s="21">
        <v>42</v>
      </c>
      <c r="B41" s="21" t="s">
        <v>171</v>
      </c>
      <c r="C41" s="21"/>
      <c r="D41" s="21"/>
      <c r="E41" s="21"/>
      <c r="F41" s="3">
        <v>2629.6089378960774</v>
      </c>
      <c r="G41" s="3">
        <v>44</v>
      </c>
      <c r="H41" s="3"/>
      <c r="I41" s="3">
        <v>2673.6089378960774</v>
      </c>
    </row>
    <row r="42" spans="1:9" s="46" customFormat="1" ht="13.5" customHeight="1" x14ac:dyDescent="0.25">
      <c r="A42" s="34"/>
      <c r="B42" s="34" t="s">
        <v>63</v>
      </c>
      <c r="C42" s="34"/>
      <c r="D42" s="34"/>
      <c r="E42" s="34"/>
      <c r="F42" s="392">
        <v>1184.6379999999999</v>
      </c>
      <c r="G42" s="392">
        <v>0</v>
      </c>
      <c r="H42" s="392"/>
      <c r="I42" s="392">
        <v>1184.6379999999999</v>
      </c>
    </row>
    <row r="43" spans="1:9" s="44" customFormat="1" ht="13.5" customHeight="1" x14ac:dyDescent="0.25">
      <c r="A43" s="21">
        <v>43</v>
      </c>
      <c r="B43" s="21" t="s">
        <v>172</v>
      </c>
      <c r="C43" s="21"/>
      <c r="D43" s="21"/>
      <c r="E43" s="21"/>
      <c r="F43" s="3">
        <v>441.2</v>
      </c>
      <c r="G43" s="3">
        <v>20</v>
      </c>
      <c r="H43" s="3"/>
      <c r="I43" s="3">
        <v>461.2</v>
      </c>
    </row>
    <row r="44" spans="1:9" s="44" customFormat="1" ht="13.5" customHeight="1" x14ac:dyDescent="0.25">
      <c r="A44" s="21">
        <v>44</v>
      </c>
      <c r="B44" s="21" t="s">
        <v>86</v>
      </c>
      <c r="C44" s="21"/>
      <c r="D44" s="21"/>
      <c r="E44" s="21"/>
      <c r="F44" s="3">
        <v>1289.7829999999999</v>
      </c>
      <c r="G44" s="3">
        <v>0</v>
      </c>
      <c r="H44" s="3"/>
      <c r="I44" s="3">
        <v>1289.7829999999999</v>
      </c>
    </row>
    <row r="45" spans="1:9" s="46" customFormat="1" ht="13.5" customHeight="1" x14ac:dyDescent="0.25">
      <c r="A45" s="34"/>
      <c r="B45" s="34" t="s">
        <v>63</v>
      </c>
      <c r="C45" s="34"/>
      <c r="D45" s="34"/>
      <c r="E45" s="34"/>
      <c r="F45" s="392">
        <v>947.13199999999995</v>
      </c>
      <c r="G45" s="392">
        <v>0</v>
      </c>
      <c r="H45" s="392"/>
      <c r="I45" s="392">
        <v>947.13199999999995</v>
      </c>
    </row>
    <row r="46" spans="1:9" s="44" customFormat="1" ht="13.5" customHeight="1" x14ac:dyDescent="0.25">
      <c r="A46" s="21">
        <v>45</v>
      </c>
      <c r="B46" s="21" t="s">
        <v>87</v>
      </c>
      <c r="C46" s="21"/>
      <c r="D46" s="21"/>
      <c r="E46" s="21"/>
      <c r="F46" s="3">
        <v>4812.0169999999998</v>
      </c>
      <c r="G46" s="3">
        <v>20.260000000000218</v>
      </c>
      <c r="H46" s="3">
        <v>4000</v>
      </c>
      <c r="I46" s="3">
        <v>832.27699999999993</v>
      </c>
    </row>
    <row r="47" spans="1:9" s="46" customFormat="1" ht="13.5" customHeight="1" x14ac:dyDescent="0.25">
      <c r="A47" s="34"/>
      <c r="B47" s="34" t="s">
        <v>63</v>
      </c>
      <c r="C47" s="34"/>
      <c r="D47" s="34"/>
      <c r="E47" s="34"/>
      <c r="F47" s="392">
        <v>6.0000000000000001E-3</v>
      </c>
      <c r="G47" s="392">
        <v>0</v>
      </c>
      <c r="H47" s="392"/>
      <c r="I47" s="392">
        <v>6.0000000000000001E-3</v>
      </c>
    </row>
    <row r="48" spans="1:9" s="44" customFormat="1" ht="13.5" customHeight="1" x14ac:dyDescent="0.25">
      <c r="A48" s="21">
        <v>46</v>
      </c>
      <c r="B48" s="21" t="s">
        <v>88</v>
      </c>
      <c r="C48" s="21"/>
      <c r="D48" s="21"/>
      <c r="E48" s="21"/>
      <c r="F48" s="3">
        <v>680.25900000000001</v>
      </c>
      <c r="G48" s="3">
        <v>0</v>
      </c>
      <c r="H48" s="3"/>
      <c r="I48" s="3">
        <v>680.25900000000001</v>
      </c>
    </row>
    <row r="49" spans="1:9" s="46" customFormat="1" ht="13.5" customHeight="1" x14ac:dyDescent="0.25">
      <c r="A49" s="34"/>
      <c r="B49" s="34" t="s">
        <v>63</v>
      </c>
      <c r="C49" s="34"/>
      <c r="D49" s="34"/>
      <c r="E49" s="34"/>
      <c r="F49" s="392">
        <v>473.75200000000001</v>
      </c>
      <c r="G49" s="392">
        <v>0</v>
      </c>
      <c r="H49" s="392"/>
      <c r="I49" s="392">
        <v>473.75200000000001</v>
      </c>
    </row>
    <row r="50" spans="1:9" ht="13.5" customHeight="1" x14ac:dyDescent="0.25">
      <c r="A50" s="22"/>
      <c r="B50" s="22" t="s">
        <v>89</v>
      </c>
      <c r="C50" s="22"/>
      <c r="D50" s="22"/>
      <c r="E50" s="22"/>
      <c r="F50" s="33">
        <v>10</v>
      </c>
      <c r="G50" s="33"/>
      <c r="H50" s="33"/>
      <c r="I50" s="33"/>
    </row>
    <row r="51" spans="1:9" ht="13.5" customHeight="1" x14ac:dyDescent="0.25">
      <c r="A51" s="1" t="s">
        <v>90</v>
      </c>
      <c r="B51" s="1"/>
      <c r="C51" s="1"/>
      <c r="D51" s="1"/>
      <c r="E51" s="1"/>
      <c r="F51" s="2">
        <v>4451.2259999999997</v>
      </c>
      <c r="G51" s="2"/>
      <c r="H51" s="2"/>
      <c r="I51" s="2">
        <v>4441.2259999999997</v>
      </c>
    </row>
    <row r="52" spans="1:9" s="44" customFormat="1" ht="13.5" customHeight="1" x14ac:dyDescent="0.25">
      <c r="A52" s="21">
        <v>51</v>
      </c>
      <c r="B52" s="21" t="s">
        <v>91</v>
      </c>
      <c r="C52" s="21"/>
      <c r="D52" s="21"/>
      <c r="E52" s="21"/>
      <c r="F52" s="3">
        <v>17.225999999999999</v>
      </c>
      <c r="G52" s="3">
        <v>0</v>
      </c>
      <c r="H52" s="3"/>
      <c r="I52" s="3">
        <v>17.225999999999999</v>
      </c>
    </row>
    <row r="53" spans="1:9" s="44" customFormat="1" ht="13.5" customHeight="1" x14ac:dyDescent="0.25">
      <c r="A53" s="21">
        <v>58</v>
      </c>
      <c r="B53" s="21" t="s">
        <v>92</v>
      </c>
      <c r="C53" s="21"/>
      <c r="D53" s="21"/>
      <c r="E53" s="21"/>
      <c r="F53" s="3">
        <v>4424</v>
      </c>
      <c r="G53" s="3">
        <v>0</v>
      </c>
      <c r="H53" s="3"/>
      <c r="I53" s="3">
        <v>4424</v>
      </c>
    </row>
    <row r="54" spans="1:9" ht="13.5" customHeight="1" x14ac:dyDescent="0.25">
      <c r="A54" s="22"/>
      <c r="B54" s="22" t="s">
        <v>93</v>
      </c>
      <c r="C54" s="22"/>
      <c r="D54" s="22"/>
      <c r="E54" s="22"/>
      <c r="F54" s="33">
        <v>10</v>
      </c>
      <c r="G54" s="33"/>
      <c r="H54" s="33"/>
      <c r="I54" s="33"/>
    </row>
    <row r="55" spans="1:9" ht="13.5" customHeight="1" x14ac:dyDescent="0.25">
      <c r="A55" s="5" t="s">
        <v>94</v>
      </c>
      <c r="B55" s="5"/>
      <c r="C55" s="5"/>
      <c r="D55" s="5"/>
      <c r="E55" s="5"/>
      <c r="F55" s="6">
        <v>86274.810112850304</v>
      </c>
      <c r="G55" s="6">
        <v>164.42900000000046</v>
      </c>
      <c r="H55" s="6">
        <v>4000</v>
      </c>
      <c r="I55" s="6">
        <v>82389.239112850293</v>
      </c>
    </row>
  </sheetData>
  <mergeCells count="2">
    <mergeCell ref="A1:E2"/>
    <mergeCell ref="H1:H2"/>
  </mergeCells>
  <pageMargins left="0.7" right="0.7" top="0.75" bottom="0.75" header="0.3" footer="0.3"/>
  <pageSetup paperSize="9" scale="8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0"/>
  <sheetViews>
    <sheetView showGridLines="0" zoomScaleNormal="100" workbookViewId="0">
      <selection sqref="A1:D2"/>
    </sheetView>
  </sheetViews>
  <sheetFormatPr baseColWidth="10" defaultColWidth="11.42578125" defaultRowHeight="12.75" x14ac:dyDescent="0.2"/>
  <cols>
    <col min="1" max="2" width="2.85546875" style="29" customWidth="1"/>
    <col min="3" max="3" width="5.7109375" style="29" customWidth="1"/>
    <col min="4" max="4" width="37.140625" style="29" customWidth="1"/>
    <col min="5" max="10" width="8.5703125" style="29" customWidth="1"/>
    <col min="11" max="16384" width="11.42578125" style="29"/>
  </cols>
  <sheetData>
    <row r="1" spans="1:12" ht="15" customHeight="1" x14ac:dyDescent="0.2">
      <c r="A1" s="727" t="s">
        <v>2</v>
      </c>
      <c r="B1" s="727"/>
      <c r="C1" s="727"/>
      <c r="D1" s="727"/>
      <c r="E1" s="695" t="s">
        <v>1</v>
      </c>
      <c r="F1" s="695" t="s">
        <v>180</v>
      </c>
      <c r="G1" s="695" t="s">
        <v>0</v>
      </c>
      <c r="H1" s="695" t="s">
        <v>160</v>
      </c>
      <c r="I1" s="713" t="s">
        <v>151</v>
      </c>
      <c r="J1" s="713"/>
    </row>
    <row r="2" spans="1:12" ht="15" customHeight="1" x14ac:dyDescent="0.2">
      <c r="A2" s="728"/>
      <c r="B2" s="728"/>
      <c r="C2" s="728"/>
      <c r="D2" s="728"/>
      <c r="E2" s="700">
        <v>2018</v>
      </c>
      <c r="F2" s="498">
        <v>2019</v>
      </c>
      <c r="G2" s="700">
        <v>2019</v>
      </c>
      <c r="H2" s="700">
        <v>2020</v>
      </c>
      <c r="I2" s="694" t="s">
        <v>158</v>
      </c>
      <c r="J2" s="694" t="s">
        <v>157</v>
      </c>
    </row>
    <row r="3" spans="1:12" ht="15" customHeight="1" x14ac:dyDescent="0.2">
      <c r="A3" s="482" t="s">
        <v>453</v>
      </c>
      <c r="B3" s="482"/>
      <c r="C3" s="482"/>
      <c r="D3" s="483"/>
      <c r="E3" s="497">
        <v>4260.7342812299994</v>
      </c>
      <c r="F3" s="497">
        <v>4476.4490000000005</v>
      </c>
      <c r="G3" s="497">
        <v>4343.1162940499999</v>
      </c>
      <c r="H3" s="497">
        <v>4712.8290000000006</v>
      </c>
      <c r="I3" s="504">
        <v>369.71270595000078</v>
      </c>
      <c r="J3" s="505">
        <v>8.5126135456354612E-2</v>
      </c>
    </row>
    <row r="4" spans="1:12" s="31" customFormat="1" ht="15" customHeight="1" x14ac:dyDescent="0.25">
      <c r="A4" s="465"/>
      <c r="B4" s="632" t="s">
        <v>452</v>
      </c>
      <c r="C4" s="632"/>
      <c r="D4" s="395"/>
      <c r="E4" s="633">
        <v>464.96241767999987</v>
      </c>
      <c r="F4" s="633">
        <v>485.48600000000039</v>
      </c>
      <c r="G4" s="633">
        <v>487.42444374999997</v>
      </c>
      <c r="H4" s="633">
        <v>674.89900000000034</v>
      </c>
      <c r="I4" s="418">
        <v>187.47455625000038</v>
      </c>
      <c r="J4" s="419">
        <v>0.38462280391123782</v>
      </c>
    </row>
    <row r="5" spans="1:12" s="31" customFormat="1" ht="15" customHeight="1" x14ac:dyDescent="0.25">
      <c r="A5" s="628"/>
      <c r="B5" s="465"/>
      <c r="C5" s="629" t="s">
        <v>448</v>
      </c>
      <c r="E5" s="634">
        <v>35.932676270000002</v>
      </c>
      <c r="F5" s="634">
        <v>22.131000000000011</v>
      </c>
      <c r="G5" s="414">
        <v>67.421215039999993</v>
      </c>
      <c r="H5" s="634">
        <v>10.43199999999999</v>
      </c>
      <c r="I5" s="415">
        <v>-56.989215040000005</v>
      </c>
      <c r="J5" s="416">
        <v>-0.84527125484447529</v>
      </c>
    </row>
    <row r="6" spans="1:12" s="31" customFormat="1" ht="15" customHeight="1" x14ac:dyDescent="0.25">
      <c r="A6" s="628"/>
      <c r="B6" s="465"/>
      <c r="C6" s="629" t="s">
        <v>461</v>
      </c>
      <c r="E6" s="634">
        <v>1.3264050300000001</v>
      </c>
      <c r="F6" s="634">
        <v>1.9229999999999994</v>
      </c>
      <c r="G6" s="414">
        <v>0.86358355999999992</v>
      </c>
      <c r="H6" s="634">
        <v>1.52</v>
      </c>
      <c r="I6" s="415">
        <v>0.6564164400000001</v>
      </c>
      <c r="J6" s="416">
        <v>0.76010761483231581</v>
      </c>
    </row>
    <row r="7" spans="1:12" s="31" customFormat="1" ht="15" customHeight="1" x14ac:dyDescent="0.25">
      <c r="A7" s="628"/>
      <c r="B7" s="465"/>
      <c r="C7" s="480" t="s">
        <v>462</v>
      </c>
      <c r="D7" s="186"/>
      <c r="E7" s="636">
        <v>427.70333637999988</v>
      </c>
      <c r="F7" s="636">
        <v>461.43200000000036</v>
      </c>
      <c r="G7" s="417">
        <v>419.13964514999998</v>
      </c>
      <c r="H7" s="636">
        <v>662.94700000000034</v>
      </c>
      <c r="I7" s="418">
        <v>243.80735485000037</v>
      </c>
      <c r="J7" s="419">
        <v>0.58168526330346926</v>
      </c>
    </row>
    <row r="8" spans="1:12" s="640" customFormat="1" ht="15" customHeight="1" x14ac:dyDescent="0.25">
      <c r="A8" s="637"/>
      <c r="B8" s="638"/>
      <c r="C8" s="639"/>
      <c r="D8" s="639" t="s">
        <v>449</v>
      </c>
      <c r="E8" s="641">
        <v>169.21832584999987</v>
      </c>
      <c r="F8" s="641">
        <v>150.95200000000011</v>
      </c>
      <c r="G8" s="642">
        <v>135.74511145000005</v>
      </c>
      <c r="H8" s="641">
        <v>171.86500000000007</v>
      </c>
      <c r="I8" s="502">
        <v>36.119888550000013</v>
      </c>
      <c r="J8" s="503">
        <v>0.26608610920993869</v>
      </c>
    </row>
    <row r="9" spans="1:12" s="640" customFormat="1" ht="15" customHeight="1" x14ac:dyDescent="0.25">
      <c r="A9" s="637"/>
      <c r="B9" s="638"/>
      <c r="C9" s="639"/>
      <c r="D9" s="639" t="s">
        <v>451</v>
      </c>
      <c r="E9" s="642">
        <v>118.36959098999998</v>
      </c>
      <c r="F9" s="642">
        <v>156.64800000000008</v>
      </c>
      <c r="G9" s="642">
        <v>129.02865764000001</v>
      </c>
      <c r="H9" s="642">
        <v>242.33100000000005</v>
      </c>
      <c r="I9" s="502">
        <v>113.30234236000004</v>
      </c>
      <c r="J9" s="503">
        <v>0.87811765566160038</v>
      </c>
    </row>
    <row r="10" spans="1:12" s="640" customFormat="1" ht="15" customHeight="1" x14ac:dyDescent="0.25">
      <c r="A10" s="637"/>
      <c r="B10" s="638"/>
      <c r="C10" s="639"/>
      <c r="D10" s="639" t="s">
        <v>463</v>
      </c>
      <c r="E10" s="642">
        <v>4.0370530000000002E-2</v>
      </c>
      <c r="F10" s="642">
        <v>3.5000000000000003E-2</v>
      </c>
      <c r="G10" s="642">
        <v>0.43016444000000004</v>
      </c>
      <c r="H10" s="642">
        <v>1.5319999999999991</v>
      </c>
      <c r="I10" s="502">
        <v>1.1018355599999992</v>
      </c>
      <c r="J10" s="503">
        <v>2.5614287410646939</v>
      </c>
    </row>
    <row r="11" spans="1:12" s="640" customFormat="1" ht="15" customHeight="1" x14ac:dyDescent="0.25">
      <c r="A11" s="637"/>
      <c r="B11" s="638"/>
      <c r="C11" s="639"/>
      <c r="D11" s="639" t="s">
        <v>450</v>
      </c>
      <c r="E11" s="641">
        <v>140.07504901000004</v>
      </c>
      <c r="F11" s="641">
        <v>153.79700000000017</v>
      </c>
      <c r="G11" s="642">
        <v>153.93571161999989</v>
      </c>
      <c r="H11" s="641">
        <v>247.21900000000016</v>
      </c>
      <c r="I11" s="502">
        <v>93.283288380000272</v>
      </c>
      <c r="J11" s="503">
        <v>0.60598861302746965</v>
      </c>
    </row>
    <row r="12" spans="1:12" s="31" customFormat="1" ht="20.25" customHeight="1" x14ac:dyDescent="0.25">
      <c r="A12" s="628"/>
      <c r="B12" s="643" t="s">
        <v>447</v>
      </c>
      <c r="C12" s="644"/>
      <c r="D12" s="186"/>
      <c r="E12" s="186"/>
      <c r="F12" s="645"/>
      <c r="G12" s="186"/>
      <c r="H12" s="186"/>
      <c r="I12" s="418"/>
      <c r="J12" s="419"/>
    </row>
    <row r="13" spans="1:12" s="31" customFormat="1" ht="15" customHeight="1" x14ac:dyDescent="0.25">
      <c r="A13" s="628"/>
      <c r="B13" s="628"/>
      <c r="C13" s="629" t="s">
        <v>474</v>
      </c>
      <c r="E13" s="153">
        <v>191.06263889000002</v>
      </c>
      <c r="F13" s="646">
        <v>180.529</v>
      </c>
      <c r="G13" s="153">
        <v>207.91788848000002</v>
      </c>
      <c r="H13" s="153">
        <v>347.06799999999993</v>
      </c>
      <c r="I13" s="415">
        <v>139.15011151999991</v>
      </c>
      <c r="J13" s="416">
        <v>0.66925512055392478</v>
      </c>
      <c r="K13" s="635"/>
      <c r="L13" s="647"/>
    </row>
    <row r="14" spans="1:12" s="31" customFormat="1" ht="15" customHeight="1" x14ac:dyDescent="0.25">
      <c r="A14" s="628"/>
      <c r="B14" s="628"/>
      <c r="C14" s="629" t="s">
        <v>468</v>
      </c>
      <c r="E14" s="153">
        <v>22.680620210000001</v>
      </c>
      <c r="F14" s="646">
        <v>105.184</v>
      </c>
      <c r="G14" s="153">
        <v>42.191437099999995</v>
      </c>
      <c r="H14" s="153">
        <v>134.42699999999999</v>
      </c>
      <c r="I14" s="415">
        <v>92.235562899999991</v>
      </c>
      <c r="J14" s="416">
        <v>2.1861204367461569</v>
      </c>
      <c r="K14" s="635"/>
      <c r="L14" s="647"/>
    </row>
    <row r="15" spans="1:12" s="31" customFormat="1" ht="15" customHeight="1" x14ac:dyDescent="0.25">
      <c r="A15" s="628"/>
      <c r="B15" s="628"/>
      <c r="C15" s="629" t="s">
        <v>469</v>
      </c>
      <c r="E15" s="153">
        <v>88.299659749999975</v>
      </c>
      <c r="F15" s="646">
        <v>73.137000000000043</v>
      </c>
      <c r="G15" s="153">
        <v>55.264771220000021</v>
      </c>
      <c r="H15" s="153">
        <v>46.293999999999983</v>
      </c>
      <c r="I15" s="415">
        <v>-8.9707712200000387</v>
      </c>
      <c r="J15" s="416">
        <v>-0.16232350233187187</v>
      </c>
      <c r="K15" s="635"/>
      <c r="L15" s="647"/>
    </row>
    <row r="16" spans="1:12" s="31" customFormat="1" ht="15" customHeight="1" x14ac:dyDescent="0.25">
      <c r="A16" s="628"/>
      <c r="B16" s="628"/>
      <c r="C16" s="629" t="s">
        <v>470</v>
      </c>
      <c r="E16" s="153">
        <v>28.919927770000005</v>
      </c>
      <c r="F16" s="646">
        <v>34.725999999999999</v>
      </c>
      <c r="G16" s="153">
        <v>26.216371529999996</v>
      </c>
      <c r="H16" s="153">
        <v>33.25</v>
      </c>
      <c r="I16" s="415">
        <v>7.0336284700000036</v>
      </c>
      <c r="J16" s="416">
        <v>0.26829145528210341</v>
      </c>
      <c r="K16" s="635"/>
      <c r="L16" s="647"/>
    </row>
    <row r="17" spans="1:12" s="31" customFormat="1" ht="15" customHeight="1" x14ac:dyDescent="0.25">
      <c r="A17" s="628"/>
      <c r="B17" s="628"/>
      <c r="C17" s="629" t="s">
        <v>471</v>
      </c>
      <c r="E17" s="153">
        <v>42.712064499999983</v>
      </c>
      <c r="F17" s="646">
        <v>16.442999999999991</v>
      </c>
      <c r="G17" s="153">
        <v>25.034322570000011</v>
      </c>
      <c r="H17" s="153">
        <v>31.875999999999994</v>
      </c>
      <c r="I17" s="415">
        <v>6.841677429999983</v>
      </c>
      <c r="J17" s="416">
        <v>0.27329189399351828</v>
      </c>
      <c r="K17" s="635"/>
      <c r="L17" s="647"/>
    </row>
    <row r="18" spans="1:12" s="31" customFormat="1" ht="15" customHeight="1" x14ac:dyDescent="0.25">
      <c r="A18" s="628"/>
      <c r="B18" s="628"/>
      <c r="C18" s="629" t="s">
        <v>472</v>
      </c>
      <c r="E18" s="153">
        <v>35.397109569999998</v>
      </c>
      <c r="F18" s="646">
        <v>22.121000000000009</v>
      </c>
      <c r="G18" s="153">
        <v>67.33768289999999</v>
      </c>
      <c r="H18" s="153">
        <v>10.42099999999999</v>
      </c>
      <c r="I18" s="415">
        <v>-56.916682899999998</v>
      </c>
      <c r="J18" s="416">
        <v>-0.84524267020776866</v>
      </c>
      <c r="K18" s="635"/>
      <c r="L18" s="647"/>
    </row>
    <row r="19" spans="1:12" s="31" customFormat="1" ht="15" customHeight="1" x14ac:dyDescent="0.25">
      <c r="A19" s="628"/>
      <c r="B19" s="628"/>
      <c r="C19" s="629" t="s">
        <v>473</v>
      </c>
      <c r="E19" s="153">
        <v>22.80095961</v>
      </c>
      <c r="F19" s="646">
        <v>19.523000000000003</v>
      </c>
      <c r="G19" s="153">
        <v>29.246737549999995</v>
      </c>
      <c r="H19" s="153">
        <v>19.753999999999998</v>
      </c>
      <c r="I19" s="415">
        <v>-9.4927375499999975</v>
      </c>
      <c r="J19" s="416">
        <v>-0.32457423785375339</v>
      </c>
      <c r="K19" s="635"/>
      <c r="L19" s="647"/>
    </row>
    <row r="20" spans="1:12" s="31" customFormat="1" ht="15" customHeight="1" x14ac:dyDescent="0.25">
      <c r="A20" s="628"/>
      <c r="B20" s="628"/>
      <c r="C20" s="629" t="s">
        <v>475</v>
      </c>
      <c r="E20" s="153">
        <v>11.509064169999997</v>
      </c>
      <c r="F20" s="646">
        <v>13.906999999999996</v>
      </c>
      <c r="G20" s="153">
        <v>17.077765240000005</v>
      </c>
      <c r="H20" s="153">
        <v>30.234000000000002</v>
      </c>
      <c r="I20" s="415">
        <v>13.156234759999997</v>
      </c>
      <c r="J20" s="416">
        <v>0.77037215204159781</v>
      </c>
      <c r="K20" s="635"/>
      <c r="L20" s="647"/>
    </row>
    <row r="21" spans="1:12" s="31" customFormat="1" ht="15" customHeight="1" x14ac:dyDescent="0.25">
      <c r="A21" s="628"/>
      <c r="B21" s="628"/>
      <c r="C21" s="629" t="s">
        <v>446</v>
      </c>
      <c r="E21" s="153">
        <v>21.580373209999891</v>
      </c>
      <c r="F21" s="153">
        <v>19.916000000000395</v>
      </c>
      <c r="G21" s="153">
        <v>17.137467159999915</v>
      </c>
      <c r="H21" s="153">
        <v>21.5750000000005</v>
      </c>
      <c r="I21" s="415">
        <v>4.4375328400005856</v>
      </c>
      <c r="J21" s="416">
        <v>0.25893749633890528</v>
      </c>
      <c r="K21" s="635"/>
      <c r="L21" s="647"/>
    </row>
    <row r="22" spans="1:12" s="31" customFormat="1" ht="7.5" customHeight="1" x14ac:dyDescent="0.25">
      <c r="A22" s="628"/>
      <c r="B22" s="628"/>
      <c r="C22" s="629"/>
      <c r="F22" s="596"/>
      <c r="I22" s="423"/>
      <c r="J22" s="423"/>
    </row>
    <row r="23" spans="1:12" s="31" customFormat="1" ht="15" customHeight="1" x14ac:dyDescent="0.25">
      <c r="A23" s="628"/>
      <c r="B23" s="643" t="s">
        <v>445</v>
      </c>
      <c r="C23" s="644"/>
      <c r="D23" s="186"/>
      <c r="E23" s="645">
        <v>3795.7718635499996</v>
      </c>
      <c r="F23" s="645">
        <v>3990.9629999999997</v>
      </c>
      <c r="G23" s="645">
        <v>3855.6918503000002</v>
      </c>
      <c r="H23" s="645">
        <v>4037.9300000000003</v>
      </c>
      <c r="I23" s="461">
        <v>182.23814970000012</v>
      </c>
      <c r="J23" s="506">
        <v>4.7264708066808048E-2</v>
      </c>
    </row>
    <row r="24" spans="1:12" s="31" customFormat="1" ht="15" customHeight="1" x14ac:dyDescent="0.25">
      <c r="A24" s="628"/>
      <c r="B24" s="628"/>
      <c r="C24" s="629" t="s">
        <v>444</v>
      </c>
      <c r="E24" s="630">
        <v>132.96380124999999</v>
      </c>
      <c r="F24" s="596">
        <v>145</v>
      </c>
      <c r="G24" s="630">
        <v>143.59395290000001</v>
      </c>
      <c r="H24" s="630">
        <v>44</v>
      </c>
      <c r="I24" s="415">
        <v>-99.593952900000005</v>
      </c>
      <c r="J24" s="416">
        <v>-0.69358041121242786</v>
      </c>
    </row>
    <row r="25" spans="1:12" s="31" customFormat="1" ht="15" customHeight="1" x14ac:dyDescent="0.25">
      <c r="A25" s="628"/>
      <c r="B25" s="628"/>
      <c r="C25" s="629" t="s">
        <v>464</v>
      </c>
      <c r="E25" s="630">
        <v>2271.5</v>
      </c>
      <c r="F25" s="596">
        <v>2319.1999999999998</v>
      </c>
      <c r="G25" s="630">
        <v>2328.1</v>
      </c>
      <c r="H25" s="630">
        <v>2361.4</v>
      </c>
      <c r="I25" s="415">
        <v>33.300000000000182</v>
      </c>
      <c r="J25" s="416">
        <v>1.4303509299428807E-2</v>
      </c>
    </row>
    <row r="26" spans="1:12" s="31" customFormat="1" ht="15" customHeight="1" x14ac:dyDescent="0.25">
      <c r="A26" s="628"/>
      <c r="B26" s="628"/>
      <c r="C26" s="629" t="s">
        <v>443</v>
      </c>
      <c r="E26" s="630">
        <v>43.4</v>
      </c>
      <c r="F26" s="596">
        <v>50</v>
      </c>
      <c r="G26" s="630">
        <v>48.5</v>
      </c>
      <c r="H26" s="630">
        <v>53</v>
      </c>
      <c r="I26" s="415">
        <v>4.5</v>
      </c>
      <c r="J26" s="416">
        <v>9.2783505154639068E-2</v>
      </c>
    </row>
    <row r="27" spans="1:12" s="31" customFormat="1" ht="15" customHeight="1" x14ac:dyDescent="0.25">
      <c r="A27" s="628"/>
      <c r="B27" s="628"/>
      <c r="C27" s="629" t="s">
        <v>442</v>
      </c>
      <c r="E27" s="630">
        <v>78</v>
      </c>
      <c r="F27" s="596">
        <v>78</v>
      </c>
      <c r="G27" s="630">
        <v>78</v>
      </c>
      <c r="H27" s="630">
        <v>78</v>
      </c>
      <c r="I27" s="415">
        <v>0</v>
      </c>
      <c r="J27" s="416">
        <v>0</v>
      </c>
    </row>
    <row r="28" spans="1:12" s="31" customFormat="1" ht="15" customHeight="1" x14ac:dyDescent="0.25">
      <c r="A28" s="628"/>
      <c r="B28" s="628"/>
      <c r="C28" s="629" t="s">
        <v>465</v>
      </c>
      <c r="E28" s="630">
        <v>0</v>
      </c>
      <c r="F28" s="630">
        <v>0</v>
      </c>
      <c r="G28" s="630">
        <v>0</v>
      </c>
      <c r="H28" s="630">
        <v>5</v>
      </c>
      <c r="I28" s="415">
        <v>5</v>
      </c>
      <c r="J28" s="416"/>
    </row>
    <row r="29" spans="1:12" s="31" customFormat="1" ht="15" customHeight="1" x14ac:dyDescent="0.25">
      <c r="A29" s="628"/>
      <c r="B29" s="628"/>
      <c r="C29" s="629" t="s">
        <v>586</v>
      </c>
      <c r="E29" s="630">
        <v>85.548711999999995</v>
      </c>
      <c r="F29" s="630">
        <v>84.3</v>
      </c>
      <c r="G29" s="630">
        <v>63.53</v>
      </c>
      <c r="H29" s="630">
        <v>99.3</v>
      </c>
      <c r="I29" s="415">
        <v>35.769999999999996</v>
      </c>
      <c r="J29" s="416">
        <v>0.56304108295293553</v>
      </c>
    </row>
    <row r="30" spans="1:12" s="31" customFormat="1" ht="15" customHeight="1" x14ac:dyDescent="0.25">
      <c r="A30" s="628"/>
      <c r="B30" s="628"/>
      <c r="C30" s="629" t="s">
        <v>441</v>
      </c>
      <c r="E30" s="630">
        <v>699.3</v>
      </c>
      <c r="F30" s="596">
        <v>780.601</v>
      </c>
      <c r="G30" s="630">
        <v>709</v>
      </c>
      <c r="H30" s="630">
        <v>743</v>
      </c>
      <c r="I30" s="415">
        <v>34</v>
      </c>
      <c r="J30" s="416">
        <v>4.7954866008462549E-2</v>
      </c>
    </row>
    <row r="31" spans="1:12" s="31" customFormat="1" ht="15" customHeight="1" x14ac:dyDescent="0.25">
      <c r="A31" s="628"/>
      <c r="B31" s="628"/>
      <c r="C31" s="629" t="s">
        <v>440</v>
      </c>
      <c r="E31" s="630">
        <v>25.4000813</v>
      </c>
      <c r="F31" s="631">
        <v>75.611999999999995</v>
      </c>
      <c r="G31" s="630">
        <v>23.3276194</v>
      </c>
      <c r="H31" s="630">
        <v>112.53</v>
      </c>
      <c r="I31" s="415">
        <v>89.202380599999998</v>
      </c>
      <c r="J31" s="416">
        <v>3.8238955750452615</v>
      </c>
    </row>
    <row r="32" spans="1:12" s="31" customFormat="1" ht="15" customHeight="1" x14ac:dyDescent="0.25">
      <c r="A32" s="628"/>
      <c r="B32" s="628"/>
      <c r="C32" s="629" t="s">
        <v>439</v>
      </c>
      <c r="E32" s="630">
        <v>334.4</v>
      </c>
      <c r="F32" s="631">
        <v>339.5</v>
      </c>
      <c r="G32" s="630">
        <v>336.1</v>
      </c>
      <c r="H32" s="630">
        <v>312</v>
      </c>
      <c r="I32" s="415">
        <v>-24.100000000000023</v>
      </c>
      <c r="J32" s="416">
        <v>-7.170484974709912E-2</v>
      </c>
    </row>
    <row r="33" spans="1:10" s="31" customFormat="1" ht="15" customHeight="1" x14ac:dyDescent="0.25">
      <c r="A33" s="628"/>
      <c r="B33" s="628"/>
      <c r="C33" s="629" t="s">
        <v>438</v>
      </c>
      <c r="E33" s="630">
        <v>49.9</v>
      </c>
      <c r="F33" s="631">
        <v>43.6</v>
      </c>
      <c r="G33" s="630">
        <v>61.4</v>
      </c>
      <c r="H33" s="630">
        <v>62.5</v>
      </c>
      <c r="I33" s="415">
        <v>1.1000000000000014</v>
      </c>
      <c r="J33" s="416">
        <v>1.791530944625408E-2</v>
      </c>
    </row>
    <row r="34" spans="1:10" s="31" customFormat="1" ht="15" customHeight="1" x14ac:dyDescent="0.25">
      <c r="A34" s="628"/>
      <c r="B34" s="628"/>
      <c r="C34" s="629" t="s">
        <v>437</v>
      </c>
      <c r="E34" s="630">
        <v>37.1</v>
      </c>
      <c r="F34" s="631">
        <v>42.7</v>
      </c>
      <c r="G34" s="630">
        <v>36.6</v>
      </c>
      <c r="H34" s="630">
        <v>103.7</v>
      </c>
      <c r="I34" s="415">
        <v>67.099999999999994</v>
      </c>
      <c r="J34" s="416">
        <v>1.8333333333333335</v>
      </c>
    </row>
    <row r="35" spans="1:10" s="31" customFormat="1" ht="15" customHeight="1" x14ac:dyDescent="0.25">
      <c r="A35" s="628"/>
      <c r="B35" s="628"/>
      <c r="C35" s="629" t="s">
        <v>585</v>
      </c>
      <c r="E35" s="630">
        <v>38.259269000000003</v>
      </c>
      <c r="F35" s="631">
        <v>32.450000000000003</v>
      </c>
      <c r="G35" s="630">
        <v>27.540278000000001</v>
      </c>
      <c r="H35" s="630">
        <v>63.5</v>
      </c>
      <c r="I35" s="415">
        <v>35.959721999999999</v>
      </c>
      <c r="J35" s="416">
        <v>1.3057138348421899</v>
      </c>
    </row>
    <row r="36" spans="1:10" s="31" customFormat="1" ht="7.5" customHeight="1" x14ac:dyDescent="0.25">
      <c r="A36" s="628"/>
      <c r="B36" s="628"/>
      <c r="C36" s="629"/>
      <c r="F36" s="596"/>
    </row>
    <row r="37" spans="1:10" s="31" customFormat="1" ht="15" customHeight="1" x14ac:dyDescent="0.25">
      <c r="A37" s="648" t="s">
        <v>436</v>
      </c>
      <c r="B37" s="648"/>
      <c r="C37" s="649"/>
      <c r="D37" s="650"/>
      <c r="E37" s="645">
        <v>3343.1</v>
      </c>
      <c r="F37" s="645">
        <v>4209.2</v>
      </c>
      <c r="G37" s="645">
        <v>3812.1000000000004</v>
      </c>
      <c r="H37" s="645">
        <v>4681.6000000000004</v>
      </c>
      <c r="I37" s="461">
        <v>869.5</v>
      </c>
      <c r="J37" s="506">
        <v>0.22808950447260035</v>
      </c>
    </row>
    <row r="38" spans="1:10" s="595" customFormat="1" ht="15" customHeight="1" x14ac:dyDescent="0.25">
      <c r="A38" s="594"/>
      <c r="B38" s="594" t="s">
        <v>466</v>
      </c>
      <c r="C38" s="594"/>
      <c r="E38" s="597">
        <v>506</v>
      </c>
      <c r="F38" s="597">
        <v>817.3</v>
      </c>
      <c r="G38" s="597">
        <v>610.9</v>
      </c>
      <c r="H38" s="597">
        <v>827.4</v>
      </c>
      <c r="I38" s="415">
        <v>216.5</v>
      </c>
      <c r="J38" s="416">
        <v>0.35439515468980187</v>
      </c>
    </row>
    <row r="39" spans="1:10" s="595" customFormat="1" ht="15" customHeight="1" x14ac:dyDescent="0.25">
      <c r="A39" s="594"/>
      <c r="B39" s="594" t="s">
        <v>467</v>
      </c>
      <c r="C39" s="594"/>
      <c r="E39" s="507">
        <v>1901.7</v>
      </c>
      <c r="F39" s="596">
        <v>1966.9</v>
      </c>
      <c r="G39" s="507">
        <v>1977.4</v>
      </c>
      <c r="H39" s="507">
        <v>2435.9</v>
      </c>
      <c r="I39" s="415">
        <v>458.5</v>
      </c>
      <c r="J39" s="416">
        <v>0.23187013249721855</v>
      </c>
    </row>
    <row r="40" spans="1:10" s="31" customFormat="1" ht="15" customHeight="1" x14ac:dyDescent="0.25">
      <c r="A40" s="651"/>
      <c r="B40" s="651" t="s">
        <v>435</v>
      </c>
      <c r="C40" s="651"/>
      <c r="D40" s="595"/>
      <c r="E40" s="652">
        <v>935.4</v>
      </c>
      <c r="F40" s="653">
        <v>1425</v>
      </c>
      <c r="G40" s="652">
        <v>1223.8</v>
      </c>
      <c r="H40" s="652">
        <v>1418.3</v>
      </c>
      <c r="I40" s="415">
        <v>194.5</v>
      </c>
      <c r="J40" s="419">
        <v>0.15893119790815491</v>
      </c>
    </row>
    <row r="41" spans="1:10" s="31" customFormat="1" ht="15" customHeight="1" x14ac:dyDescent="0.25">
      <c r="A41" s="481" t="s">
        <v>434</v>
      </c>
      <c r="B41" s="481"/>
      <c r="C41" s="481"/>
      <c r="D41" s="399"/>
      <c r="E41" s="499">
        <v>4633.0342812299996</v>
      </c>
      <c r="F41" s="499">
        <v>5585.848</v>
      </c>
      <c r="G41" s="499">
        <v>5118.1162940500008</v>
      </c>
      <c r="H41" s="499">
        <v>6290.0290000000014</v>
      </c>
      <c r="I41" s="513">
        <v>1171.9127059500006</v>
      </c>
      <c r="J41" s="512">
        <v>0.2289734423018861</v>
      </c>
    </row>
    <row r="42" spans="1:10" s="31" customFormat="1" ht="15" customHeight="1" x14ac:dyDescent="0.25">
      <c r="A42" s="362" t="s">
        <v>129</v>
      </c>
      <c r="B42" s="362"/>
      <c r="C42" s="362"/>
      <c r="D42" s="186"/>
      <c r="E42" s="500">
        <v>1.2011643531897338</v>
      </c>
      <c r="F42" s="500">
        <v>1.3866239034053391</v>
      </c>
      <c r="G42" s="500">
        <v>1.2842746943842036</v>
      </c>
      <c r="H42" s="500">
        <v>1.5292170016399036</v>
      </c>
      <c r="I42" s="654">
        <v>0.24494230725569999</v>
      </c>
      <c r="J42" s="512"/>
    </row>
    <row r="43" spans="1:10" s="620" customFormat="1" ht="24" customHeight="1" x14ac:dyDescent="0.25">
      <c r="A43" s="734" t="s">
        <v>496</v>
      </c>
      <c r="B43" s="734"/>
      <c r="C43" s="734"/>
      <c r="D43" s="734"/>
      <c r="E43" s="734"/>
      <c r="F43" s="734"/>
      <c r="G43" s="734"/>
      <c r="H43" s="734"/>
      <c r="I43" s="734"/>
      <c r="J43" s="734"/>
    </row>
    <row r="44" spans="1:10" s="620" customFormat="1" ht="24" customHeight="1" x14ac:dyDescent="0.25">
      <c r="A44" s="733" t="s">
        <v>587</v>
      </c>
      <c r="B44" s="733"/>
      <c r="C44" s="733"/>
      <c r="D44" s="733"/>
      <c r="E44" s="733"/>
      <c r="F44" s="733"/>
      <c r="G44" s="733"/>
      <c r="H44" s="733"/>
      <c r="I44" s="733"/>
      <c r="J44" s="733"/>
    </row>
    <row r="45" spans="1:10" s="620" customFormat="1" ht="24" customHeight="1" x14ac:dyDescent="0.25">
      <c r="A45" s="733" t="s">
        <v>433</v>
      </c>
      <c r="B45" s="733"/>
      <c r="C45" s="733"/>
      <c r="D45" s="733"/>
      <c r="E45" s="733"/>
      <c r="F45" s="733"/>
      <c r="G45" s="733"/>
      <c r="H45" s="733"/>
      <c r="I45" s="733"/>
      <c r="J45" s="733"/>
    </row>
    <row r="46" spans="1:10" s="620" customFormat="1" ht="12.75" customHeight="1" x14ac:dyDescent="0.25">
      <c r="A46" s="733" t="s">
        <v>432</v>
      </c>
      <c r="B46" s="733"/>
      <c r="C46" s="733"/>
      <c r="D46" s="733"/>
      <c r="E46" s="733"/>
      <c r="F46" s="733"/>
      <c r="G46" s="733"/>
      <c r="H46" s="733"/>
      <c r="I46" s="733"/>
      <c r="J46" s="733"/>
    </row>
    <row r="47" spans="1:10" s="620" customFormat="1" ht="12.75" customHeight="1" x14ac:dyDescent="0.25">
      <c r="A47" s="733" t="s">
        <v>431</v>
      </c>
      <c r="B47" s="733"/>
      <c r="C47" s="733"/>
      <c r="D47" s="733"/>
      <c r="E47" s="733"/>
      <c r="F47" s="733"/>
      <c r="G47" s="733"/>
      <c r="H47" s="733"/>
      <c r="I47" s="733"/>
      <c r="J47" s="733"/>
    </row>
    <row r="48" spans="1:10" s="620" customFormat="1" ht="23.25" customHeight="1" x14ac:dyDescent="0.25">
      <c r="A48" s="733" t="s">
        <v>430</v>
      </c>
      <c r="B48" s="733"/>
      <c r="C48" s="733"/>
      <c r="D48" s="733"/>
      <c r="E48" s="733"/>
      <c r="F48" s="733"/>
      <c r="G48" s="733"/>
      <c r="H48" s="733"/>
      <c r="I48" s="733"/>
      <c r="J48" s="733"/>
    </row>
    <row r="49" spans="1:10" s="620" customFormat="1" ht="13.5" customHeight="1" x14ac:dyDescent="0.25">
      <c r="A49" s="733" t="s">
        <v>614</v>
      </c>
      <c r="B49" s="733"/>
      <c r="C49" s="733"/>
      <c r="D49" s="733"/>
      <c r="E49" s="733"/>
      <c r="F49" s="733"/>
      <c r="G49" s="733"/>
      <c r="H49" s="733"/>
      <c r="I49" s="733"/>
      <c r="J49" s="733"/>
    </row>
    <row r="50" spans="1:10" s="620" customFormat="1" ht="12.75" customHeight="1" x14ac:dyDescent="0.25">
      <c r="A50" s="733" t="s">
        <v>429</v>
      </c>
      <c r="B50" s="733"/>
      <c r="C50" s="733"/>
      <c r="D50" s="733"/>
      <c r="E50" s="733"/>
      <c r="F50" s="733"/>
      <c r="G50" s="733"/>
      <c r="H50" s="733"/>
      <c r="I50" s="733"/>
      <c r="J50" s="733"/>
    </row>
  </sheetData>
  <mergeCells count="10">
    <mergeCell ref="A49:J49"/>
    <mergeCell ref="A50:J50"/>
    <mergeCell ref="A1:D2"/>
    <mergeCell ref="I1:J1"/>
    <mergeCell ref="A48:J48"/>
    <mergeCell ref="A43:J43"/>
    <mergeCell ref="A44:J44"/>
    <mergeCell ref="A45:J45"/>
    <mergeCell ref="A46:J46"/>
    <mergeCell ref="A47:J47"/>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zoomScaleNormal="100" workbookViewId="0">
      <selection sqref="A1:C2"/>
    </sheetView>
  </sheetViews>
  <sheetFormatPr baseColWidth="10" defaultColWidth="11.42578125" defaultRowHeight="12.75" x14ac:dyDescent="0.2"/>
  <cols>
    <col min="1" max="2" width="2.85546875" style="29" customWidth="1"/>
    <col min="3" max="3" width="5.7109375" style="29" customWidth="1"/>
    <col min="4" max="4" width="37.140625" style="29" customWidth="1"/>
    <col min="5" max="10" width="8.5703125" style="29" customWidth="1"/>
    <col min="11" max="16384" width="11.42578125" style="29"/>
  </cols>
  <sheetData>
    <row r="1" spans="1:10" ht="13.5" customHeight="1" x14ac:dyDescent="0.2">
      <c r="A1" s="727" t="s">
        <v>2</v>
      </c>
      <c r="B1" s="727"/>
      <c r="C1" s="727"/>
      <c r="D1" s="697"/>
      <c r="E1" s="736" t="s">
        <v>477</v>
      </c>
      <c r="F1" s="738" t="s">
        <v>476</v>
      </c>
      <c r="G1" s="736" t="s">
        <v>478</v>
      </c>
      <c r="H1" s="736" t="s">
        <v>479</v>
      </c>
      <c r="I1" s="713" t="s">
        <v>151</v>
      </c>
      <c r="J1" s="713"/>
    </row>
    <row r="2" spans="1:10" ht="13.5" customHeight="1" x14ac:dyDescent="0.2">
      <c r="A2" s="728"/>
      <c r="B2" s="728"/>
      <c r="C2" s="728"/>
      <c r="D2" s="698"/>
      <c r="E2" s="737"/>
      <c r="F2" s="739"/>
      <c r="G2" s="737"/>
      <c r="H2" s="737"/>
      <c r="I2" s="694" t="s">
        <v>158</v>
      </c>
      <c r="J2" s="694" t="s">
        <v>157</v>
      </c>
    </row>
    <row r="3" spans="1:10" ht="15" customHeight="1" x14ac:dyDescent="0.2">
      <c r="A3" s="478" t="s">
        <v>428</v>
      </c>
      <c r="B3" s="31"/>
      <c r="C3" s="31"/>
      <c r="D3" s="31"/>
      <c r="E3" s="153">
        <v>839.6</v>
      </c>
      <c r="F3" s="153">
        <v>862.4</v>
      </c>
      <c r="G3" s="153">
        <v>862.4</v>
      </c>
      <c r="H3" s="153">
        <v>827.2</v>
      </c>
      <c r="I3" s="425">
        <v>-35.199999999999932</v>
      </c>
      <c r="J3" s="416">
        <v>-4.0816326530612165E-2</v>
      </c>
    </row>
    <row r="4" spans="1:10" ht="15" customHeight="1" x14ac:dyDescent="0.2">
      <c r="A4" s="478" t="s">
        <v>427</v>
      </c>
      <c r="B4" s="31"/>
      <c r="C4" s="31"/>
      <c r="D4" s="31"/>
      <c r="E4" s="153">
        <v>873.1</v>
      </c>
      <c r="F4" s="153">
        <v>963.7</v>
      </c>
      <c r="G4" s="153">
        <v>963.7</v>
      </c>
      <c r="H4" s="153">
        <v>986.4</v>
      </c>
      <c r="I4" s="425">
        <v>22.699999999999932</v>
      </c>
      <c r="J4" s="416">
        <v>2.3555048251530486E-2</v>
      </c>
    </row>
    <row r="5" spans="1:10" ht="15" customHeight="1" x14ac:dyDescent="0.2">
      <c r="A5" s="480" t="s">
        <v>426</v>
      </c>
      <c r="B5" s="186"/>
      <c r="C5" s="186"/>
      <c r="D5" s="186"/>
      <c r="E5" s="157">
        <v>561.1</v>
      </c>
      <c r="F5" s="157">
        <v>583.5</v>
      </c>
      <c r="G5" s="157">
        <v>583.5</v>
      </c>
      <c r="H5" s="157">
        <v>594.1</v>
      </c>
      <c r="I5" s="476">
        <v>10.600000000000023</v>
      </c>
      <c r="J5" s="419">
        <v>1.8166238217652137E-2</v>
      </c>
    </row>
    <row r="6" spans="1:10" ht="15" customHeight="1" x14ac:dyDescent="0.2">
      <c r="A6" s="479" t="s">
        <v>94</v>
      </c>
      <c r="B6" s="185"/>
      <c r="C6" s="185"/>
      <c r="D6" s="185"/>
      <c r="E6" s="155">
        <v>2273.8000000000002</v>
      </c>
      <c r="F6" s="155">
        <v>2409.6</v>
      </c>
      <c r="G6" s="155">
        <v>2409.6</v>
      </c>
      <c r="H6" s="155">
        <v>2407.6999999999998</v>
      </c>
      <c r="I6" s="690">
        <v>-1.9000000000000909</v>
      </c>
      <c r="J6" s="512">
        <v>-7.8851261620189702E-4</v>
      </c>
    </row>
    <row r="7" spans="1:10" ht="15" customHeight="1" x14ac:dyDescent="0.2">
      <c r="A7" s="362" t="s">
        <v>129</v>
      </c>
      <c r="B7" s="509"/>
      <c r="C7" s="509"/>
      <c r="D7" s="509"/>
      <c r="E7" s="510">
        <v>0.5895072948948098</v>
      </c>
      <c r="F7" s="510">
        <v>0.59815608259399555</v>
      </c>
      <c r="G7" s="510">
        <v>0.60463422982118442</v>
      </c>
      <c r="H7" s="510">
        <v>0.58535434015461529</v>
      </c>
      <c r="I7" s="692">
        <v>-1.9279889666569128E-2</v>
      </c>
      <c r="J7" s="689"/>
    </row>
    <row r="8" spans="1:10" ht="12.75" customHeight="1" x14ac:dyDescent="0.2">
      <c r="A8" s="536" t="s">
        <v>425</v>
      </c>
      <c r="B8" s="31"/>
      <c r="C8" s="31"/>
      <c r="D8" s="31"/>
      <c r="E8" s="31"/>
      <c r="F8" s="31"/>
      <c r="G8" s="31"/>
      <c r="H8" s="31"/>
      <c r="I8" s="31"/>
      <c r="J8" s="31"/>
    </row>
    <row r="9" spans="1:10" ht="12.75" customHeight="1" x14ac:dyDescent="0.2">
      <c r="A9" s="536" t="s">
        <v>424</v>
      </c>
      <c r="B9" s="398"/>
      <c r="C9" s="398"/>
      <c r="D9" s="398"/>
      <c r="E9" s="398"/>
      <c r="F9" s="398"/>
      <c r="G9" s="398"/>
      <c r="H9" s="398"/>
      <c r="I9" s="398"/>
      <c r="J9" s="398"/>
    </row>
    <row r="10" spans="1:10" ht="21.75" customHeight="1" x14ac:dyDescent="0.2">
      <c r="A10" s="735" t="s">
        <v>533</v>
      </c>
      <c r="B10" s="735"/>
      <c r="C10" s="735"/>
      <c r="D10" s="735"/>
      <c r="E10" s="735"/>
      <c r="F10" s="735"/>
      <c r="G10" s="735"/>
      <c r="H10" s="735"/>
      <c r="I10" s="735"/>
      <c r="J10" s="735"/>
    </row>
    <row r="11" spans="1:10" ht="12.75" customHeight="1" x14ac:dyDescent="0.2">
      <c r="A11" s="537" t="s">
        <v>480</v>
      </c>
      <c r="B11" s="501"/>
      <c r="C11" s="501"/>
      <c r="D11" s="501"/>
      <c r="E11" s="501"/>
      <c r="F11" s="501"/>
      <c r="G11" s="501"/>
      <c r="H11" s="501"/>
      <c r="I11" s="501"/>
      <c r="J11" s="501"/>
    </row>
  </sheetData>
  <mergeCells count="7">
    <mergeCell ref="A10:J10"/>
    <mergeCell ref="A1:C2"/>
    <mergeCell ref="E1:E2"/>
    <mergeCell ref="F1:F2"/>
    <mergeCell ref="G1:G2"/>
    <mergeCell ref="H1:H2"/>
    <mergeCell ref="I1:J1"/>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zoomScaleNormal="100" workbookViewId="0">
      <selection sqref="A1:D2"/>
    </sheetView>
  </sheetViews>
  <sheetFormatPr baseColWidth="10" defaultColWidth="11.42578125" defaultRowHeight="12.75" x14ac:dyDescent="0.2"/>
  <cols>
    <col min="1" max="2" width="2.85546875" style="29" customWidth="1"/>
    <col min="3" max="3" width="5.7109375" style="29" customWidth="1"/>
    <col min="4" max="4" width="37.140625" style="29" customWidth="1"/>
    <col min="5" max="10" width="8.5703125" style="29" customWidth="1"/>
    <col min="11" max="16384" width="11.42578125" style="29"/>
  </cols>
  <sheetData>
    <row r="1" spans="1:10" ht="13.5" customHeight="1" x14ac:dyDescent="0.2">
      <c r="A1" s="727" t="s">
        <v>423</v>
      </c>
      <c r="B1" s="727"/>
      <c r="C1" s="727"/>
      <c r="D1" s="727"/>
      <c r="E1" s="736">
        <v>2018</v>
      </c>
      <c r="F1" s="738" t="s">
        <v>482</v>
      </c>
      <c r="G1" s="738" t="s">
        <v>481</v>
      </c>
      <c r="H1" s="736" t="s">
        <v>422</v>
      </c>
      <c r="I1" s="713" t="s">
        <v>151</v>
      </c>
      <c r="J1" s="713"/>
    </row>
    <row r="2" spans="1:10" ht="13.5" customHeight="1" x14ac:dyDescent="0.2">
      <c r="A2" s="728"/>
      <c r="B2" s="728"/>
      <c r="C2" s="728"/>
      <c r="D2" s="728"/>
      <c r="E2" s="737"/>
      <c r="F2" s="739"/>
      <c r="G2" s="739"/>
      <c r="H2" s="737"/>
      <c r="I2" s="694" t="s">
        <v>612</v>
      </c>
      <c r="J2" s="694" t="s">
        <v>157</v>
      </c>
    </row>
    <row r="3" spans="1:10" ht="15" customHeight="1" x14ac:dyDescent="0.2">
      <c r="A3" s="473" t="s">
        <v>421</v>
      </c>
      <c r="B3" s="31"/>
      <c r="C3" s="31"/>
      <c r="D3" s="31"/>
      <c r="E3" s="153">
        <v>20.7</v>
      </c>
      <c r="F3" s="153">
        <v>22.2</v>
      </c>
      <c r="G3" s="153">
        <v>21.556999999999999</v>
      </c>
      <c r="H3" s="153">
        <v>22.5</v>
      </c>
      <c r="I3" s="425">
        <v>0.94300000000000139</v>
      </c>
      <c r="J3" s="416">
        <v>4.3744491348517947E-2</v>
      </c>
    </row>
    <row r="4" spans="1:10" ht="15" customHeight="1" x14ac:dyDescent="0.2">
      <c r="A4" s="473" t="s">
        <v>420</v>
      </c>
      <c r="B4" s="398"/>
      <c r="C4" s="398"/>
      <c r="D4" s="398"/>
      <c r="E4" s="397">
        <v>3.5</v>
      </c>
      <c r="F4" s="397">
        <v>3.6768000000000001</v>
      </c>
      <c r="G4" s="397">
        <v>3.8</v>
      </c>
      <c r="H4" s="397">
        <v>4.2</v>
      </c>
      <c r="I4" s="511">
        <v>0.40000000000000036</v>
      </c>
      <c r="J4" s="416">
        <v>0.10526315789473695</v>
      </c>
    </row>
    <row r="5" spans="1:10" ht="15" customHeight="1" x14ac:dyDescent="0.2">
      <c r="A5" s="477" t="s">
        <v>419</v>
      </c>
      <c r="B5" s="186"/>
      <c r="C5" s="186"/>
      <c r="D5" s="186"/>
      <c r="E5" s="157">
        <v>10.199999999999999</v>
      </c>
      <c r="F5" s="157">
        <v>10.9</v>
      </c>
      <c r="G5" s="157">
        <v>10.3</v>
      </c>
      <c r="H5" s="157">
        <v>10.6</v>
      </c>
      <c r="I5" s="476">
        <v>0.29999999999999893</v>
      </c>
      <c r="J5" s="419">
        <v>2.9126213592232903E-2</v>
      </c>
    </row>
    <row r="6" spans="1:10" ht="15" customHeight="1" x14ac:dyDescent="0.2">
      <c r="A6" s="475" t="s">
        <v>94</v>
      </c>
      <c r="B6" s="31"/>
      <c r="C6" s="31"/>
      <c r="D6" s="31"/>
      <c r="E6" s="508">
        <v>34.4</v>
      </c>
      <c r="F6" s="508">
        <v>36.776800000000001</v>
      </c>
      <c r="G6" s="508">
        <v>35.656999999999996</v>
      </c>
      <c r="H6" s="508">
        <v>37.299999999999997</v>
      </c>
      <c r="I6" s="690">
        <v>1.6430000000000007</v>
      </c>
      <c r="J6" s="512">
        <v>4.6077908965981455E-2</v>
      </c>
    </row>
    <row r="7" spans="1:10" ht="15" customHeight="1" x14ac:dyDescent="0.2">
      <c r="A7" s="474" t="s">
        <v>129</v>
      </c>
      <c r="B7" s="186"/>
      <c r="C7" s="186"/>
      <c r="D7" s="186"/>
      <c r="E7" s="510">
        <v>8.9185728491430449</v>
      </c>
      <c r="F7" s="510">
        <v>9.129426717439765</v>
      </c>
      <c r="G7" s="510">
        <v>8.9473118910748557</v>
      </c>
      <c r="H7" s="510">
        <v>9.0682879460759853</v>
      </c>
      <c r="I7" s="691">
        <v>0.12097605500112962</v>
      </c>
      <c r="J7" s="689"/>
    </row>
    <row r="8" spans="1:10" s="538" customFormat="1" ht="23.25" customHeight="1" x14ac:dyDescent="0.2">
      <c r="A8" s="740" t="s">
        <v>531</v>
      </c>
      <c r="B8" s="740"/>
      <c r="C8" s="740"/>
      <c r="D8" s="740"/>
      <c r="E8" s="740"/>
      <c r="F8" s="740"/>
      <c r="G8" s="740"/>
      <c r="H8" s="740"/>
      <c r="I8" s="740"/>
      <c r="J8" s="740"/>
    </row>
    <row r="9" spans="1:10" s="538" customFormat="1" ht="13.5" customHeight="1" x14ac:dyDescent="0.2">
      <c r="A9" s="741" t="s">
        <v>418</v>
      </c>
      <c r="B9" s="741"/>
      <c r="C9" s="741"/>
      <c r="D9" s="741"/>
      <c r="E9" s="741"/>
      <c r="F9" s="741"/>
      <c r="G9" s="741"/>
      <c r="H9" s="741"/>
      <c r="I9" s="741"/>
      <c r="J9" s="741"/>
    </row>
    <row r="10" spans="1:10" s="538" customFormat="1" ht="13.5" customHeight="1" x14ac:dyDescent="0.2">
      <c r="A10" s="539" t="s">
        <v>532</v>
      </c>
    </row>
    <row r="11" spans="1:10" s="538" customFormat="1" ht="13.5" customHeight="1" x14ac:dyDescent="0.2">
      <c r="A11" s="539" t="s">
        <v>417</v>
      </c>
    </row>
  </sheetData>
  <mergeCells count="8">
    <mergeCell ref="A8:J8"/>
    <mergeCell ref="A9:J9"/>
    <mergeCell ref="A1:D2"/>
    <mergeCell ref="E1:E2"/>
    <mergeCell ref="F1:F2"/>
    <mergeCell ref="G1:G2"/>
    <mergeCell ref="H1:H2"/>
    <mergeCell ref="I1:J1"/>
  </mergeCells>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8"/>
  <sheetViews>
    <sheetView showGridLines="0" zoomScaleNormal="100" workbookViewId="0">
      <selection sqref="A1:D2"/>
    </sheetView>
  </sheetViews>
  <sheetFormatPr baseColWidth="10" defaultColWidth="11.42578125" defaultRowHeight="12.75" x14ac:dyDescent="0.2"/>
  <cols>
    <col min="1" max="2" width="2.85546875" style="29" customWidth="1"/>
    <col min="3" max="3" width="25.7109375" style="29" customWidth="1"/>
    <col min="4" max="11" width="8.5703125" style="29" customWidth="1"/>
    <col min="12" max="12" width="11.42578125" style="29"/>
    <col min="13" max="16" width="6.140625" style="29" customWidth="1"/>
    <col min="17" max="16384" width="11.42578125" style="29"/>
  </cols>
  <sheetData>
    <row r="1" spans="1:11" ht="15" customHeight="1" x14ac:dyDescent="0.2">
      <c r="A1" s="727" t="s">
        <v>579</v>
      </c>
      <c r="B1" s="722"/>
      <c r="C1" s="722"/>
      <c r="D1" s="722"/>
      <c r="E1" s="148"/>
      <c r="F1" s="695"/>
      <c r="G1" s="386">
        <v>2019</v>
      </c>
      <c r="H1" s="544" t="s">
        <v>0</v>
      </c>
      <c r="I1" s="544" t="s">
        <v>160</v>
      </c>
      <c r="J1" s="715" t="s">
        <v>151</v>
      </c>
      <c r="K1" s="715"/>
    </row>
    <row r="2" spans="1:11" ht="15" customHeight="1" x14ac:dyDescent="0.2">
      <c r="A2" s="723"/>
      <c r="B2" s="723"/>
      <c r="C2" s="723"/>
      <c r="D2" s="723"/>
      <c r="E2" s="545"/>
      <c r="F2" s="545">
        <v>2018</v>
      </c>
      <c r="G2" s="363" t="s">
        <v>180</v>
      </c>
      <c r="H2" s="545">
        <v>2019</v>
      </c>
      <c r="I2" s="545">
        <v>2020</v>
      </c>
      <c r="J2" s="543" t="s">
        <v>158</v>
      </c>
      <c r="K2" s="543" t="s">
        <v>157</v>
      </c>
    </row>
    <row r="3" spans="1:11" s="394" customFormat="1" x14ac:dyDescent="0.2">
      <c r="A3" s="605" t="s">
        <v>534</v>
      </c>
      <c r="F3" s="606">
        <v>64.544457299999991</v>
      </c>
      <c r="G3" s="606">
        <v>61.908999999999999</v>
      </c>
      <c r="H3" s="606">
        <v>65.055759859999995</v>
      </c>
      <c r="I3" s="606">
        <v>61.79</v>
      </c>
      <c r="J3" s="659">
        <f t="shared" ref="J3" si="0">I3-H3</f>
        <v>-3.2657598599999957</v>
      </c>
      <c r="K3" s="660">
        <f t="shared" ref="K3" si="1">I3/H3-1</f>
        <v>-5.0199396133838281E-2</v>
      </c>
    </row>
    <row r="4" spans="1:11" s="394" customFormat="1" x14ac:dyDescent="0.2">
      <c r="A4" s="607" t="s">
        <v>535</v>
      </c>
      <c r="B4" s="661"/>
      <c r="C4" s="661"/>
      <c r="D4" s="661"/>
      <c r="E4" s="661"/>
      <c r="F4" s="608">
        <v>4.4452319999999999</v>
      </c>
      <c r="G4" s="608">
        <v>0.22700000000000001</v>
      </c>
      <c r="H4" s="608">
        <v>4.4128530000000001</v>
      </c>
      <c r="I4" s="608">
        <v>4.2940000000000005</v>
      </c>
      <c r="J4" s="659">
        <f t="shared" ref="J4:J44" si="2">I4-H4</f>
        <v>-0.11885299999999965</v>
      </c>
      <c r="K4" s="660">
        <f t="shared" ref="K4:K44" si="3">I4/H4-1</f>
        <v>-2.6933369409767205E-2</v>
      </c>
    </row>
    <row r="5" spans="1:11" s="394" customFormat="1" x14ac:dyDescent="0.2">
      <c r="A5" s="607" t="s">
        <v>536</v>
      </c>
      <c r="B5" s="661"/>
      <c r="C5" s="661"/>
      <c r="D5" s="661"/>
      <c r="E5" s="661"/>
      <c r="F5" s="608">
        <v>95.032066369999995</v>
      </c>
      <c r="G5" s="608">
        <v>105.22</v>
      </c>
      <c r="H5" s="608">
        <v>105.03271030000001</v>
      </c>
      <c r="I5" s="608">
        <v>117.6</v>
      </c>
      <c r="J5" s="659">
        <f t="shared" si="2"/>
        <v>12.567289699999989</v>
      </c>
      <c r="K5" s="660">
        <f t="shared" si="3"/>
        <v>0.11965119879421016</v>
      </c>
    </row>
    <row r="6" spans="1:11" x14ac:dyDescent="0.2">
      <c r="A6" s="609"/>
      <c r="B6" s="602" t="s">
        <v>562</v>
      </c>
      <c r="C6" s="604"/>
      <c r="D6" s="604"/>
      <c r="E6" s="604"/>
      <c r="F6" s="610">
        <v>92.532066369999995</v>
      </c>
      <c r="G6" s="610">
        <v>102.5</v>
      </c>
      <c r="H6" s="610">
        <v>102.53271030000001</v>
      </c>
      <c r="I6" s="610">
        <v>114.4</v>
      </c>
      <c r="J6" s="600">
        <f t="shared" si="2"/>
        <v>11.867289700000001</v>
      </c>
      <c r="K6" s="601">
        <f t="shared" si="3"/>
        <v>0.1157415001054547</v>
      </c>
    </row>
    <row r="7" spans="1:11" x14ac:dyDescent="0.2">
      <c r="A7" s="611" t="s">
        <v>563</v>
      </c>
      <c r="B7" s="156"/>
      <c r="C7" s="612"/>
      <c r="D7" s="612"/>
      <c r="E7" s="612"/>
      <c r="F7" s="613">
        <v>39.4</v>
      </c>
      <c r="G7" s="613">
        <v>42.8</v>
      </c>
      <c r="H7" s="613">
        <v>45.1</v>
      </c>
      <c r="I7" s="613">
        <v>43.8</v>
      </c>
      <c r="J7" s="461">
        <f t="shared" si="2"/>
        <v>-1.3000000000000043</v>
      </c>
      <c r="K7" s="462">
        <f t="shared" si="3"/>
        <v>-2.882483370288258E-2</v>
      </c>
    </row>
    <row r="8" spans="1:11" x14ac:dyDescent="0.2">
      <c r="A8" s="624"/>
      <c r="B8" s="602" t="s">
        <v>578</v>
      </c>
      <c r="C8" s="604"/>
      <c r="D8" s="604"/>
      <c r="E8" s="604"/>
      <c r="F8" s="625">
        <v>39.4</v>
      </c>
      <c r="G8" s="625">
        <v>42.8</v>
      </c>
      <c r="H8" s="625">
        <v>45.1</v>
      </c>
      <c r="I8" s="625">
        <v>43.8</v>
      </c>
      <c r="J8" s="600">
        <f t="shared" ref="J8" si="4">I8-H8</f>
        <v>-1.3000000000000043</v>
      </c>
      <c r="K8" s="601">
        <f t="shared" ref="K8" si="5">I8/H8-1</f>
        <v>-2.882483370288258E-2</v>
      </c>
    </row>
    <row r="9" spans="1:11" x14ac:dyDescent="0.2">
      <c r="A9" s="611" t="s">
        <v>564</v>
      </c>
      <c r="B9" s="156"/>
      <c r="C9" s="612"/>
      <c r="D9" s="612"/>
      <c r="E9" s="612"/>
      <c r="F9" s="613">
        <v>96.566158939999994</v>
      </c>
      <c r="G9" s="613">
        <v>8.7560000000000002</v>
      </c>
      <c r="H9" s="613">
        <v>108.18798167999999</v>
      </c>
      <c r="I9" s="613">
        <v>106.682</v>
      </c>
      <c r="J9" s="461">
        <f t="shared" si="2"/>
        <v>-1.5059816799999908</v>
      </c>
      <c r="K9" s="462">
        <f t="shared" si="3"/>
        <v>-1.3920045984908036E-2</v>
      </c>
    </row>
    <row r="10" spans="1:11" ht="15" x14ac:dyDescent="0.2">
      <c r="A10" s="609"/>
      <c r="B10" s="602" t="s">
        <v>565</v>
      </c>
      <c r="C10" s="604"/>
      <c r="D10" s="604"/>
      <c r="E10" s="604"/>
      <c r="F10" s="610">
        <v>94.366158939999991</v>
      </c>
      <c r="G10" s="626" t="s">
        <v>583</v>
      </c>
      <c r="H10" s="610">
        <v>105.88798168</v>
      </c>
      <c r="I10" s="610">
        <v>104.182</v>
      </c>
      <c r="J10" s="600">
        <f t="shared" si="2"/>
        <v>-1.7059816799999936</v>
      </c>
      <c r="K10" s="601">
        <f t="shared" si="3"/>
        <v>-1.6111192723982315E-2</v>
      </c>
    </row>
    <row r="11" spans="1:11" x14ac:dyDescent="0.2">
      <c r="A11" s="607" t="s">
        <v>537</v>
      </c>
      <c r="B11" s="602"/>
      <c r="C11" s="604"/>
      <c r="D11" s="604"/>
      <c r="E11" s="604"/>
      <c r="F11" s="608"/>
      <c r="G11" s="608"/>
      <c r="H11" s="608">
        <v>1</v>
      </c>
      <c r="I11" s="608">
        <v>13.291</v>
      </c>
      <c r="J11" s="659">
        <f t="shared" si="2"/>
        <v>12.291</v>
      </c>
      <c r="K11" s="660">
        <f t="shared" si="3"/>
        <v>12.291</v>
      </c>
    </row>
    <row r="12" spans="1:11" x14ac:dyDescent="0.2">
      <c r="A12" s="611" t="s">
        <v>367</v>
      </c>
      <c r="B12" s="156"/>
      <c r="C12" s="612"/>
      <c r="D12" s="612"/>
      <c r="E12" s="612"/>
      <c r="F12" s="613">
        <v>617.25652284</v>
      </c>
      <c r="G12" s="613">
        <f>703.33+3.424</f>
        <v>706.75400000000002</v>
      </c>
      <c r="H12" s="613">
        <v>675.33822052000005</v>
      </c>
      <c r="I12" s="613">
        <v>764.75800000000004</v>
      </c>
      <c r="J12" s="461">
        <f t="shared" si="2"/>
        <v>89.419779479999988</v>
      </c>
      <c r="K12" s="462">
        <f t="shared" si="3"/>
        <v>0.13240740234004256</v>
      </c>
    </row>
    <row r="13" spans="1:11" x14ac:dyDescent="0.2">
      <c r="A13" s="609" t="s">
        <v>561</v>
      </c>
      <c r="B13" s="602"/>
      <c r="C13" s="604"/>
      <c r="D13" s="604"/>
      <c r="E13" s="604"/>
      <c r="F13" s="610">
        <v>613.68700000000001</v>
      </c>
      <c r="G13" s="610">
        <v>703.33</v>
      </c>
      <c r="H13" s="610">
        <v>671.62800000000004</v>
      </c>
      <c r="I13" s="610">
        <v>761.2</v>
      </c>
      <c r="J13" s="600">
        <f t="shared" si="2"/>
        <v>89.572000000000003</v>
      </c>
      <c r="K13" s="601">
        <f t="shared" si="3"/>
        <v>0.13336549399369879</v>
      </c>
    </row>
    <row r="14" spans="1:11" x14ac:dyDescent="0.2">
      <c r="A14" s="611" t="s">
        <v>538</v>
      </c>
      <c r="B14" s="156"/>
      <c r="C14" s="612"/>
      <c r="D14" s="612"/>
      <c r="E14" s="612"/>
      <c r="F14" s="613">
        <v>110.26829766</v>
      </c>
      <c r="G14" s="613">
        <v>92.716999999999999</v>
      </c>
      <c r="H14" s="613">
        <v>110.10594474999999</v>
      </c>
      <c r="I14" s="613">
        <v>105.58099999999999</v>
      </c>
      <c r="J14" s="461">
        <f t="shared" si="2"/>
        <v>-4.5249447500000031</v>
      </c>
      <c r="K14" s="462">
        <f t="shared" si="3"/>
        <v>-4.1096280135228591E-2</v>
      </c>
    </row>
    <row r="15" spans="1:11" x14ac:dyDescent="0.2">
      <c r="A15" s="609"/>
      <c r="B15" s="602" t="s">
        <v>566</v>
      </c>
      <c r="C15" s="604"/>
      <c r="D15" s="604"/>
      <c r="E15" s="604"/>
      <c r="F15" s="610">
        <v>95.868297659999996</v>
      </c>
      <c r="G15" s="610">
        <v>92.716999999999999</v>
      </c>
      <c r="H15" s="610">
        <v>96.005944749999998</v>
      </c>
      <c r="I15" s="610">
        <v>91.480999999999995</v>
      </c>
      <c r="J15" s="600">
        <f t="shared" si="2"/>
        <v>-4.5249447500000031</v>
      </c>
      <c r="K15" s="601">
        <f t="shared" si="3"/>
        <v>-4.7131922526078784E-2</v>
      </c>
    </row>
    <row r="16" spans="1:11" x14ac:dyDescent="0.2">
      <c r="A16" s="609"/>
      <c r="B16" s="602" t="s">
        <v>567</v>
      </c>
      <c r="C16" s="604"/>
      <c r="D16" s="604"/>
      <c r="E16" s="604"/>
      <c r="F16" s="610">
        <v>14.4</v>
      </c>
      <c r="G16" s="610">
        <v>0</v>
      </c>
      <c r="H16" s="610">
        <v>14.1</v>
      </c>
      <c r="I16" s="610">
        <v>14.1</v>
      </c>
      <c r="J16" s="600">
        <f t="shared" ref="J16" si="6">I16-H16</f>
        <v>0</v>
      </c>
      <c r="K16" s="601">
        <f t="shared" ref="K16" si="7">I16/H16-1</f>
        <v>0</v>
      </c>
    </row>
    <row r="17" spans="1:11" x14ac:dyDescent="0.2">
      <c r="A17" s="607" t="s">
        <v>366</v>
      </c>
      <c r="B17" s="602"/>
      <c r="C17" s="604"/>
      <c r="D17" s="604"/>
      <c r="E17" s="604"/>
      <c r="F17" s="608">
        <v>3.0630000000000002</v>
      </c>
      <c r="G17" s="608">
        <v>3.0630000000000002</v>
      </c>
      <c r="H17" s="608">
        <v>3.0630000000000002</v>
      </c>
      <c r="I17" s="608">
        <v>3.0630000000000002</v>
      </c>
      <c r="J17" s="600">
        <f t="shared" si="2"/>
        <v>0</v>
      </c>
      <c r="K17" s="601">
        <f t="shared" si="3"/>
        <v>0</v>
      </c>
    </row>
    <row r="18" spans="1:11" x14ac:dyDescent="0.2">
      <c r="A18" s="607" t="s">
        <v>539</v>
      </c>
      <c r="B18" s="602"/>
      <c r="C18" s="604"/>
      <c r="D18" s="604"/>
      <c r="E18" s="604"/>
      <c r="F18" s="608">
        <v>12.041477389999999</v>
      </c>
      <c r="G18" s="608">
        <v>11.549999999999999</v>
      </c>
      <c r="H18" s="608">
        <v>10.87733757</v>
      </c>
      <c r="I18" s="608">
        <v>6.4249999999999998</v>
      </c>
      <c r="J18" s="600">
        <f t="shared" si="2"/>
        <v>-4.4523375700000001</v>
      </c>
      <c r="K18" s="601">
        <f t="shared" si="3"/>
        <v>-0.40932236784483655</v>
      </c>
    </row>
    <row r="19" spans="1:11" x14ac:dyDescent="0.2">
      <c r="A19" s="611" t="s">
        <v>540</v>
      </c>
      <c r="B19" s="156"/>
      <c r="C19" s="612"/>
      <c r="D19" s="612"/>
      <c r="E19" s="612"/>
      <c r="F19" s="613">
        <v>3959.68508299</v>
      </c>
      <c r="G19" s="613">
        <v>4184.1130000000003</v>
      </c>
      <c r="H19" s="613">
        <v>4179.366346159999</v>
      </c>
      <c r="I19" s="613">
        <v>4349.9840000000004</v>
      </c>
      <c r="J19" s="461">
        <f t="shared" si="2"/>
        <v>170.61765384000137</v>
      </c>
      <c r="K19" s="462">
        <f t="shared" si="3"/>
        <v>4.0823809091721452E-2</v>
      </c>
    </row>
    <row r="20" spans="1:11" x14ac:dyDescent="0.2">
      <c r="A20" s="609"/>
      <c r="B20" s="602" t="s">
        <v>541</v>
      </c>
      <c r="C20" s="604"/>
      <c r="D20" s="604"/>
      <c r="E20" s="604"/>
      <c r="F20" s="610">
        <v>3776.9708518799998</v>
      </c>
      <c r="G20" s="610">
        <v>3970.9259999999999</v>
      </c>
      <c r="H20" s="610">
        <v>3978.5498865099994</v>
      </c>
      <c r="I20" s="610">
        <v>4146.8</v>
      </c>
      <c r="J20" s="600">
        <f t="shared" si="2"/>
        <v>168.25011349000079</v>
      </c>
      <c r="K20" s="601">
        <f t="shared" si="3"/>
        <v>4.2289305975647951E-2</v>
      </c>
    </row>
    <row r="21" spans="1:11" x14ac:dyDescent="0.2">
      <c r="A21" s="609"/>
      <c r="B21" s="602" t="s">
        <v>568</v>
      </c>
      <c r="C21" s="604"/>
      <c r="D21" s="604"/>
      <c r="E21" s="604"/>
      <c r="F21" s="610">
        <v>121.19</v>
      </c>
      <c r="G21" s="610">
        <v>132.19</v>
      </c>
      <c r="H21" s="610">
        <v>122.19</v>
      </c>
      <c r="I21" s="610">
        <v>117.19</v>
      </c>
      <c r="J21" s="600">
        <f t="shared" si="2"/>
        <v>-5</v>
      </c>
      <c r="K21" s="601">
        <f t="shared" si="3"/>
        <v>-4.0919878877158533E-2</v>
      </c>
    </row>
    <row r="22" spans="1:11" x14ac:dyDescent="0.2">
      <c r="A22" s="609"/>
      <c r="B22" s="602" t="s">
        <v>569</v>
      </c>
      <c r="C22" s="604"/>
      <c r="D22" s="604"/>
      <c r="E22" s="604"/>
      <c r="F22" s="610">
        <v>33.9</v>
      </c>
      <c r="G22" s="610">
        <v>55.8</v>
      </c>
      <c r="H22" s="610">
        <v>51.4</v>
      </c>
      <c r="I22" s="610">
        <v>55.8</v>
      </c>
      <c r="J22" s="600">
        <f t="shared" si="2"/>
        <v>4.3999999999999986</v>
      </c>
      <c r="K22" s="601">
        <f t="shared" si="3"/>
        <v>8.5603112840466844E-2</v>
      </c>
    </row>
    <row r="23" spans="1:11" x14ac:dyDescent="0.2">
      <c r="A23" s="609"/>
      <c r="B23" s="602" t="s">
        <v>570</v>
      </c>
      <c r="C23" s="604"/>
      <c r="D23" s="604"/>
      <c r="E23" s="604"/>
      <c r="F23" s="610">
        <v>23.978000000000002</v>
      </c>
      <c r="G23" s="610">
        <v>21.692999999999998</v>
      </c>
      <c r="H23" s="610">
        <v>23.633000000000003</v>
      </c>
      <c r="I23" s="610">
        <v>26.573999999999998</v>
      </c>
      <c r="J23" s="600">
        <f t="shared" si="2"/>
        <v>2.9409999999999954</v>
      </c>
      <c r="K23" s="601">
        <f t="shared" si="3"/>
        <v>0.12444463250539473</v>
      </c>
    </row>
    <row r="24" spans="1:11" x14ac:dyDescent="0.2">
      <c r="A24" s="611" t="s">
        <v>542</v>
      </c>
      <c r="B24" s="156"/>
      <c r="C24" s="612"/>
      <c r="D24" s="612"/>
      <c r="E24" s="612"/>
      <c r="F24" s="613">
        <v>403.87903545</v>
      </c>
      <c r="G24" s="613">
        <v>327.08100000000002</v>
      </c>
      <c r="H24" s="613">
        <v>403.07467344999998</v>
      </c>
      <c r="I24" s="613">
        <v>323.3850000000001</v>
      </c>
      <c r="J24" s="461">
        <f t="shared" si="2"/>
        <v>-79.689673449999873</v>
      </c>
      <c r="K24" s="462">
        <f t="shared" si="3"/>
        <v>-0.19770449174570903</v>
      </c>
    </row>
    <row r="25" spans="1:11" x14ac:dyDescent="0.2">
      <c r="A25" s="609"/>
      <c r="B25" s="602" t="s">
        <v>571</v>
      </c>
      <c r="C25" s="604"/>
      <c r="D25" s="604"/>
      <c r="E25" s="604"/>
      <c r="F25" s="610">
        <v>243.13326149</v>
      </c>
      <c r="G25" s="610">
        <v>166.70699999999999</v>
      </c>
      <c r="H25" s="610">
        <v>243.11402672000003</v>
      </c>
      <c r="I25" s="610">
        <v>166.70000000000002</v>
      </c>
      <c r="J25" s="600">
        <f t="shared" si="2"/>
        <v>-76.41402672000001</v>
      </c>
      <c r="K25" s="601">
        <f t="shared" si="3"/>
        <v>-0.3143135250193021</v>
      </c>
    </row>
    <row r="26" spans="1:11" x14ac:dyDescent="0.2">
      <c r="A26" s="609"/>
      <c r="B26" s="602" t="s">
        <v>572</v>
      </c>
      <c r="C26" s="604"/>
      <c r="D26" s="604"/>
      <c r="E26" s="604"/>
      <c r="F26" s="610">
        <v>137.14577396000001</v>
      </c>
      <c r="G26" s="610">
        <v>140.37400000000002</v>
      </c>
      <c r="H26" s="610">
        <v>136.56064672999997</v>
      </c>
      <c r="I26" s="610">
        <v>132.88500000000005</v>
      </c>
      <c r="J26" s="600">
        <f t="shared" si="2"/>
        <v>-3.6756467299999258</v>
      </c>
      <c r="K26" s="601">
        <f t="shared" si="3"/>
        <v>-2.6915856200265376E-2</v>
      </c>
    </row>
    <row r="27" spans="1:11" x14ac:dyDescent="0.2">
      <c r="A27" s="609"/>
      <c r="B27" s="602" t="s">
        <v>573</v>
      </c>
      <c r="C27" s="604"/>
      <c r="D27" s="604"/>
      <c r="E27" s="604"/>
      <c r="F27" s="610">
        <v>20</v>
      </c>
      <c r="G27" s="610">
        <v>20</v>
      </c>
      <c r="H27" s="610">
        <v>19.7</v>
      </c>
      <c r="I27" s="610">
        <v>19.5</v>
      </c>
      <c r="J27" s="600">
        <f t="shared" si="2"/>
        <v>-0.19999999999999929</v>
      </c>
      <c r="K27" s="601">
        <f t="shared" si="3"/>
        <v>-1.015228426395931E-2</v>
      </c>
    </row>
    <row r="28" spans="1:11" x14ac:dyDescent="0.2">
      <c r="A28" s="611" t="s">
        <v>543</v>
      </c>
      <c r="B28" s="156"/>
      <c r="C28" s="612"/>
      <c r="D28" s="612"/>
      <c r="E28" s="612"/>
      <c r="F28" s="613">
        <v>537.29999999999995</v>
      </c>
      <c r="G28" s="613">
        <v>487.43</v>
      </c>
      <c r="H28" s="613">
        <v>522.69999999999993</v>
      </c>
      <c r="I28" s="613">
        <v>399.58</v>
      </c>
      <c r="J28" s="461">
        <f t="shared" si="2"/>
        <v>-123.11999999999995</v>
      </c>
      <c r="K28" s="462">
        <f t="shared" si="3"/>
        <v>-0.23554620241056046</v>
      </c>
    </row>
    <row r="29" spans="1:11" x14ac:dyDescent="0.2">
      <c r="A29" s="609"/>
      <c r="B29" s="602" t="s">
        <v>574</v>
      </c>
      <c r="C29" s="604"/>
      <c r="D29" s="604"/>
      <c r="E29" s="604"/>
      <c r="F29" s="610">
        <v>476.40000000000003</v>
      </c>
      <c r="G29" s="610">
        <v>427.35500000000002</v>
      </c>
      <c r="H29" s="610">
        <v>456.40000000000003</v>
      </c>
      <c r="I29" s="610">
        <v>328.79999999999995</v>
      </c>
      <c r="J29" s="600">
        <f t="shared" si="2"/>
        <v>-127.60000000000008</v>
      </c>
      <c r="K29" s="601">
        <f t="shared" si="3"/>
        <v>-0.27957931638913247</v>
      </c>
    </row>
    <row r="30" spans="1:11" x14ac:dyDescent="0.2">
      <c r="A30" s="609"/>
      <c r="B30" s="602" t="s">
        <v>575</v>
      </c>
      <c r="C30" s="604"/>
      <c r="D30" s="604"/>
      <c r="E30" s="604"/>
      <c r="F30" s="610">
        <v>55.800000000000004</v>
      </c>
      <c r="G30" s="610">
        <v>58.275000000000006</v>
      </c>
      <c r="H30" s="610">
        <v>57.6</v>
      </c>
      <c r="I30" s="610">
        <v>58.68</v>
      </c>
      <c r="J30" s="600">
        <f t="shared" si="2"/>
        <v>1.0799999999999983</v>
      </c>
      <c r="K30" s="601">
        <f t="shared" si="3"/>
        <v>1.8750000000000044E-2</v>
      </c>
    </row>
    <row r="31" spans="1:11" x14ac:dyDescent="0.2">
      <c r="A31" s="611" t="s">
        <v>544</v>
      </c>
      <c r="B31" s="156"/>
      <c r="C31" s="612"/>
      <c r="D31" s="612"/>
      <c r="E31" s="612"/>
      <c r="F31" s="613">
        <v>224.22033585</v>
      </c>
      <c r="G31" s="613">
        <f>406.54825+0.291</f>
        <v>406.83924999999999</v>
      </c>
      <c r="H31" s="613">
        <v>231.33426414999997</v>
      </c>
      <c r="I31" s="613">
        <v>243.97399999999999</v>
      </c>
      <c r="J31" s="461">
        <f t="shared" si="2"/>
        <v>12.639735850000022</v>
      </c>
      <c r="K31" s="462">
        <f t="shared" si="3"/>
        <v>5.4638407744925566E-2</v>
      </c>
    </row>
    <row r="32" spans="1:11" x14ac:dyDescent="0.2">
      <c r="A32" s="609"/>
      <c r="B32" s="602" t="s">
        <v>576</v>
      </c>
      <c r="C32" s="604"/>
      <c r="D32" s="604"/>
      <c r="E32" s="604"/>
      <c r="F32" s="610">
        <v>217.5</v>
      </c>
      <c r="G32" s="610">
        <v>400.76325000000003</v>
      </c>
      <c r="H32" s="610">
        <v>221.49999999999997</v>
      </c>
      <c r="I32" s="610">
        <v>235.1</v>
      </c>
      <c r="J32" s="600">
        <f t="shared" si="2"/>
        <v>13.600000000000023</v>
      </c>
      <c r="K32" s="601">
        <f t="shared" si="3"/>
        <v>6.1399548532731441E-2</v>
      </c>
    </row>
    <row r="33" spans="1:13" ht="15" x14ac:dyDescent="0.25">
      <c r="A33" s="611" t="s">
        <v>545</v>
      </c>
      <c r="B33" s="156"/>
      <c r="C33" s="612"/>
      <c r="D33" s="612"/>
      <c r="E33" s="612"/>
      <c r="F33" s="613">
        <v>5157.173340719999</v>
      </c>
      <c r="G33" s="613">
        <v>5215.866</v>
      </c>
      <c r="H33" s="613">
        <v>5367.7877950200009</v>
      </c>
      <c r="I33" s="613">
        <v>5421.5700000000006</v>
      </c>
      <c r="J33" s="461">
        <f t="shared" si="2"/>
        <v>53.782204979999733</v>
      </c>
      <c r="K33" s="462">
        <f t="shared" si="3"/>
        <v>1.0019435758972461E-2</v>
      </c>
      <c r="M33" s="655"/>
    </row>
    <row r="34" spans="1:13" ht="15" x14ac:dyDescent="0.25">
      <c r="A34" s="609"/>
      <c r="B34" s="602" t="s">
        <v>546</v>
      </c>
      <c r="C34" s="604"/>
      <c r="D34" s="604"/>
      <c r="E34" s="604"/>
      <c r="F34" s="610">
        <v>5088.8999999999996</v>
      </c>
      <c r="G34" s="610">
        <v>5111.2849999999999</v>
      </c>
      <c r="H34" s="610">
        <v>5282.1</v>
      </c>
      <c r="I34" s="610">
        <v>5324.1</v>
      </c>
      <c r="J34" s="600">
        <f t="shared" si="2"/>
        <v>42</v>
      </c>
      <c r="K34" s="601">
        <f t="shared" si="3"/>
        <v>7.9513829726813867E-3</v>
      </c>
      <c r="M34" s="24"/>
    </row>
    <row r="35" spans="1:13" x14ac:dyDescent="0.2">
      <c r="A35" s="609"/>
      <c r="B35" s="602" t="s">
        <v>548</v>
      </c>
      <c r="C35" s="604"/>
      <c r="D35" s="604"/>
      <c r="E35" s="604"/>
      <c r="F35" s="610">
        <v>25.373340719999998</v>
      </c>
      <c r="G35" s="610">
        <v>51.951000000000001</v>
      </c>
      <c r="H35" s="610">
        <v>31.787795020000001</v>
      </c>
      <c r="I35" s="610">
        <v>44.370000000000005</v>
      </c>
      <c r="J35" s="600">
        <f t="shared" si="2"/>
        <v>12.582204980000004</v>
      </c>
      <c r="K35" s="601">
        <f t="shared" si="3"/>
        <v>0.39581874024554486</v>
      </c>
    </row>
    <row r="36" spans="1:13" x14ac:dyDescent="0.2">
      <c r="A36" s="609"/>
      <c r="B36" s="602" t="s">
        <v>577</v>
      </c>
      <c r="C36" s="604"/>
      <c r="D36" s="604"/>
      <c r="E36" s="604"/>
      <c r="F36" s="610">
        <v>20.299999999999997</v>
      </c>
      <c r="G36" s="610">
        <v>23.7</v>
      </c>
      <c r="H36" s="610">
        <v>29.200000000000003</v>
      </c>
      <c r="I36" s="610">
        <v>24.9</v>
      </c>
      <c r="J36" s="600">
        <f t="shared" si="2"/>
        <v>-4.3000000000000043</v>
      </c>
      <c r="K36" s="601">
        <f t="shared" si="3"/>
        <v>-0.14726027397260288</v>
      </c>
    </row>
    <row r="37" spans="1:13" x14ac:dyDescent="0.2">
      <c r="A37" s="607" t="s">
        <v>549</v>
      </c>
      <c r="B37" s="602"/>
      <c r="C37" s="604"/>
      <c r="D37" s="604"/>
      <c r="E37" s="604"/>
      <c r="F37" s="608">
        <v>64.597744869999985</v>
      </c>
      <c r="G37" s="608">
        <v>58.440000000000005</v>
      </c>
      <c r="H37" s="608">
        <v>65.147842069999996</v>
      </c>
      <c r="I37" s="608">
        <v>62.6</v>
      </c>
      <c r="J37" s="600">
        <f t="shared" si="2"/>
        <v>-2.5478420699999944</v>
      </c>
      <c r="K37" s="601">
        <f t="shared" si="3"/>
        <v>-3.9108618014736307E-2</v>
      </c>
    </row>
    <row r="38" spans="1:13" x14ac:dyDescent="0.2">
      <c r="A38" s="607" t="s">
        <v>550</v>
      </c>
      <c r="B38" s="602"/>
      <c r="C38" s="604"/>
      <c r="D38" s="604"/>
      <c r="E38" s="604"/>
      <c r="F38" s="608">
        <v>19.989163519999998</v>
      </c>
      <c r="G38" s="608">
        <v>19.7</v>
      </c>
      <c r="H38" s="608">
        <v>20.167530490000001</v>
      </c>
      <c r="I38" s="608">
        <v>20.007999999999999</v>
      </c>
      <c r="J38" s="600">
        <f t="shared" si="2"/>
        <v>-0.15953049000000163</v>
      </c>
      <c r="K38" s="601">
        <f t="shared" si="3"/>
        <v>-7.9102639799704111E-3</v>
      </c>
    </row>
    <row r="39" spans="1:13" x14ac:dyDescent="0.2">
      <c r="A39" s="611" t="s">
        <v>551</v>
      </c>
      <c r="B39" s="156"/>
      <c r="C39" s="612"/>
      <c r="D39" s="612"/>
      <c r="E39" s="612"/>
      <c r="F39" s="613">
        <v>770.83406037999998</v>
      </c>
      <c r="G39" s="613">
        <f>838.688-0.291</f>
        <v>838.39699999999993</v>
      </c>
      <c r="H39" s="613">
        <v>788.56092764999994</v>
      </c>
      <c r="I39" s="613">
        <v>820.39900000000011</v>
      </c>
      <c r="J39" s="461">
        <f t="shared" si="2"/>
        <v>31.838072350000175</v>
      </c>
      <c r="K39" s="462">
        <f t="shared" si="3"/>
        <v>4.0374904758318619E-2</v>
      </c>
    </row>
    <row r="40" spans="1:13" x14ac:dyDescent="0.2">
      <c r="A40" s="609"/>
      <c r="B40" s="602" t="s">
        <v>555</v>
      </c>
      <c r="C40" s="604"/>
      <c r="D40" s="604"/>
      <c r="E40" s="604"/>
      <c r="F40" s="610">
        <v>712.46380112999998</v>
      </c>
      <c r="G40" s="610">
        <v>792.78499999999997</v>
      </c>
      <c r="H40" s="610">
        <v>722.23015456000007</v>
      </c>
      <c r="I40" s="610">
        <v>754.45900000000006</v>
      </c>
      <c r="J40" s="600">
        <f t="shared" si="2"/>
        <v>32.228845439999986</v>
      </c>
      <c r="K40" s="601">
        <f t="shared" si="3"/>
        <v>4.4624065107935706E-2</v>
      </c>
    </row>
    <row r="41" spans="1:13" x14ac:dyDescent="0.2">
      <c r="A41" s="609"/>
      <c r="B41" s="602" t="s">
        <v>557</v>
      </c>
      <c r="C41" s="604"/>
      <c r="D41" s="604"/>
      <c r="E41" s="604"/>
      <c r="F41" s="610">
        <v>21.3</v>
      </c>
      <c r="G41" s="610">
        <v>13.7</v>
      </c>
      <c r="H41" s="610">
        <v>30.4</v>
      </c>
      <c r="I41" s="610">
        <v>28.9</v>
      </c>
      <c r="J41" s="600">
        <f t="shared" si="2"/>
        <v>-1.5</v>
      </c>
      <c r="K41" s="601">
        <f t="shared" si="3"/>
        <v>-4.9342105263157854E-2</v>
      </c>
    </row>
    <row r="42" spans="1:13" x14ac:dyDescent="0.2">
      <c r="A42" s="609"/>
      <c r="B42" s="602" t="s">
        <v>556</v>
      </c>
      <c r="C42" s="604"/>
      <c r="D42" s="604"/>
      <c r="E42" s="604"/>
      <c r="F42" s="610">
        <v>17.675177789999999</v>
      </c>
      <c r="G42" s="610">
        <v>16.772000000000002</v>
      </c>
      <c r="H42" s="610">
        <v>17.537011279999998</v>
      </c>
      <c r="I42" s="610">
        <v>17.223000000000003</v>
      </c>
      <c r="J42" s="600">
        <f t="shared" si="2"/>
        <v>-0.31401127999999545</v>
      </c>
      <c r="K42" s="601">
        <f t="shared" si="3"/>
        <v>-1.7905632549721218E-2</v>
      </c>
    </row>
    <row r="43" spans="1:13" x14ac:dyDescent="0.2">
      <c r="A43" s="611" t="s">
        <v>558</v>
      </c>
      <c r="B43" s="156"/>
      <c r="C43" s="612"/>
      <c r="D43" s="612"/>
      <c r="E43" s="612"/>
      <c r="F43" s="613">
        <v>127.85</v>
      </c>
      <c r="G43" s="613">
        <v>24.900000000000002</v>
      </c>
      <c r="H43" s="613">
        <v>35.85</v>
      </c>
      <c r="I43" s="613">
        <v>227.75</v>
      </c>
      <c r="J43" s="461">
        <f t="shared" si="2"/>
        <v>191.9</v>
      </c>
      <c r="K43" s="462">
        <f t="shared" si="3"/>
        <v>5.3528591352859136</v>
      </c>
    </row>
    <row r="44" spans="1:13" x14ac:dyDescent="0.2">
      <c r="A44" s="609"/>
      <c r="B44" s="602" t="s">
        <v>559</v>
      </c>
      <c r="C44" s="604"/>
      <c r="D44" s="604"/>
      <c r="E44" s="604"/>
      <c r="F44" s="610">
        <v>103</v>
      </c>
      <c r="G44" s="610">
        <v>0</v>
      </c>
      <c r="H44" s="610">
        <v>9</v>
      </c>
      <c r="I44" s="610">
        <v>179</v>
      </c>
      <c r="J44" s="600">
        <f t="shared" si="2"/>
        <v>170</v>
      </c>
      <c r="K44" s="601">
        <f t="shared" si="3"/>
        <v>18.888888888888889</v>
      </c>
    </row>
    <row r="45" spans="1:13" x14ac:dyDescent="0.2">
      <c r="A45" s="609"/>
      <c r="B45" s="602" t="s">
        <v>560</v>
      </c>
      <c r="C45" s="604"/>
      <c r="D45" s="604"/>
      <c r="E45" s="604"/>
      <c r="F45" s="610">
        <v>23.75</v>
      </c>
      <c r="G45" s="610">
        <v>23.8</v>
      </c>
      <c r="H45" s="610">
        <v>23.75</v>
      </c>
      <c r="I45" s="610">
        <v>23.75</v>
      </c>
      <c r="J45" s="600">
        <f t="shared" ref="J45:J46" si="8">I45-H45</f>
        <v>0</v>
      </c>
      <c r="K45" s="601">
        <f t="shared" ref="K45:K46" si="9">I45/H45-1</f>
        <v>0</v>
      </c>
    </row>
    <row r="46" spans="1:13" s="31" customFormat="1" ht="15" customHeight="1" x14ac:dyDescent="0.25">
      <c r="A46" s="621" t="s">
        <v>94</v>
      </c>
      <c r="B46" s="622"/>
      <c r="C46" s="622"/>
      <c r="D46" s="622"/>
      <c r="E46" s="622"/>
      <c r="F46" s="623">
        <f>F3+F4+F5+F7+F9+F11+F12+F14+F17+F18+F19+F24+F28+F31+F33+F37+F38+F39+F43</f>
        <v>12308.14597628</v>
      </c>
      <c r="G46" s="623">
        <f>G3+G4+G5+G7+G9+G11+G12+G14+G17+G18+G19+G24+G28+G31+G33+G37+G38+G39+G43</f>
        <v>12595.762250000002</v>
      </c>
      <c r="H46" s="623">
        <f>H3+H4+H5+H7+H9+H11+H12+H14+H17+H18+H19+H24+H28+H31+H33+H37+H38+H39+H43</f>
        <v>12742.163186670001</v>
      </c>
      <c r="I46" s="623">
        <f>I3+I4+I5+I7+I9+I11+I12+I14+I17+I18+I19+I24+I28+I31+I33+I37+I38+I39+I43</f>
        <v>13096.534000000001</v>
      </c>
      <c r="J46" s="426">
        <f t="shared" si="8"/>
        <v>354.3708133300006</v>
      </c>
      <c r="K46" s="614">
        <f t="shared" si="9"/>
        <v>2.7810883296544242E-2</v>
      </c>
    </row>
    <row r="47" spans="1:13" x14ac:dyDescent="0.2">
      <c r="A47" s="627" t="s">
        <v>580</v>
      </c>
    </row>
    <row r="48" spans="1:13" x14ac:dyDescent="0.2">
      <c r="A48" s="620" t="s">
        <v>584</v>
      </c>
    </row>
  </sheetData>
  <mergeCells count="2">
    <mergeCell ref="A1:D2"/>
    <mergeCell ref="J1:K1"/>
  </mergeCells>
  <pageMargins left="0.7" right="0.7" top="0.78740157499999996" bottom="0.78740157499999996" header="0.3" footer="0.3"/>
  <pageSetup paperSize="9" scale="8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zoomScaleNormal="100" workbookViewId="0">
      <selection sqref="A1:D2"/>
    </sheetView>
  </sheetViews>
  <sheetFormatPr baseColWidth="10" defaultColWidth="11.42578125" defaultRowHeight="12.75" x14ac:dyDescent="0.2"/>
  <cols>
    <col min="1" max="2" width="2.85546875" style="29" customWidth="1"/>
    <col min="3" max="3" width="25.7109375" style="29" customWidth="1"/>
    <col min="4" max="11" width="8.5703125" style="29" customWidth="1"/>
    <col min="12" max="12" width="11.42578125" style="29"/>
    <col min="13" max="16" width="6.140625" style="29" customWidth="1"/>
    <col min="17" max="16384" width="11.42578125" style="29"/>
  </cols>
  <sheetData>
    <row r="1" spans="1:17" ht="15" customHeight="1" x14ac:dyDescent="0.2">
      <c r="A1" s="727" t="s">
        <v>2</v>
      </c>
      <c r="B1" s="722"/>
      <c r="C1" s="722"/>
      <c r="D1" s="722"/>
      <c r="E1" s="148"/>
      <c r="F1" s="695" t="s">
        <v>1</v>
      </c>
      <c r="G1" s="386">
        <v>2019</v>
      </c>
      <c r="H1" s="695" t="s">
        <v>0</v>
      </c>
      <c r="I1" s="695" t="s">
        <v>160</v>
      </c>
      <c r="J1" s="715" t="s">
        <v>151</v>
      </c>
      <c r="K1" s="715"/>
    </row>
    <row r="2" spans="1:17" ht="15" customHeight="1" x14ac:dyDescent="0.2">
      <c r="A2" s="723"/>
      <c r="B2" s="723"/>
      <c r="C2" s="723"/>
      <c r="D2" s="723"/>
      <c r="E2" s="700"/>
      <c r="F2" s="700">
        <v>2018</v>
      </c>
      <c r="G2" s="363" t="s">
        <v>180</v>
      </c>
      <c r="H2" s="700">
        <v>2019</v>
      </c>
      <c r="I2" s="700">
        <v>2020</v>
      </c>
      <c r="J2" s="694" t="s">
        <v>158</v>
      </c>
      <c r="K2" s="694" t="s">
        <v>157</v>
      </c>
    </row>
    <row r="3" spans="1:17" s="31" customFormat="1" ht="15" customHeight="1" x14ac:dyDescent="0.25">
      <c r="A3" s="598" t="s">
        <v>534</v>
      </c>
      <c r="F3" s="599">
        <v>8.2721652599999995</v>
      </c>
      <c r="G3" s="599">
        <v>7.8440000000000003</v>
      </c>
      <c r="H3" s="599">
        <v>7.7683691900000005</v>
      </c>
      <c r="I3" s="599">
        <v>6.69</v>
      </c>
      <c r="J3" s="459">
        <f t="shared" ref="J3" si="0">I3-H3</f>
        <v>-1.0783691900000001</v>
      </c>
      <c r="K3" s="460">
        <f t="shared" ref="K3" si="1">I3/H3-1</f>
        <v>-0.13881538887056932</v>
      </c>
      <c r="Q3" s="414"/>
    </row>
    <row r="4" spans="1:17" s="31" customFormat="1" ht="15" customHeight="1" x14ac:dyDescent="0.25">
      <c r="A4" s="598" t="s">
        <v>535</v>
      </c>
      <c r="F4" s="599">
        <v>0.12336806</v>
      </c>
      <c r="G4" s="599">
        <v>0.2</v>
      </c>
      <c r="H4" s="599">
        <v>0.13523640000000001</v>
      </c>
      <c r="I4" s="599">
        <v>0.15</v>
      </c>
      <c r="J4" s="459"/>
      <c r="K4" s="460"/>
      <c r="Q4" s="414"/>
    </row>
    <row r="5" spans="1:17" s="398" customFormat="1" ht="15" customHeight="1" x14ac:dyDescent="0.25">
      <c r="A5" s="598" t="s">
        <v>536</v>
      </c>
      <c r="F5" s="599">
        <v>0.38733392</v>
      </c>
      <c r="G5" s="599">
        <v>0</v>
      </c>
      <c r="H5" s="599">
        <v>0.36633854999999999</v>
      </c>
      <c r="I5" s="599">
        <v>0.2</v>
      </c>
      <c r="J5" s="659">
        <f t="shared" ref="J5:J28" si="2">I5-H5</f>
        <v>-0.16633854999999997</v>
      </c>
      <c r="K5" s="660">
        <f t="shared" ref="K5:K26" si="3">I5/H5-1</f>
        <v>-0.45405690992662384</v>
      </c>
      <c r="Q5" s="414"/>
    </row>
    <row r="6" spans="1:17" s="398" customFormat="1" ht="15" customHeight="1" x14ac:dyDescent="0.25">
      <c r="A6" s="598" t="s">
        <v>537</v>
      </c>
      <c r="F6" s="599"/>
      <c r="G6" s="599"/>
      <c r="H6" s="599"/>
      <c r="I6" s="599">
        <v>0.59599999999999997</v>
      </c>
      <c r="J6" s="659">
        <f t="shared" si="2"/>
        <v>0.59599999999999997</v>
      </c>
      <c r="K6" s="660"/>
      <c r="Q6" s="414"/>
    </row>
    <row r="7" spans="1:17" s="398" customFormat="1" ht="15" customHeight="1" x14ac:dyDescent="0.25">
      <c r="A7" s="615" t="s">
        <v>367</v>
      </c>
      <c r="B7" s="186"/>
      <c r="C7" s="186"/>
      <c r="D7" s="186"/>
      <c r="E7" s="186"/>
      <c r="F7" s="616">
        <v>174.25583922999999</v>
      </c>
      <c r="G7" s="616">
        <v>0</v>
      </c>
      <c r="H7" s="616">
        <v>175.34148912000001</v>
      </c>
      <c r="I7" s="616">
        <v>3.5579999999999998</v>
      </c>
      <c r="J7" s="461">
        <f t="shared" si="2"/>
        <v>-171.78348912000001</v>
      </c>
      <c r="K7" s="462">
        <f t="shared" si="3"/>
        <v>-0.97970816822728712</v>
      </c>
    </row>
    <row r="8" spans="1:17" s="398" customFormat="1" ht="15" customHeight="1" x14ac:dyDescent="0.25">
      <c r="A8" s="602"/>
      <c r="B8" s="602" t="s">
        <v>561</v>
      </c>
      <c r="F8" s="603">
        <v>170</v>
      </c>
      <c r="G8" s="603">
        <v>0</v>
      </c>
      <c r="H8" s="603">
        <v>171</v>
      </c>
      <c r="I8" s="603"/>
      <c r="J8" s="600">
        <f t="shared" si="2"/>
        <v>-171</v>
      </c>
      <c r="K8" s="601">
        <f t="shared" si="3"/>
        <v>-1</v>
      </c>
    </row>
    <row r="9" spans="1:17" s="398" customFormat="1" ht="15" customHeight="1" x14ac:dyDescent="0.25">
      <c r="A9" s="598" t="s">
        <v>538</v>
      </c>
      <c r="F9" s="599">
        <v>24.657843289999999</v>
      </c>
      <c r="G9" s="599">
        <v>21.010999999999999</v>
      </c>
      <c r="H9" s="599">
        <v>23.609881049999998</v>
      </c>
      <c r="I9" s="599">
        <v>19.780999999999999</v>
      </c>
      <c r="J9" s="659">
        <f t="shared" si="2"/>
        <v>-3.8288810499999997</v>
      </c>
      <c r="K9" s="660">
        <f t="shared" si="3"/>
        <v>-0.16217282255219156</v>
      </c>
    </row>
    <row r="10" spans="1:17" s="398" customFormat="1" ht="15" customHeight="1" x14ac:dyDescent="0.25">
      <c r="A10" s="598" t="s">
        <v>539</v>
      </c>
      <c r="F10" s="599">
        <v>0.31857932999999999</v>
      </c>
      <c r="G10" s="599">
        <v>0.19600000000000001</v>
      </c>
      <c r="H10" s="599">
        <v>0.21377229</v>
      </c>
      <c r="I10" s="599">
        <v>9.8000000000000004E-2</v>
      </c>
      <c r="J10" s="659">
        <f t="shared" si="2"/>
        <v>-0.11577229</v>
      </c>
      <c r="K10" s="660">
        <f t="shared" si="3"/>
        <v>-0.54156827341841174</v>
      </c>
    </row>
    <row r="11" spans="1:17" s="398" customFormat="1" ht="15" customHeight="1" x14ac:dyDescent="0.25">
      <c r="A11" s="615" t="s">
        <v>540</v>
      </c>
      <c r="B11" s="186"/>
      <c r="C11" s="186"/>
      <c r="D11" s="186"/>
      <c r="E11" s="186"/>
      <c r="F11" s="616">
        <v>540.84594305999985</v>
      </c>
      <c r="G11" s="616">
        <v>460.05</v>
      </c>
      <c r="H11" s="616">
        <v>519.37681596000004</v>
      </c>
      <c r="I11" s="616">
        <v>450.00000000000006</v>
      </c>
      <c r="J11" s="461">
        <f t="shared" si="2"/>
        <v>-69.376815959999988</v>
      </c>
      <c r="K11" s="462">
        <f t="shared" si="3"/>
        <v>-0.13357703661024223</v>
      </c>
    </row>
    <row r="12" spans="1:17" s="398" customFormat="1" ht="15" customHeight="1" x14ac:dyDescent="0.25">
      <c r="A12" s="602"/>
      <c r="B12" s="602" t="s">
        <v>541</v>
      </c>
      <c r="F12" s="603">
        <v>540.83303382999986</v>
      </c>
      <c r="G12" s="603">
        <v>460</v>
      </c>
      <c r="H12" s="603">
        <v>519.364597</v>
      </c>
      <c r="I12" s="603">
        <v>450.00000000000006</v>
      </c>
      <c r="J12" s="600">
        <f t="shared" si="2"/>
        <v>-69.364596999999947</v>
      </c>
      <c r="K12" s="601">
        <f t="shared" si="3"/>
        <v>-0.13355665249551063</v>
      </c>
    </row>
    <row r="13" spans="1:17" s="398" customFormat="1" ht="15" customHeight="1" x14ac:dyDescent="0.25">
      <c r="A13" s="598" t="s">
        <v>542</v>
      </c>
      <c r="F13" s="599">
        <v>24.529173030000003</v>
      </c>
      <c r="G13" s="599">
        <v>12.243000000000002</v>
      </c>
      <c r="H13" s="599">
        <v>23.515880179999996</v>
      </c>
      <c r="I13" s="599">
        <v>9.7240000000000002</v>
      </c>
      <c r="J13" s="659">
        <f t="shared" si="2"/>
        <v>-13.791880179999996</v>
      </c>
      <c r="K13" s="660">
        <f t="shared" si="3"/>
        <v>-0.58649219482457826</v>
      </c>
    </row>
    <row r="14" spans="1:17" s="398" customFormat="1" ht="15" customHeight="1" x14ac:dyDescent="0.25">
      <c r="A14" s="598" t="s">
        <v>543</v>
      </c>
      <c r="F14" s="599">
        <v>1.1000000000000001</v>
      </c>
      <c r="G14" s="599">
        <v>1.575</v>
      </c>
      <c r="H14" s="599">
        <v>0.8</v>
      </c>
      <c r="I14" s="599">
        <v>1.5</v>
      </c>
      <c r="J14" s="659">
        <f t="shared" si="2"/>
        <v>0.7</v>
      </c>
      <c r="K14" s="660">
        <f t="shared" si="3"/>
        <v>0.875</v>
      </c>
    </row>
    <row r="15" spans="1:17" s="398" customFormat="1" ht="15" customHeight="1" x14ac:dyDescent="0.25">
      <c r="A15" s="598" t="s">
        <v>544</v>
      </c>
      <c r="F15" s="599">
        <v>12.28592398</v>
      </c>
      <c r="G15" s="599">
        <f>4.685+1.291</f>
        <v>5.9759999999999991</v>
      </c>
      <c r="H15" s="599">
        <v>16.53611648</v>
      </c>
      <c r="I15" s="599">
        <v>8.9740000000000002</v>
      </c>
      <c r="J15" s="659">
        <f t="shared" si="2"/>
        <v>-7.5621164800000003</v>
      </c>
      <c r="K15" s="660">
        <f t="shared" si="3"/>
        <v>-0.45730909607138903</v>
      </c>
    </row>
    <row r="16" spans="1:17" s="398" customFormat="1" ht="15" customHeight="1" x14ac:dyDescent="0.25">
      <c r="A16" s="615" t="s">
        <v>545</v>
      </c>
      <c r="B16" s="186"/>
      <c r="C16" s="186"/>
      <c r="D16" s="186"/>
      <c r="E16" s="186"/>
      <c r="F16" s="616">
        <v>554.05433579999999</v>
      </c>
      <c r="G16" s="616">
        <v>544.53300000000002</v>
      </c>
      <c r="H16" s="616">
        <v>545.55441554999993</v>
      </c>
      <c r="I16" s="616">
        <v>535.50900000000001</v>
      </c>
      <c r="J16" s="461">
        <f t="shared" si="2"/>
        <v>-10.045415549999916</v>
      </c>
      <c r="K16" s="462">
        <f t="shared" si="3"/>
        <v>-1.8413223802565382E-2</v>
      </c>
    </row>
    <row r="17" spans="1:11" s="398" customFormat="1" ht="15" customHeight="1" x14ac:dyDescent="0.25">
      <c r="A17" s="602"/>
      <c r="B17" s="602" t="s">
        <v>546</v>
      </c>
      <c r="F17" s="603">
        <v>375.32823120999996</v>
      </c>
      <c r="G17" s="603">
        <v>373.709</v>
      </c>
      <c r="H17" s="603">
        <v>373.70135041999998</v>
      </c>
      <c r="I17" s="603">
        <v>364.23899999999998</v>
      </c>
      <c r="J17" s="600">
        <f t="shared" si="2"/>
        <v>-9.462350420000007</v>
      </c>
      <c r="K17" s="601">
        <f t="shared" si="3"/>
        <v>-2.5320621425010459E-2</v>
      </c>
    </row>
    <row r="18" spans="1:11" s="398" customFormat="1" ht="15" customHeight="1" x14ac:dyDescent="0.25">
      <c r="A18" s="602"/>
      <c r="B18" s="602" t="s">
        <v>547</v>
      </c>
      <c r="F18" s="603">
        <v>172.3</v>
      </c>
      <c r="G18" s="603">
        <v>165</v>
      </c>
      <c r="H18" s="603">
        <v>165.5</v>
      </c>
      <c r="I18" s="603">
        <v>165.4</v>
      </c>
      <c r="J18" s="600">
        <f t="shared" si="2"/>
        <v>-9.9999999999994316E-2</v>
      </c>
      <c r="K18" s="601">
        <f t="shared" si="3"/>
        <v>-6.0422960725070585E-4</v>
      </c>
    </row>
    <row r="19" spans="1:11" s="398" customFormat="1" ht="15" customHeight="1" x14ac:dyDescent="0.25">
      <c r="A19" s="598" t="s">
        <v>549</v>
      </c>
      <c r="F19" s="599">
        <v>31.141861180000003</v>
      </c>
      <c r="G19" s="599">
        <v>30.600999999999999</v>
      </c>
      <c r="H19" s="599">
        <v>25.001687830000005</v>
      </c>
      <c r="I19" s="599">
        <v>23.400000000000006</v>
      </c>
      <c r="J19" s="659">
        <f t="shared" si="2"/>
        <v>-1.6016878299999995</v>
      </c>
      <c r="K19" s="660">
        <f t="shared" si="3"/>
        <v>-6.4063188089169887E-2</v>
      </c>
    </row>
    <row r="20" spans="1:11" s="398" customFormat="1" ht="15" customHeight="1" x14ac:dyDescent="0.25">
      <c r="A20" s="598" t="s">
        <v>550</v>
      </c>
      <c r="F20" s="599">
        <v>5.8566593499999993</v>
      </c>
      <c r="G20" s="599">
        <v>4.6990000000000007</v>
      </c>
      <c r="H20" s="599">
        <v>5.5953237500000004</v>
      </c>
      <c r="I20" s="599">
        <v>5.008</v>
      </c>
      <c r="J20" s="659">
        <f t="shared" si="2"/>
        <v>-0.58732375000000037</v>
      </c>
      <c r="K20" s="660">
        <f t="shared" si="3"/>
        <v>-0.10496689311320018</v>
      </c>
    </row>
    <row r="21" spans="1:11" s="398" customFormat="1" ht="15" customHeight="1" x14ac:dyDescent="0.25">
      <c r="A21" s="615" t="s">
        <v>551</v>
      </c>
      <c r="B21" s="186"/>
      <c r="C21" s="186"/>
      <c r="D21" s="186"/>
      <c r="E21" s="186"/>
      <c r="F21" s="616">
        <v>753.39934649999998</v>
      </c>
      <c r="G21" s="616">
        <f>617.253-1.291</f>
        <v>615.96199999999999</v>
      </c>
      <c r="H21" s="616">
        <v>595.95368008000003</v>
      </c>
      <c r="I21" s="616">
        <v>715.56600000000003</v>
      </c>
      <c r="J21" s="461">
        <f t="shared" si="2"/>
        <v>119.61231992</v>
      </c>
      <c r="K21" s="462">
        <f t="shared" si="3"/>
        <v>0.20070741052214558</v>
      </c>
    </row>
    <row r="22" spans="1:11" s="398" customFormat="1" ht="15" customHeight="1" x14ac:dyDescent="0.25">
      <c r="A22" s="602"/>
      <c r="B22" s="602" t="s">
        <v>552</v>
      </c>
      <c r="F22" s="603">
        <v>181</v>
      </c>
      <c r="G22" s="603">
        <v>321.10000000000002</v>
      </c>
      <c r="H22" s="603">
        <v>370</v>
      </c>
      <c r="I22" s="603">
        <v>471.2</v>
      </c>
      <c r="J22" s="600">
        <f t="shared" si="2"/>
        <v>101.19999999999999</v>
      </c>
      <c r="K22" s="601">
        <f t="shared" si="3"/>
        <v>0.27351351351351338</v>
      </c>
    </row>
    <row r="23" spans="1:11" s="398" customFormat="1" ht="15" customHeight="1" x14ac:dyDescent="0.25">
      <c r="A23" s="602"/>
      <c r="B23" s="602" t="s">
        <v>553</v>
      </c>
      <c r="F23" s="603">
        <v>217.45482293999999</v>
      </c>
      <c r="G23" s="603">
        <v>0.59</v>
      </c>
      <c r="H23" s="603">
        <v>113.35014901000001</v>
      </c>
      <c r="I23" s="603">
        <v>101.643</v>
      </c>
      <c r="J23" s="600">
        <f t="shared" si="2"/>
        <v>-11.707149010000009</v>
      </c>
      <c r="K23" s="601">
        <f t="shared" si="3"/>
        <v>-0.1032830491380049</v>
      </c>
    </row>
    <row r="24" spans="1:11" s="398" customFormat="1" ht="15" customHeight="1" x14ac:dyDescent="0.25">
      <c r="A24" s="602"/>
      <c r="B24" s="602" t="s">
        <v>554</v>
      </c>
      <c r="F24" s="603">
        <v>74.400000000000006</v>
      </c>
      <c r="G24" s="603">
        <v>50</v>
      </c>
      <c r="H24" s="603">
        <v>74.400000000000006</v>
      </c>
      <c r="I24" s="603">
        <v>100</v>
      </c>
      <c r="J24" s="600">
        <f t="shared" si="2"/>
        <v>25.599999999999994</v>
      </c>
      <c r="K24" s="601">
        <f t="shared" si="3"/>
        <v>0.34408602150537626</v>
      </c>
    </row>
    <row r="25" spans="1:11" s="398" customFormat="1" ht="15" customHeight="1" x14ac:dyDescent="0.25">
      <c r="A25" s="602"/>
      <c r="B25" s="602" t="s">
        <v>555</v>
      </c>
      <c r="F25" s="603">
        <v>256.73690496</v>
      </c>
      <c r="G25" s="603">
        <v>224.98399999999998</v>
      </c>
      <c r="H25" s="603">
        <v>15.86795015</v>
      </c>
      <c r="I25" s="603">
        <v>22.225999999999999</v>
      </c>
      <c r="J25" s="600">
        <f t="shared" si="2"/>
        <v>6.3580498499999987</v>
      </c>
      <c r="K25" s="601">
        <f t="shared" si="3"/>
        <v>0.40068501538618695</v>
      </c>
    </row>
    <row r="26" spans="1:11" s="398" customFormat="1" ht="15" customHeight="1" x14ac:dyDescent="0.25">
      <c r="A26" s="602"/>
      <c r="B26" s="602" t="s">
        <v>556</v>
      </c>
      <c r="F26" s="603">
        <v>19.54324776</v>
      </c>
      <c r="G26" s="603">
        <v>16.771999999999998</v>
      </c>
      <c r="H26" s="603">
        <v>18.505111109999998</v>
      </c>
      <c r="I26" s="603">
        <v>17.222999999999999</v>
      </c>
      <c r="J26" s="600">
        <f t="shared" si="2"/>
        <v>-1.2821111099999989</v>
      </c>
      <c r="K26" s="601">
        <f t="shared" si="3"/>
        <v>-6.9284161677211298E-2</v>
      </c>
    </row>
    <row r="27" spans="1:11" s="398" customFormat="1" ht="15" customHeight="1" x14ac:dyDescent="0.25">
      <c r="A27" s="615" t="s">
        <v>558</v>
      </c>
      <c r="B27" s="186"/>
      <c r="C27" s="186"/>
      <c r="D27" s="186"/>
      <c r="E27" s="186"/>
      <c r="F27" s="616">
        <v>32.250503909999999</v>
      </c>
      <c r="G27" s="616">
        <v>29.8</v>
      </c>
      <c r="H27" s="616">
        <v>28.19585309</v>
      </c>
      <c r="I27" s="616">
        <v>1328.2800000000002</v>
      </c>
      <c r="J27" s="461">
        <f t="shared" si="2"/>
        <v>1300.0841469100003</v>
      </c>
      <c r="K27" s="462"/>
    </row>
    <row r="28" spans="1:11" s="398" customFormat="1" ht="15" customHeight="1" x14ac:dyDescent="0.25">
      <c r="A28" s="602"/>
      <c r="B28" s="602" t="s">
        <v>559</v>
      </c>
      <c r="F28" s="603">
        <v>18.3</v>
      </c>
      <c r="G28" s="603">
        <v>16</v>
      </c>
      <c r="H28" s="603">
        <v>14.4</v>
      </c>
      <c r="I28" s="603">
        <v>1316.4</v>
      </c>
      <c r="J28" s="600">
        <f t="shared" si="2"/>
        <v>1302</v>
      </c>
      <c r="K28" s="601"/>
    </row>
    <row r="29" spans="1:11" s="31" customFormat="1" ht="15" customHeight="1" x14ac:dyDescent="0.25">
      <c r="A29" s="621" t="s">
        <v>94</v>
      </c>
      <c r="B29" s="622"/>
      <c r="C29" s="622"/>
      <c r="D29" s="622"/>
      <c r="E29" s="622"/>
      <c r="F29" s="623">
        <f t="shared" ref="F29:H29" si="4">F27+F21+F20+F19+F16+F15+F14+F13+F11+F10+F9+F7+F6+F5+F3+F4</f>
        <v>2163.4788758999994</v>
      </c>
      <c r="G29" s="623">
        <f t="shared" si="4"/>
        <v>1734.6899999999998</v>
      </c>
      <c r="H29" s="623">
        <f t="shared" si="4"/>
        <v>1967.9648595199999</v>
      </c>
      <c r="I29" s="623">
        <f>I27+I21+I20+I19+I16+I15+I14+I13+I11+I10+I9+I7+I6+I5+I3+I4</f>
        <v>3109.0340000000006</v>
      </c>
      <c r="J29" s="426">
        <f>J27+J21+J20+J19+J16+J15+J14+J13+J11+J10+J9+J7+J6+J5+J3+J4</f>
        <v>1141.0543768800003</v>
      </c>
      <c r="K29" s="614">
        <f t="shared" ref="K29" si="5">I29/H29-1</f>
        <v>0.57982190838423575</v>
      </c>
    </row>
    <row r="30" spans="1:11" s="396" customFormat="1" x14ac:dyDescent="0.2">
      <c r="A30" s="396" t="s">
        <v>592</v>
      </c>
    </row>
  </sheetData>
  <mergeCells count="2">
    <mergeCell ref="A1:D2"/>
    <mergeCell ref="J1:K1"/>
  </mergeCells>
  <pageMargins left="0.7" right="0.7" top="0.78740157499999996" bottom="0.78740157499999996" header="0.3" footer="0.3"/>
  <pageSetup paperSize="9" scale="8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6"/>
  <sheetViews>
    <sheetView showGridLines="0" workbookViewId="0">
      <selection sqref="A1:A2"/>
    </sheetView>
  </sheetViews>
  <sheetFormatPr baseColWidth="10" defaultColWidth="11.42578125" defaultRowHeight="12.75" x14ac:dyDescent="0.2"/>
  <cols>
    <col min="1" max="1" width="35.42578125" style="29" customWidth="1"/>
    <col min="2" max="4" width="8.5703125" style="29" customWidth="1"/>
    <col min="5" max="5" width="2.85546875" style="29" customWidth="1"/>
    <col min="6" max="8" width="8.5703125" style="29" customWidth="1"/>
    <col min="9" max="9" width="2.85546875" style="29" customWidth="1"/>
    <col min="10" max="12" width="8.5703125" style="29" customWidth="1"/>
    <col min="13" max="13" width="2.85546875" style="29" customWidth="1"/>
    <col min="14" max="16" width="8.5703125" style="29" customWidth="1"/>
    <col min="17" max="16384" width="11.42578125" style="29"/>
  </cols>
  <sheetData>
    <row r="1" spans="1:16" ht="15" customHeight="1" x14ac:dyDescent="0.2">
      <c r="A1" s="724" t="s">
        <v>162</v>
      </c>
      <c r="B1" s="726" t="s">
        <v>284</v>
      </c>
      <c r="C1" s="726"/>
      <c r="D1" s="726"/>
      <c r="E1" s="329"/>
      <c r="F1" s="726" t="s">
        <v>181</v>
      </c>
      <c r="G1" s="726"/>
      <c r="H1" s="726"/>
      <c r="I1" s="329"/>
      <c r="J1" s="726" t="s">
        <v>285</v>
      </c>
      <c r="K1" s="726"/>
      <c r="L1" s="726"/>
      <c r="M1" s="329"/>
      <c r="N1" s="726" t="s">
        <v>286</v>
      </c>
      <c r="O1" s="726"/>
      <c r="P1" s="726"/>
    </row>
    <row r="2" spans="1:16" ht="15" customHeight="1" x14ac:dyDescent="0.2">
      <c r="A2" s="725"/>
      <c r="B2" s="330" t="s">
        <v>158</v>
      </c>
      <c r="C2" s="331" t="s">
        <v>274</v>
      </c>
      <c r="D2" s="331" t="s">
        <v>275</v>
      </c>
      <c r="E2" s="331"/>
      <c r="F2" s="330" t="s">
        <v>158</v>
      </c>
      <c r="G2" s="331" t="s">
        <v>274</v>
      </c>
      <c r="H2" s="331" t="s">
        <v>275</v>
      </c>
      <c r="I2" s="331"/>
      <c r="J2" s="330" t="s">
        <v>158</v>
      </c>
      <c r="K2" s="331" t="s">
        <v>274</v>
      </c>
      <c r="L2" s="331" t="s">
        <v>275</v>
      </c>
      <c r="M2" s="331"/>
      <c r="N2" s="330" t="s">
        <v>158</v>
      </c>
      <c r="O2" s="331" t="s">
        <v>274</v>
      </c>
      <c r="P2" s="331" t="s">
        <v>275</v>
      </c>
    </row>
    <row r="3" spans="1:16" s="31" customFormat="1" ht="15" customHeight="1" x14ac:dyDescent="0.25">
      <c r="A3" s="310" t="s">
        <v>279</v>
      </c>
      <c r="B3" s="312">
        <v>53239.703752809997</v>
      </c>
      <c r="C3" s="311">
        <v>60.360014142552231</v>
      </c>
      <c r="D3" s="311">
        <v>13.802970243785767</v>
      </c>
      <c r="E3" s="311"/>
      <c r="F3" s="312">
        <v>54521.525999999983</v>
      </c>
      <c r="G3" s="311">
        <v>60.911100435705499</v>
      </c>
      <c r="H3" s="311">
        <v>13.53435524950476</v>
      </c>
      <c r="I3" s="311"/>
      <c r="J3" s="312">
        <v>55014.74738079997</v>
      </c>
      <c r="K3" s="311">
        <v>60.526738894239671</v>
      </c>
      <c r="L3" s="311">
        <v>13.804697630891855</v>
      </c>
      <c r="M3" s="311"/>
      <c r="N3" s="312">
        <v>55400.593901925662</v>
      </c>
      <c r="O3" s="311">
        <v>60.0874121050499</v>
      </c>
      <c r="P3" s="311">
        <v>13.468861605530384</v>
      </c>
    </row>
    <row r="4" spans="1:16" s="31" customFormat="1" ht="15" customHeight="1" x14ac:dyDescent="0.25">
      <c r="A4" s="313" t="s">
        <v>280</v>
      </c>
      <c r="B4" s="314">
        <v>15649.613838001002</v>
      </c>
      <c r="C4" s="315">
        <v>17.742602719448168</v>
      </c>
      <c r="D4" s="315">
        <v>4.0573320079990998</v>
      </c>
      <c r="E4" s="315"/>
      <c r="F4" s="314">
        <v>16116.341</v>
      </c>
      <c r="G4" s="315">
        <v>18.005073176181437</v>
      </c>
      <c r="H4" s="315">
        <v>4.0007002815027377</v>
      </c>
      <c r="I4" s="315"/>
      <c r="J4" s="314">
        <v>16462.444696999999</v>
      </c>
      <c r="K4" s="315">
        <v>18.111836174384166</v>
      </c>
      <c r="L4" s="315">
        <v>4.1308754857007131</v>
      </c>
      <c r="M4" s="315"/>
      <c r="N4" s="314">
        <v>16749.401000000002</v>
      </c>
      <c r="O4" s="315">
        <v>18.166378544269588</v>
      </c>
      <c r="P4" s="315">
        <v>4.0720748308925758</v>
      </c>
    </row>
    <row r="5" spans="1:16" s="31" customFormat="1" ht="15" customHeight="1" x14ac:dyDescent="0.25">
      <c r="A5" s="305" t="s">
        <v>287</v>
      </c>
      <c r="B5" s="308">
        <v>527.03478099999995</v>
      </c>
      <c r="C5" s="306">
        <v>0.59752073344506318</v>
      </c>
      <c r="D5" s="306">
        <v>0.13663947931339102</v>
      </c>
      <c r="E5" s="306"/>
      <c r="F5" s="308">
        <v>542.74707505329468</v>
      </c>
      <c r="G5" s="306">
        <v>0.60635356390715534</v>
      </c>
      <c r="H5" s="306">
        <v>0.13473085335874338</v>
      </c>
      <c r="I5" s="306"/>
      <c r="J5" s="308">
        <v>553.17525699999999</v>
      </c>
      <c r="K5" s="306">
        <v>0.60859852925323144</v>
      </c>
      <c r="L5" s="306">
        <v>0.13880672952868975</v>
      </c>
      <c r="M5" s="306"/>
      <c r="N5" s="308">
        <v>561.89132600000005</v>
      </c>
      <c r="O5" s="306">
        <v>0.60942660151593409</v>
      </c>
      <c r="P5" s="306">
        <v>0.13660569272306844</v>
      </c>
    </row>
    <row r="6" spans="1:16" s="31" customFormat="1" ht="15" customHeight="1" x14ac:dyDescent="0.25">
      <c r="A6" s="305" t="s">
        <v>288</v>
      </c>
      <c r="B6" s="308">
        <v>1043.3747539999999</v>
      </c>
      <c r="C6" s="306">
        <v>1.1829163287577076</v>
      </c>
      <c r="D6" s="306">
        <v>0.27050621373563094</v>
      </c>
      <c r="E6" s="306"/>
      <c r="F6" s="308">
        <v>1074.1535403146841</v>
      </c>
      <c r="G6" s="306">
        <v>1.2000374710252308</v>
      </c>
      <c r="H6" s="306">
        <v>0.2666465279627751</v>
      </c>
      <c r="I6" s="306"/>
      <c r="J6" s="308">
        <v>1093.0357020000001</v>
      </c>
      <c r="K6" s="306">
        <v>1.202548220009185</v>
      </c>
      <c r="L6" s="306">
        <v>0.27427241029458327</v>
      </c>
      <c r="M6" s="306"/>
      <c r="N6" s="308">
        <v>1108.2349280000001</v>
      </c>
      <c r="O6" s="306">
        <v>1.2019901617991802</v>
      </c>
      <c r="P6" s="306">
        <v>0.26943145949069142</v>
      </c>
    </row>
    <row r="7" spans="1:16" s="31" customFormat="1" ht="15" customHeight="1" x14ac:dyDescent="0.25">
      <c r="A7" s="305" t="s">
        <v>289</v>
      </c>
      <c r="B7" s="308">
        <v>2951.6158359999995</v>
      </c>
      <c r="C7" s="306">
        <v>3.3463667347123018</v>
      </c>
      <c r="D7" s="306">
        <v>0.76523839697820484</v>
      </c>
      <c r="E7" s="306"/>
      <c r="F7" s="308">
        <v>3039.9747426435692</v>
      </c>
      <c r="G7" s="306">
        <v>3.3962403559865599</v>
      </c>
      <c r="H7" s="306">
        <v>0.7546395182787049</v>
      </c>
      <c r="I7" s="306"/>
      <c r="J7" s="308">
        <v>3099.4199009999998</v>
      </c>
      <c r="K7" s="306">
        <v>3.4099543850111069</v>
      </c>
      <c r="L7" s="306">
        <v>0.77772882002555888</v>
      </c>
      <c r="M7" s="306"/>
      <c r="N7" s="308">
        <v>3151.641005</v>
      </c>
      <c r="O7" s="306">
        <v>3.4182657357401753</v>
      </c>
      <c r="P7" s="306">
        <v>0.76621952107239433</v>
      </c>
    </row>
    <row r="8" spans="1:16" s="31" customFormat="1" ht="15" customHeight="1" x14ac:dyDescent="0.25">
      <c r="A8" s="305" t="s">
        <v>290</v>
      </c>
      <c r="B8" s="308">
        <v>2545.0398600000003</v>
      </c>
      <c r="C8" s="306">
        <v>2.8854150401776262</v>
      </c>
      <c r="D8" s="306">
        <v>0.65982916847043083</v>
      </c>
      <c r="E8" s="306"/>
      <c r="F8" s="308">
        <v>2621.5485710568973</v>
      </c>
      <c r="G8" s="306">
        <v>2.9287773109785475</v>
      </c>
      <c r="H8" s="306">
        <v>0.65076993011009321</v>
      </c>
      <c r="I8" s="306"/>
      <c r="J8" s="308">
        <v>2678.8668560000001</v>
      </c>
      <c r="K8" s="306">
        <v>2.9472656413965894</v>
      </c>
      <c r="L8" s="306">
        <v>0.67220061349230498</v>
      </c>
      <c r="M8" s="306"/>
      <c r="N8" s="308">
        <v>2727.970307</v>
      </c>
      <c r="O8" s="306">
        <v>2.958753047615811</v>
      </c>
      <c r="P8" s="306">
        <v>0.66321770113193856</v>
      </c>
    </row>
    <row r="9" spans="1:16" s="31" customFormat="1" ht="15" customHeight="1" x14ac:dyDescent="0.25">
      <c r="A9" s="305" t="s">
        <v>291</v>
      </c>
      <c r="B9" s="308">
        <v>1016.969096</v>
      </c>
      <c r="C9" s="306">
        <v>1.1529791619822582</v>
      </c>
      <c r="D9" s="306">
        <v>0.26366026069776594</v>
      </c>
      <c r="E9" s="306"/>
      <c r="F9" s="308">
        <v>1045.4615254720954</v>
      </c>
      <c r="G9" s="306">
        <v>1.1679829353950348</v>
      </c>
      <c r="H9" s="306">
        <v>0.2595240581752703</v>
      </c>
      <c r="I9" s="306"/>
      <c r="J9" s="308">
        <v>1068.2328709999999</v>
      </c>
      <c r="K9" s="306">
        <v>1.1752603645295669</v>
      </c>
      <c r="L9" s="306">
        <v>0.26804870485838217</v>
      </c>
      <c r="M9" s="306"/>
      <c r="N9" s="308">
        <v>1086.422806</v>
      </c>
      <c r="O9" s="306">
        <v>1.1783327626416944</v>
      </c>
      <c r="P9" s="306">
        <v>0.26412854788181905</v>
      </c>
    </row>
    <row r="10" spans="1:16" s="31" customFormat="1" ht="15" customHeight="1" x14ac:dyDescent="0.25">
      <c r="A10" s="305" t="s">
        <v>292</v>
      </c>
      <c r="B10" s="308">
        <v>2193.434765001</v>
      </c>
      <c r="C10" s="306">
        <v>2.4867860657327232</v>
      </c>
      <c r="D10" s="306">
        <v>0.56867173667163884</v>
      </c>
      <c r="E10" s="306"/>
      <c r="F10" s="308">
        <v>2258.8324893643407</v>
      </c>
      <c r="G10" s="306">
        <v>2.5235532223934101</v>
      </c>
      <c r="H10" s="306">
        <v>0.560729744801717</v>
      </c>
      <c r="I10" s="306"/>
      <c r="J10" s="308">
        <v>2301.820651</v>
      </c>
      <c r="K10" s="306">
        <v>2.532442738673172</v>
      </c>
      <c r="L10" s="306">
        <v>0.57758945738042933</v>
      </c>
      <c r="M10" s="306"/>
      <c r="N10" s="308">
        <v>2338.4004329999998</v>
      </c>
      <c r="O10" s="306">
        <v>2.5362260688583373</v>
      </c>
      <c r="P10" s="306">
        <v>0.56850639302071759</v>
      </c>
    </row>
    <row r="11" spans="1:16" s="31" customFormat="1" ht="15" customHeight="1" x14ac:dyDescent="0.25">
      <c r="A11" s="305" t="s">
        <v>293</v>
      </c>
      <c r="B11" s="308">
        <v>1343.9128540000002</v>
      </c>
      <c r="C11" s="306">
        <v>1.5236485772052457</v>
      </c>
      <c r="D11" s="306">
        <v>0.3484239735842658</v>
      </c>
      <c r="E11" s="306"/>
      <c r="F11" s="308">
        <v>1383.9989684912803</v>
      </c>
      <c r="G11" s="306">
        <v>1.5461948033641835</v>
      </c>
      <c r="H11" s="306">
        <v>0.34356216853704974</v>
      </c>
      <c r="I11" s="306"/>
      <c r="J11" s="308">
        <v>1414.826423</v>
      </c>
      <c r="K11" s="306">
        <v>1.5565795275373466</v>
      </c>
      <c r="L11" s="306">
        <v>0.355018461404908</v>
      </c>
      <c r="M11" s="306"/>
      <c r="N11" s="308">
        <v>1439.0755320000001</v>
      </c>
      <c r="O11" s="306">
        <v>1.5608194506841253</v>
      </c>
      <c r="P11" s="306">
        <v>0.34986464612140722</v>
      </c>
    </row>
    <row r="12" spans="1:16" s="31" customFormat="1" ht="15" customHeight="1" x14ac:dyDescent="0.25">
      <c r="A12" s="305" t="s">
        <v>294</v>
      </c>
      <c r="B12" s="308">
        <v>719.816779</v>
      </c>
      <c r="C12" s="306">
        <v>0.81608551321424649</v>
      </c>
      <c r="D12" s="306">
        <v>0.18662030178915698</v>
      </c>
      <c r="E12" s="306"/>
      <c r="F12" s="308">
        <v>741.3893905643971</v>
      </c>
      <c r="G12" s="306">
        <v>0.82827548940274531</v>
      </c>
      <c r="H12" s="306">
        <v>0.18404157268291399</v>
      </c>
      <c r="I12" s="306"/>
      <c r="J12" s="308">
        <v>758.29960299999993</v>
      </c>
      <c r="K12" s="306">
        <v>0.83427452200579755</v>
      </c>
      <c r="L12" s="306">
        <v>0.19027801146813367</v>
      </c>
      <c r="M12" s="306"/>
      <c r="N12" s="308">
        <v>777.40799300000003</v>
      </c>
      <c r="O12" s="306">
        <v>0.84317569829386019</v>
      </c>
      <c r="P12" s="306">
        <v>0.18900159603498728</v>
      </c>
    </row>
    <row r="13" spans="1:16" s="31" customFormat="1" ht="15" customHeight="1" x14ac:dyDescent="0.25">
      <c r="A13" s="305" t="s">
        <v>295</v>
      </c>
      <c r="B13" s="308">
        <v>3308.415113</v>
      </c>
      <c r="C13" s="306">
        <v>3.7508845642209936</v>
      </c>
      <c r="D13" s="306">
        <v>0.85774247675861404</v>
      </c>
      <c r="E13" s="306"/>
      <c r="F13" s="308">
        <v>3408.2346970394424</v>
      </c>
      <c r="G13" s="306">
        <v>3.8076580237285698</v>
      </c>
      <c r="H13" s="306">
        <v>0.84605590759547078</v>
      </c>
      <c r="I13" s="306"/>
      <c r="J13" s="308">
        <v>3494.767433</v>
      </c>
      <c r="K13" s="306">
        <v>3.8449122459681724</v>
      </c>
      <c r="L13" s="306">
        <v>0.87693227724772271</v>
      </c>
      <c r="M13" s="306"/>
      <c r="N13" s="308">
        <v>3558.3566700000001</v>
      </c>
      <c r="O13" s="306">
        <v>3.8593890171204674</v>
      </c>
      <c r="P13" s="306">
        <v>0.86509927341555193</v>
      </c>
    </row>
    <row r="14" spans="1:16" s="31" customFormat="1" ht="15" customHeight="1" x14ac:dyDescent="0.25">
      <c r="A14" s="316" t="s">
        <v>281</v>
      </c>
      <c r="B14" s="314">
        <v>10461.720954</v>
      </c>
      <c r="C14" s="315">
        <v>11.860877882994343</v>
      </c>
      <c r="D14" s="315">
        <v>2.7123145481295139</v>
      </c>
      <c r="E14" s="315"/>
      <c r="F14" s="314">
        <v>10720.325999999999</v>
      </c>
      <c r="G14" s="315">
        <v>11.976679700592113</v>
      </c>
      <c r="H14" s="315">
        <v>2.6612002839851252</v>
      </c>
      <c r="I14" s="315"/>
      <c r="J14" s="314">
        <v>11049.843687000001</v>
      </c>
      <c r="K14" s="315">
        <v>12.156940375202472</v>
      </c>
      <c r="L14" s="315">
        <v>2.7727065601484573</v>
      </c>
      <c r="M14" s="315"/>
      <c r="N14" s="314">
        <v>11295.594000000001</v>
      </c>
      <c r="O14" s="315">
        <v>12.251186564007888</v>
      </c>
      <c r="P14" s="315">
        <v>2.746158147827567</v>
      </c>
    </row>
    <row r="15" spans="1:16" s="31" customFormat="1" ht="15" customHeight="1" x14ac:dyDescent="0.25">
      <c r="A15" s="305" t="s">
        <v>287</v>
      </c>
      <c r="B15" s="308">
        <v>263.948421</v>
      </c>
      <c r="C15" s="306">
        <v>0.29924904350399284</v>
      </c>
      <c r="D15" s="306">
        <v>6.8431488985604014E-2</v>
      </c>
      <c r="E15" s="306"/>
      <c r="F15" s="308">
        <v>271.52366077213668</v>
      </c>
      <c r="G15" s="306">
        <v>0.30334449868409868</v>
      </c>
      <c r="H15" s="306">
        <v>6.7402693085591894E-2</v>
      </c>
      <c r="I15" s="306"/>
      <c r="J15" s="308">
        <v>276.89300500000002</v>
      </c>
      <c r="K15" s="306">
        <v>0.3046352371532548</v>
      </c>
      <c r="L15" s="306">
        <v>6.947999204060773E-2</v>
      </c>
      <c r="M15" s="306"/>
      <c r="N15" s="308">
        <v>282.32581099999999</v>
      </c>
      <c r="O15" s="306">
        <v>0.30621020748407124</v>
      </c>
      <c r="P15" s="306">
        <v>6.863838468518571E-2</v>
      </c>
    </row>
    <row r="16" spans="1:16" s="31" customFormat="1" ht="15" customHeight="1" x14ac:dyDescent="0.25">
      <c r="A16" s="305" t="s">
        <v>288</v>
      </c>
      <c r="B16" s="308">
        <v>624.65546899999993</v>
      </c>
      <c r="C16" s="306">
        <v>0.70819727168509194</v>
      </c>
      <c r="D16" s="306">
        <v>0.16194870075267775</v>
      </c>
      <c r="E16" s="306"/>
      <c r="F16" s="308">
        <v>645.47861411287693</v>
      </c>
      <c r="G16" s="306">
        <v>0.72112458285429237</v>
      </c>
      <c r="H16" s="306">
        <v>0.16023280179945212</v>
      </c>
      <c r="I16" s="306"/>
      <c r="J16" s="308">
        <v>656.68923000000007</v>
      </c>
      <c r="K16" s="306">
        <v>0.72248368757830594</v>
      </c>
      <c r="L16" s="306">
        <v>0.16478120302660884</v>
      </c>
      <c r="M16" s="306"/>
      <c r="N16" s="308">
        <v>670.07851400000004</v>
      </c>
      <c r="O16" s="306">
        <v>0.72676628493792994</v>
      </c>
      <c r="P16" s="306">
        <v>0.1629079064726732</v>
      </c>
    </row>
    <row r="17" spans="1:16" s="31" customFormat="1" ht="15" customHeight="1" x14ac:dyDescent="0.25">
      <c r="A17" s="305" t="s">
        <v>289</v>
      </c>
      <c r="B17" s="308">
        <v>1710.1216829999998</v>
      </c>
      <c r="C17" s="306">
        <v>1.9388343979265117</v>
      </c>
      <c r="D17" s="306">
        <v>0.44336758170740143</v>
      </c>
      <c r="E17" s="306"/>
      <c r="F17" s="308">
        <v>1746.391456066129</v>
      </c>
      <c r="G17" s="306">
        <v>1.9510573746688964</v>
      </c>
      <c r="H17" s="306">
        <v>0.43352202524740191</v>
      </c>
      <c r="I17" s="306"/>
      <c r="J17" s="308">
        <v>1787.0351120000003</v>
      </c>
      <c r="K17" s="306">
        <v>1.9660802379074662</v>
      </c>
      <c r="L17" s="306">
        <v>0.44841575307417597</v>
      </c>
      <c r="M17" s="306"/>
      <c r="N17" s="308">
        <v>1841.6411889999999</v>
      </c>
      <c r="O17" s="306">
        <v>1.9974416387841407</v>
      </c>
      <c r="P17" s="306">
        <v>0.44773545831650796</v>
      </c>
    </row>
    <row r="18" spans="1:16" s="31" customFormat="1" ht="15" customHeight="1" x14ac:dyDescent="0.25">
      <c r="A18" s="305" t="s">
        <v>290</v>
      </c>
      <c r="B18" s="308">
        <v>1620.9612070000003</v>
      </c>
      <c r="C18" s="306">
        <v>1.8377495455895447</v>
      </c>
      <c r="D18" s="306">
        <v>0.42025176192628905</v>
      </c>
      <c r="E18" s="306"/>
      <c r="F18" s="308">
        <v>1654.4422582659295</v>
      </c>
      <c r="G18" s="306">
        <v>1.8483323184738349</v>
      </c>
      <c r="H18" s="306">
        <v>0.41069667168090634</v>
      </c>
      <c r="I18" s="306"/>
      <c r="J18" s="308">
        <v>1708.3901640000004</v>
      </c>
      <c r="K18" s="306">
        <v>1.8795557611158431</v>
      </c>
      <c r="L18" s="306">
        <v>0.42868159488887259</v>
      </c>
      <c r="M18" s="306"/>
      <c r="N18" s="308">
        <v>1749.8904769999999</v>
      </c>
      <c r="O18" s="306">
        <v>1.8979289358583311</v>
      </c>
      <c r="P18" s="306">
        <v>0.42542924181051633</v>
      </c>
    </row>
    <row r="19" spans="1:16" s="31" customFormat="1" ht="15" customHeight="1" x14ac:dyDescent="0.25">
      <c r="A19" s="305" t="s">
        <v>291</v>
      </c>
      <c r="B19" s="308">
        <v>716.337626</v>
      </c>
      <c r="C19" s="306">
        <v>0.81214105617408094</v>
      </c>
      <c r="D19" s="306">
        <v>0.18571829366462747</v>
      </c>
      <c r="E19" s="306"/>
      <c r="F19" s="308">
        <v>727.48611667841988</v>
      </c>
      <c r="G19" s="306">
        <v>0.8127428406640822</v>
      </c>
      <c r="H19" s="306">
        <v>0.18059024140682356</v>
      </c>
      <c r="I19" s="306"/>
      <c r="J19" s="308">
        <v>753.37454699999989</v>
      </c>
      <c r="K19" s="306">
        <v>0.82885601891810468</v>
      </c>
      <c r="L19" s="306">
        <v>0.1890421808566686</v>
      </c>
      <c r="M19" s="306"/>
      <c r="N19" s="308">
        <v>772.526746</v>
      </c>
      <c r="O19" s="306">
        <v>0.83788150414506168</v>
      </c>
      <c r="P19" s="306">
        <v>0.18781487878748274</v>
      </c>
    </row>
    <row r="20" spans="1:16" s="31" customFormat="1" ht="15" customHeight="1" x14ac:dyDescent="0.25">
      <c r="A20" s="305" t="s">
        <v>292</v>
      </c>
      <c r="B20" s="308">
        <v>1300.7563990000001</v>
      </c>
      <c r="C20" s="306">
        <v>1.4747203516419143</v>
      </c>
      <c r="D20" s="306">
        <v>0.33723519486832793</v>
      </c>
      <c r="E20" s="306"/>
      <c r="F20" s="308">
        <v>1339.1761849903107</v>
      </c>
      <c r="G20" s="306">
        <v>1.4961190760700602</v>
      </c>
      <c r="H20" s="306">
        <v>0.33243541696421658</v>
      </c>
      <c r="I20" s="306"/>
      <c r="J20" s="308">
        <v>1376.789113</v>
      </c>
      <c r="K20" s="306">
        <v>1.5147312152171351</v>
      </c>
      <c r="L20" s="306">
        <v>0.34547386494229199</v>
      </c>
      <c r="M20" s="306"/>
      <c r="N20" s="308">
        <v>1398.6057499999999</v>
      </c>
      <c r="O20" s="306">
        <v>1.5169259777524027</v>
      </c>
      <c r="P20" s="306">
        <v>0.34002572825837973</v>
      </c>
    </row>
    <row r="21" spans="1:16" s="31" customFormat="1" ht="15" customHeight="1" x14ac:dyDescent="0.25">
      <c r="A21" s="305" t="s">
        <v>293</v>
      </c>
      <c r="B21" s="308">
        <v>908.98977900000011</v>
      </c>
      <c r="C21" s="306">
        <v>1.0305586253939207</v>
      </c>
      <c r="D21" s="306">
        <v>0.23566545241680056</v>
      </c>
      <c r="E21" s="306"/>
      <c r="F21" s="308">
        <v>942.9365993838544</v>
      </c>
      <c r="G21" s="306">
        <v>1.0534427431391515</v>
      </c>
      <c r="H21" s="306">
        <v>0.23407339907949459</v>
      </c>
      <c r="I21" s="306"/>
      <c r="J21" s="308">
        <v>976.00235999999995</v>
      </c>
      <c r="K21" s="306">
        <v>1.0737891713831353</v>
      </c>
      <c r="L21" s="306">
        <v>0.24490555911448306</v>
      </c>
      <c r="M21" s="306"/>
      <c r="N21" s="308">
        <v>997.57819800000004</v>
      </c>
      <c r="O21" s="306">
        <v>1.0819720163352897</v>
      </c>
      <c r="P21" s="306">
        <v>0.24252885651988215</v>
      </c>
    </row>
    <row r="22" spans="1:16" s="31" customFormat="1" ht="15" customHeight="1" x14ac:dyDescent="0.25">
      <c r="A22" s="305" t="s">
        <v>294</v>
      </c>
      <c r="B22" s="308">
        <v>496.75170500000002</v>
      </c>
      <c r="C22" s="306">
        <v>0.56318758042590311</v>
      </c>
      <c r="D22" s="306">
        <v>0.12878826363309639</v>
      </c>
      <c r="E22" s="306"/>
      <c r="F22" s="308">
        <v>508.61171351100529</v>
      </c>
      <c r="G22" s="306">
        <v>0.56821775612893011</v>
      </c>
      <c r="H22" s="306">
        <v>0.12625713401193664</v>
      </c>
      <c r="I22" s="306"/>
      <c r="J22" s="308">
        <v>530.39090099999999</v>
      </c>
      <c r="K22" s="306">
        <v>0.58353138213102729</v>
      </c>
      <c r="L22" s="306">
        <v>0.13308951441330474</v>
      </c>
      <c r="M22" s="306"/>
      <c r="N22" s="308">
        <v>546.88740199999995</v>
      </c>
      <c r="O22" s="306">
        <v>0.59315336505610761</v>
      </c>
      <c r="P22" s="306">
        <v>0.13295797413987701</v>
      </c>
    </row>
    <row r="23" spans="1:16" s="31" customFormat="1" ht="15" customHeight="1" x14ac:dyDescent="0.25">
      <c r="A23" s="305" t="s">
        <v>295</v>
      </c>
      <c r="B23" s="308">
        <v>2819.1986650000003</v>
      </c>
      <c r="C23" s="306">
        <v>3.196240010653383</v>
      </c>
      <c r="D23" s="306">
        <v>0.73090781017468964</v>
      </c>
      <c r="E23" s="306"/>
      <c r="F23" s="308">
        <v>2884.2793962193368</v>
      </c>
      <c r="G23" s="306">
        <v>3.2222985099087671</v>
      </c>
      <c r="H23" s="306">
        <v>0.71598990070930169</v>
      </c>
      <c r="I23" s="306"/>
      <c r="J23" s="308">
        <v>2984.2792550000004</v>
      </c>
      <c r="K23" s="306">
        <v>3.2832776637982009</v>
      </c>
      <c r="L23" s="306">
        <v>0.74883689779144402</v>
      </c>
      <c r="M23" s="306"/>
      <c r="N23" s="308">
        <v>3036.0599130000001</v>
      </c>
      <c r="O23" s="306">
        <v>3.2929066336545523</v>
      </c>
      <c r="P23" s="306">
        <v>0.73811971883706196</v>
      </c>
    </row>
    <row r="24" spans="1:16" s="31" customFormat="1" ht="15" customHeight="1" x14ac:dyDescent="0.25">
      <c r="A24" s="317" t="s">
        <v>282</v>
      </c>
      <c r="B24" s="318">
        <v>5216.2126600799993</v>
      </c>
      <c r="C24" s="319">
        <v>5.9138321166253842</v>
      </c>
      <c r="D24" s="319">
        <v>1.3523596687658634</v>
      </c>
      <c r="E24" s="319"/>
      <c r="F24" s="318">
        <v>5051.8070000000007</v>
      </c>
      <c r="G24" s="319">
        <v>5.6438464975980356</v>
      </c>
      <c r="H24" s="319">
        <v>1.2540542352012474</v>
      </c>
      <c r="I24" s="319"/>
      <c r="J24" s="318">
        <v>5217.0894021099994</v>
      </c>
      <c r="K24" s="319">
        <v>5.7397956559484475</v>
      </c>
      <c r="L24" s="319">
        <v>1.3091097412653732</v>
      </c>
      <c r="M24" s="319"/>
      <c r="N24" s="318">
        <v>5454.4109999999991</v>
      </c>
      <c r="O24" s="319">
        <v>5.9158470778762773</v>
      </c>
      <c r="P24" s="319">
        <v>1.3260635261191489</v>
      </c>
    </row>
    <row r="25" spans="1:16" s="31" customFormat="1" ht="15" customHeight="1" x14ac:dyDescent="0.25">
      <c r="A25" s="317" t="s">
        <v>283</v>
      </c>
      <c r="B25" s="320">
        <v>3636.3460094400002</v>
      </c>
      <c r="C25" s="319">
        <v>4.12267313837987</v>
      </c>
      <c r="D25" s="319">
        <v>0.94276211598491999</v>
      </c>
      <c r="E25" s="319"/>
      <c r="F25" s="320">
        <v>3100</v>
      </c>
      <c r="G25" s="319">
        <v>3.4633001899229141</v>
      </c>
      <c r="H25" s="319">
        <v>0.76954011289898172</v>
      </c>
      <c r="I25" s="319"/>
      <c r="J25" s="320">
        <v>3149.1699054199998</v>
      </c>
      <c r="K25" s="319">
        <v>3.4646889002252497</v>
      </c>
      <c r="L25" s="319">
        <v>0.79021245034017007</v>
      </c>
      <c r="M25" s="319"/>
      <c r="N25" s="320">
        <v>3300</v>
      </c>
      <c r="O25" s="319">
        <v>3.5791757087963698</v>
      </c>
      <c r="P25" s="319">
        <v>0.80228820970645454</v>
      </c>
    </row>
    <row r="26" spans="1:16" s="31" customFormat="1" ht="15" customHeight="1" x14ac:dyDescent="0.25">
      <c r="A26" s="321" t="s">
        <v>277</v>
      </c>
      <c r="B26" s="322">
        <v>88203.597214331006</v>
      </c>
      <c r="C26" s="323">
        <v>100</v>
      </c>
      <c r="D26" s="323">
        <v>22.867738584665165</v>
      </c>
      <c r="E26" s="323"/>
      <c r="F26" s="322">
        <v>89509.999999999985</v>
      </c>
      <c r="G26" s="323">
        <v>100</v>
      </c>
      <c r="H26" s="323">
        <v>22.219850163092854</v>
      </c>
      <c r="I26" s="323"/>
      <c r="J26" s="322">
        <v>90893.295072329958</v>
      </c>
      <c r="K26" s="323">
        <v>100</v>
      </c>
      <c r="L26" s="323">
        <v>22.807601868346566</v>
      </c>
      <c r="M26" s="323"/>
      <c r="N26" s="322">
        <v>92199.99990192565</v>
      </c>
      <c r="O26" s="323">
        <v>100</v>
      </c>
      <c r="P26" s="323">
        <v>22.415446320076128</v>
      </c>
    </row>
  </sheetData>
  <mergeCells count="5">
    <mergeCell ref="A1:A2"/>
    <mergeCell ref="B1:D1"/>
    <mergeCell ref="F1:H1"/>
    <mergeCell ref="J1:L1"/>
    <mergeCell ref="N1:P1"/>
  </mergeCells>
  <pageMargins left="0.7" right="0.7" top="0.78740157499999996" bottom="0.78740157499999996"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showGridLines="0" workbookViewId="0">
      <selection sqref="A1:D2"/>
    </sheetView>
  </sheetViews>
  <sheetFormatPr baseColWidth="10" defaultRowHeight="15" x14ac:dyDescent="0.25"/>
  <cols>
    <col min="1" max="2" width="2.85546875" customWidth="1"/>
    <col min="3" max="3" width="5.7109375" customWidth="1"/>
    <col min="4" max="4" width="21.42578125" customWidth="1"/>
    <col min="5" max="5" width="15.7109375" customWidth="1"/>
    <col min="6" max="11" width="8.5703125" customWidth="1"/>
  </cols>
  <sheetData>
    <row r="1" spans="1:11" x14ac:dyDescent="0.25">
      <c r="A1" s="727" t="s">
        <v>2</v>
      </c>
      <c r="B1" s="727"/>
      <c r="C1" s="727"/>
      <c r="D1" s="727"/>
      <c r="E1" s="148"/>
      <c r="F1" s="541" t="s">
        <v>1</v>
      </c>
      <c r="G1" s="541" t="s">
        <v>180</v>
      </c>
      <c r="H1" s="541" t="s">
        <v>0</v>
      </c>
      <c r="I1" s="541" t="s">
        <v>160</v>
      </c>
      <c r="J1" s="715" t="s">
        <v>151</v>
      </c>
      <c r="K1" s="715"/>
    </row>
    <row r="2" spans="1:11" x14ac:dyDescent="0.25">
      <c r="A2" s="728"/>
      <c r="B2" s="728"/>
      <c r="C2" s="728"/>
      <c r="D2" s="728"/>
      <c r="E2" s="542"/>
      <c r="F2" s="542">
        <v>2018</v>
      </c>
      <c r="G2" s="542">
        <v>2019</v>
      </c>
      <c r="H2" s="542">
        <v>2019</v>
      </c>
      <c r="I2" s="542">
        <v>2020</v>
      </c>
      <c r="J2" s="540" t="s">
        <v>158</v>
      </c>
      <c r="K2" s="540" t="s">
        <v>157</v>
      </c>
    </row>
    <row r="3" spans="1:11" s="570" customFormat="1" x14ac:dyDescent="0.25">
      <c r="A3" s="546" t="s">
        <v>8</v>
      </c>
      <c r="B3" s="567"/>
      <c r="C3" s="567"/>
      <c r="D3" s="568"/>
      <c r="E3" s="568"/>
      <c r="F3" s="569">
        <f>F4+F5</f>
        <v>25570.773470771004</v>
      </c>
      <c r="G3" s="569">
        <f t="shared" ref="G3:I3" si="0">G4+G5</f>
        <v>25627.669000000002</v>
      </c>
      <c r="H3" s="569">
        <f t="shared" si="0"/>
        <v>26609.26672702</v>
      </c>
      <c r="I3" s="569">
        <f t="shared" si="0"/>
        <v>27196.134000000002</v>
      </c>
      <c r="J3" s="118">
        <f>I3-H3</f>
        <v>586.86727298000187</v>
      </c>
      <c r="K3" s="147">
        <f>IF(H3=0,0,J3/H3)</f>
        <v>2.2054996065865876E-2</v>
      </c>
    </row>
    <row r="4" spans="1:11" x14ac:dyDescent="0.25">
      <c r="A4" s="547"/>
      <c r="B4" s="548" t="s">
        <v>497</v>
      </c>
      <c r="C4" s="549"/>
      <c r="D4" s="29"/>
      <c r="E4" s="29"/>
      <c r="F4" s="550">
        <v>15649.613838001002</v>
      </c>
      <c r="G4" s="550">
        <v>16116.341</v>
      </c>
      <c r="H4" s="550">
        <v>16462.444696999999</v>
      </c>
      <c r="I4" s="550">
        <f>'07 Öffentliche Abgaben UG16'!N20</f>
        <v>16749.401000000002</v>
      </c>
      <c r="J4" s="582">
        <f t="shared" ref="J4:J41" si="1">I4-H4</f>
        <v>286.95630300000266</v>
      </c>
      <c r="K4" s="588">
        <f t="shared" ref="K4:K41" si="2">IF(H4=0,0,J4/H4)</f>
        <v>1.7430965344551505E-2</v>
      </c>
    </row>
    <row r="5" spans="1:11" x14ac:dyDescent="0.25">
      <c r="A5" s="547"/>
      <c r="B5" s="551" t="s">
        <v>498</v>
      </c>
      <c r="C5" s="552"/>
      <c r="D5" s="32"/>
      <c r="E5" s="32"/>
      <c r="F5" s="553">
        <f>SUM(F6:F23)</f>
        <v>9921.1596327700008</v>
      </c>
      <c r="G5" s="553">
        <f>SUM(G6:G23)</f>
        <v>9511.3280000000013</v>
      </c>
      <c r="H5" s="553">
        <f>SUM(H6:H23)</f>
        <v>10146.822030020001</v>
      </c>
      <c r="I5" s="553">
        <f>SUM(I6:I23)</f>
        <v>10446.733</v>
      </c>
      <c r="J5" s="583">
        <f t="shared" si="1"/>
        <v>299.91096997999921</v>
      </c>
      <c r="K5" s="589">
        <f t="shared" si="2"/>
        <v>2.9557133168660498E-2</v>
      </c>
    </row>
    <row r="6" spans="1:11" s="565" customFormat="1" x14ac:dyDescent="0.25">
      <c r="A6" s="564"/>
      <c r="B6" s="564"/>
      <c r="C6" s="554" t="s">
        <v>499</v>
      </c>
      <c r="D6" s="555"/>
      <c r="E6" s="555"/>
      <c r="F6" s="556">
        <v>4217.0229674000002</v>
      </c>
      <c r="G6" s="556">
        <v>4150.268</v>
      </c>
      <c r="H6" s="556">
        <v>4272.9645989300006</v>
      </c>
      <c r="I6" s="556">
        <v>4346.9430000000002</v>
      </c>
      <c r="J6" s="584">
        <f t="shared" si="1"/>
        <v>73.978401069999563</v>
      </c>
      <c r="K6" s="590">
        <f t="shared" si="2"/>
        <v>1.7313132219378698E-2</v>
      </c>
    </row>
    <row r="7" spans="1:11" s="565" customFormat="1" x14ac:dyDescent="0.25">
      <c r="A7" s="564"/>
      <c r="B7" s="564"/>
      <c r="C7" s="554" t="s">
        <v>500</v>
      </c>
      <c r="D7" s="555"/>
      <c r="E7" s="555"/>
      <c r="F7" s="556">
        <v>1766.9793829700002</v>
      </c>
      <c r="G7" s="556">
        <v>1787.99</v>
      </c>
      <c r="H7" s="556">
        <v>1878.12662533</v>
      </c>
      <c r="I7" s="556">
        <v>2070.79</v>
      </c>
      <c r="J7" s="584">
        <f t="shared" si="1"/>
        <v>192.66337466999994</v>
      </c>
      <c r="K7" s="590">
        <f t="shared" si="2"/>
        <v>0.10258273966812415</v>
      </c>
    </row>
    <row r="8" spans="1:11" s="565" customFormat="1" x14ac:dyDescent="0.25">
      <c r="A8" s="564"/>
      <c r="B8" s="564"/>
      <c r="C8" s="554" t="s">
        <v>501</v>
      </c>
      <c r="D8" s="555"/>
      <c r="E8" s="555"/>
      <c r="F8" s="556">
        <v>695.13075097000001</v>
      </c>
      <c r="G8" s="556">
        <v>717.96500000000003</v>
      </c>
      <c r="H8" s="556">
        <v>733.83004152000001</v>
      </c>
      <c r="I8" s="556">
        <v>754.39499999999998</v>
      </c>
      <c r="J8" s="584">
        <f t="shared" si="1"/>
        <v>20.564958479999973</v>
      </c>
      <c r="K8" s="590">
        <f t="shared" si="2"/>
        <v>2.8024143625141423E-2</v>
      </c>
    </row>
    <row r="9" spans="1:11" s="565" customFormat="1" x14ac:dyDescent="0.25">
      <c r="A9" s="564"/>
      <c r="B9" s="564"/>
      <c r="C9" s="554" t="s">
        <v>502</v>
      </c>
      <c r="D9" s="555"/>
      <c r="E9" s="555"/>
      <c r="F9" s="556">
        <v>173.66792099999998</v>
      </c>
      <c r="G9" s="556">
        <v>179.898</v>
      </c>
      <c r="H9" s="556">
        <v>176.02169800000001</v>
      </c>
      <c r="I9" s="556">
        <v>183.74700000000001</v>
      </c>
      <c r="J9" s="584">
        <f t="shared" si="1"/>
        <v>7.7253019999999992</v>
      </c>
      <c r="K9" s="590">
        <f t="shared" si="2"/>
        <v>4.3888350628227657E-2</v>
      </c>
    </row>
    <row r="10" spans="1:11" s="565" customFormat="1" ht="15.75" x14ac:dyDescent="0.25">
      <c r="A10" s="564"/>
      <c r="B10" s="564"/>
      <c r="C10" s="557" t="s">
        <v>503</v>
      </c>
      <c r="D10" s="555"/>
      <c r="E10" s="555"/>
      <c r="F10" s="556">
        <v>25.400081299999997</v>
      </c>
      <c r="G10" s="556">
        <v>75.611999999999995</v>
      </c>
      <c r="H10" s="556">
        <v>23.3276194</v>
      </c>
      <c r="I10" s="556">
        <v>112.53</v>
      </c>
      <c r="J10" s="584">
        <f t="shared" si="1"/>
        <v>89.202380599999998</v>
      </c>
      <c r="K10" s="590">
        <f t="shared" si="2"/>
        <v>3.8238955750452615</v>
      </c>
    </row>
    <row r="11" spans="1:11" s="565" customFormat="1" x14ac:dyDescent="0.25">
      <c r="A11" s="564"/>
      <c r="B11" s="564"/>
      <c r="C11" s="554" t="s">
        <v>504</v>
      </c>
      <c r="D11" s="555"/>
      <c r="E11" s="555"/>
      <c r="F11" s="556">
        <v>1341.22032459</v>
      </c>
      <c r="G11" s="556">
        <v>1360</v>
      </c>
      <c r="H11" s="556">
        <v>1328.87678652</v>
      </c>
      <c r="I11" s="556">
        <v>1420</v>
      </c>
      <c r="J11" s="584">
        <f t="shared" si="1"/>
        <v>91.123213480000004</v>
      </c>
      <c r="K11" s="590">
        <f t="shared" si="2"/>
        <v>6.8571604534254219E-2</v>
      </c>
    </row>
    <row r="12" spans="1:11" s="565" customFormat="1" ht="15.75" x14ac:dyDescent="0.25">
      <c r="A12" s="564"/>
      <c r="B12" s="564"/>
      <c r="C12" s="558" t="s">
        <v>505</v>
      </c>
      <c r="D12" s="559"/>
      <c r="E12" s="559"/>
      <c r="F12" s="556">
        <v>274.98699325000001</v>
      </c>
      <c r="G12" s="556">
        <v>138.08200000000002</v>
      </c>
      <c r="H12" s="556">
        <v>462.24829491000003</v>
      </c>
      <c r="I12" s="556">
        <v>182.702</v>
      </c>
      <c r="J12" s="584">
        <f t="shared" si="1"/>
        <v>-279.54629491000003</v>
      </c>
      <c r="K12" s="590">
        <f t="shared" si="2"/>
        <v>-0.60475354476846221</v>
      </c>
    </row>
    <row r="13" spans="1:11" s="565" customFormat="1" x14ac:dyDescent="0.25">
      <c r="A13" s="564"/>
      <c r="B13" s="564"/>
      <c r="C13" s="558" t="s">
        <v>506</v>
      </c>
      <c r="D13" s="559"/>
      <c r="E13" s="559"/>
      <c r="F13" s="556">
        <v>50.014322499999999</v>
      </c>
      <c r="G13" s="556">
        <v>50.097999999999999</v>
      </c>
      <c r="H13" s="556">
        <v>50.0067424</v>
      </c>
      <c r="I13" s="556">
        <v>2E-3</v>
      </c>
      <c r="J13" s="584">
        <f t="shared" si="1"/>
        <v>-50.004742399999998</v>
      </c>
      <c r="K13" s="590">
        <f t="shared" si="2"/>
        <v>-0.99996000539319274</v>
      </c>
    </row>
    <row r="14" spans="1:11" s="565" customFormat="1" x14ac:dyDescent="0.25">
      <c r="A14" s="564"/>
      <c r="B14" s="564"/>
      <c r="C14" s="558" t="s">
        <v>507</v>
      </c>
      <c r="D14" s="559"/>
      <c r="E14" s="559"/>
      <c r="F14" s="556">
        <v>0</v>
      </c>
      <c r="G14" s="556">
        <v>0</v>
      </c>
      <c r="H14" s="556">
        <v>5.8</v>
      </c>
      <c r="I14" s="556">
        <v>22.66</v>
      </c>
      <c r="J14" s="584">
        <f t="shared" si="1"/>
        <v>16.86</v>
      </c>
      <c r="K14" s="590">
        <f t="shared" si="2"/>
        <v>2.9068965517241381</v>
      </c>
    </row>
    <row r="15" spans="1:11" s="565" customFormat="1" x14ac:dyDescent="0.25">
      <c r="A15" s="564"/>
      <c r="B15" s="564"/>
      <c r="C15" s="558" t="s">
        <v>508</v>
      </c>
      <c r="D15" s="559"/>
      <c r="E15" s="559"/>
      <c r="F15" s="556">
        <v>142.57030950000001</v>
      </c>
      <c r="G15" s="556">
        <v>90.001000000000005</v>
      </c>
      <c r="H15" s="556">
        <v>142.34003999999999</v>
      </c>
      <c r="I15" s="556">
        <v>142.5</v>
      </c>
      <c r="J15" s="584">
        <f t="shared" si="1"/>
        <v>0.15996000000001231</v>
      </c>
      <c r="K15" s="590">
        <f t="shared" si="2"/>
        <v>1.1237877971652412E-3</v>
      </c>
    </row>
    <row r="16" spans="1:11" s="565" customFormat="1" x14ac:dyDescent="0.25">
      <c r="A16" s="564"/>
      <c r="B16" s="564"/>
      <c r="C16" s="558" t="s">
        <v>509</v>
      </c>
      <c r="D16" s="559"/>
      <c r="E16" s="559"/>
      <c r="F16" s="556">
        <v>711.92820099999994</v>
      </c>
      <c r="G16" s="556">
        <v>487.93</v>
      </c>
      <c r="H16" s="556">
        <v>642.26443479</v>
      </c>
      <c r="I16" s="556">
        <v>704.92499999999995</v>
      </c>
      <c r="J16" s="584">
        <f t="shared" si="1"/>
        <v>62.660565209999959</v>
      </c>
      <c r="K16" s="590">
        <f t="shared" si="2"/>
        <v>9.7561941492973939E-2</v>
      </c>
    </row>
    <row r="17" spans="1:11" s="565" customFormat="1" x14ac:dyDescent="0.25">
      <c r="A17" s="564"/>
      <c r="B17" s="564"/>
      <c r="C17" s="558" t="s">
        <v>510</v>
      </c>
      <c r="D17" s="559"/>
      <c r="E17" s="559"/>
      <c r="F17" s="556">
        <v>95.474527740000013</v>
      </c>
      <c r="G17" s="556">
        <v>32.5</v>
      </c>
      <c r="H17" s="556">
        <v>0</v>
      </c>
      <c r="I17" s="556">
        <v>55.536000000000001</v>
      </c>
      <c r="J17" s="584">
        <f t="shared" si="1"/>
        <v>55.536000000000001</v>
      </c>
      <c r="K17" s="590">
        <f t="shared" si="2"/>
        <v>0</v>
      </c>
    </row>
    <row r="18" spans="1:11" s="565" customFormat="1" x14ac:dyDescent="0.25">
      <c r="A18" s="564"/>
      <c r="B18" s="564"/>
      <c r="C18" s="558" t="s">
        <v>511</v>
      </c>
      <c r="D18" s="559"/>
      <c r="E18" s="559"/>
      <c r="F18" s="556">
        <v>213.52385000000001</v>
      </c>
      <c r="G18" s="556">
        <v>218.637</v>
      </c>
      <c r="H18" s="556">
        <v>214.348131</v>
      </c>
      <c r="I18" s="556">
        <v>215.137</v>
      </c>
      <c r="J18" s="584">
        <f t="shared" si="1"/>
        <v>0.78886900000000537</v>
      </c>
      <c r="K18" s="590">
        <f t="shared" si="2"/>
        <v>3.6803166713872833E-3</v>
      </c>
    </row>
    <row r="19" spans="1:11" s="565" customFormat="1" x14ac:dyDescent="0.25">
      <c r="A19" s="564"/>
      <c r="B19" s="564"/>
      <c r="C19" s="558" t="s">
        <v>512</v>
      </c>
      <c r="D19" s="559"/>
      <c r="E19" s="559"/>
      <c r="F19" s="556">
        <v>10.933404600000001</v>
      </c>
      <c r="G19" s="556">
        <v>10.933</v>
      </c>
      <c r="H19" s="556">
        <v>10.933404600000001</v>
      </c>
      <c r="I19" s="556">
        <v>10.933</v>
      </c>
      <c r="J19" s="584">
        <f t="shared" si="1"/>
        <v>-4.0460000000130947E-4</v>
      </c>
      <c r="K19" s="590">
        <f t="shared" si="2"/>
        <v>-3.7005856346092726E-5</v>
      </c>
    </row>
    <row r="20" spans="1:11" s="565" customFormat="1" x14ac:dyDescent="0.25">
      <c r="A20" s="564"/>
      <c r="B20" s="564"/>
      <c r="C20" s="558" t="s">
        <v>513</v>
      </c>
      <c r="D20" s="559"/>
      <c r="E20" s="559"/>
      <c r="F20" s="556">
        <v>65.613389869999992</v>
      </c>
      <c r="G20" s="556">
        <v>89.885000000000005</v>
      </c>
      <c r="H20" s="556">
        <v>73.602518360000005</v>
      </c>
      <c r="I20" s="556">
        <v>96.933299999999988</v>
      </c>
      <c r="J20" s="584">
        <f t="shared" si="1"/>
        <v>23.330781639999984</v>
      </c>
      <c r="K20" s="590">
        <f t="shared" si="2"/>
        <v>0.3169834695857271</v>
      </c>
    </row>
    <row r="21" spans="1:11" s="565" customFormat="1" x14ac:dyDescent="0.25">
      <c r="A21" s="564"/>
      <c r="B21" s="564"/>
      <c r="C21" s="558" t="s">
        <v>514</v>
      </c>
      <c r="D21" s="559"/>
      <c r="E21" s="559"/>
      <c r="F21" s="556">
        <v>6.7050000000000001</v>
      </c>
      <c r="G21" s="556">
        <v>1E-3</v>
      </c>
      <c r="H21" s="556">
        <v>0</v>
      </c>
      <c r="I21" s="556">
        <v>0</v>
      </c>
      <c r="J21" s="584">
        <f t="shared" si="1"/>
        <v>0</v>
      </c>
      <c r="K21" s="590">
        <f t="shared" si="2"/>
        <v>0</v>
      </c>
    </row>
    <row r="22" spans="1:11" s="565" customFormat="1" x14ac:dyDescent="0.25">
      <c r="A22" s="564"/>
      <c r="B22" s="564"/>
      <c r="C22" s="558" t="s">
        <v>515</v>
      </c>
      <c r="D22" s="559"/>
      <c r="E22" s="559"/>
      <c r="F22" s="556">
        <v>78</v>
      </c>
      <c r="G22" s="556">
        <v>78</v>
      </c>
      <c r="H22" s="556">
        <v>78</v>
      </c>
      <c r="I22" s="556">
        <v>78</v>
      </c>
      <c r="J22" s="584">
        <f t="shared" si="1"/>
        <v>0</v>
      </c>
      <c r="K22" s="590">
        <f t="shared" si="2"/>
        <v>0</v>
      </c>
    </row>
    <row r="23" spans="1:11" s="565" customFormat="1" x14ac:dyDescent="0.25">
      <c r="A23" s="566"/>
      <c r="B23" s="564"/>
      <c r="C23" s="561" t="s">
        <v>516</v>
      </c>
      <c r="D23" s="559"/>
      <c r="E23" s="559"/>
      <c r="F23" s="556">
        <v>51.988206079997326</v>
      </c>
      <c r="G23" s="556">
        <v>43.527999999998428</v>
      </c>
      <c r="H23" s="556">
        <v>54.131094260001191</v>
      </c>
      <c r="I23" s="556">
        <v>48.999699999998484</v>
      </c>
      <c r="J23" s="584">
        <f t="shared" si="1"/>
        <v>-5.1313942600027076</v>
      </c>
      <c r="K23" s="590">
        <f t="shared" si="2"/>
        <v>-9.4795686844158664E-2</v>
      </c>
    </row>
    <row r="24" spans="1:11" x14ac:dyDescent="0.25">
      <c r="A24" s="560"/>
      <c r="B24" s="562"/>
      <c r="C24" s="562"/>
      <c r="D24" s="29"/>
      <c r="E24" s="29"/>
      <c r="F24" s="550"/>
      <c r="G24" s="550"/>
      <c r="H24" s="550"/>
      <c r="I24" s="550"/>
      <c r="J24" s="582"/>
      <c r="K24" s="588"/>
    </row>
    <row r="25" spans="1:11" s="577" customFormat="1" x14ac:dyDescent="0.25">
      <c r="A25" s="574" t="s">
        <v>9</v>
      </c>
      <c r="B25" s="567"/>
      <c r="C25" s="567"/>
      <c r="D25" s="575"/>
      <c r="E25" s="575"/>
      <c r="F25" s="576">
        <f>F26+F27</f>
        <v>11029.48705537</v>
      </c>
      <c r="G25" s="576">
        <f t="shared" ref="G25:I25" si="3">G26+G27</f>
        <v>11177.422999999999</v>
      </c>
      <c r="H25" s="576">
        <f t="shared" si="3"/>
        <v>11484.46014872</v>
      </c>
      <c r="I25" s="576">
        <f t="shared" si="3"/>
        <v>11754.584000000001</v>
      </c>
      <c r="J25" s="585">
        <f t="shared" si="1"/>
        <v>270.12385128000096</v>
      </c>
      <c r="K25" s="591">
        <f t="shared" si="2"/>
        <v>2.3520814020161637E-2</v>
      </c>
    </row>
    <row r="26" spans="1:11" x14ac:dyDescent="0.25">
      <c r="A26" s="547"/>
      <c r="B26" s="548" t="s">
        <v>517</v>
      </c>
      <c r="C26" s="549"/>
      <c r="D26" s="29"/>
      <c r="E26" s="29"/>
      <c r="F26" s="550">
        <v>10461.720954</v>
      </c>
      <c r="G26" s="550">
        <v>10720.325999999999</v>
      </c>
      <c r="H26" s="550">
        <v>11049.843687000001</v>
      </c>
      <c r="I26" s="550">
        <f>'16 Ertragsanteile'!N14</f>
        <v>11295.594000000001</v>
      </c>
      <c r="J26" s="582">
        <f t="shared" si="1"/>
        <v>245.75031300000046</v>
      </c>
      <c r="K26" s="588">
        <f t="shared" si="2"/>
        <v>2.2240161939043768E-2</v>
      </c>
    </row>
    <row r="27" spans="1:11" x14ac:dyDescent="0.25">
      <c r="A27" s="547"/>
      <c r="B27" s="551" t="s">
        <v>518</v>
      </c>
      <c r="C27" s="552"/>
      <c r="D27" s="32"/>
      <c r="E27" s="32"/>
      <c r="F27" s="553">
        <f>SUM(F28:F37)</f>
        <v>567.76610137</v>
      </c>
      <c r="G27" s="553">
        <f>SUM(G28:G37)</f>
        <v>457.09699999999998</v>
      </c>
      <c r="H27" s="553">
        <f>SUM(H28:H37)</f>
        <v>434.61646172000007</v>
      </c>
      <c r="I27" s="553">
        <f>SUM(I28:I37)</f>
        <v>458.99000000000012</v>
      </c>
      <c r="J27" s="583">
        <f t="shared" si="1"/>
        <v>24.373538280000048</v>
      </c>
      <c r="K27" s="589">
        <f t="shared" si="2"/>
        <v>5.6080568562777086E-2</v>
      </c>
    </row>
    <row r="28" spans="1:11" x14ac:dyDescent="0.25">
      <c r="A28" s="564"/>
      <c r="B28" s="564"/>
      <c r="C28" s="554" t="s">
        <v>519</v>
      </c>
      <c r="D28" s="555"/>
      <c r="E28" s="555"/>
      <c r="F28" s="556">
        <v>131.39081200000001</v>
      </c>
      <c r="G28" s="556">
        <v>137.482</v>
      </c>
      <c r="H28" s="556">
        <v>139.45917900000001</v>
      </c>
      <c r="I28" s="556">
        <v>143.88</v>
      </c>
      <c r="J28" s="584">
        <f t="shared" si="1"/>
        <v>4.4208209999999895</v>
      </c>
      <c r="K28" s="590">
        <f t="shared" si="2"/>
        <v>3.1699749214786278E-2</v>
      </c>
    </row>
    <row r="29" spans="1:11" x14ac:dyDescent="0.25">
      <c r="A29" s="564"/>
      <c r="B29" s="564"/>
      <c r="C29" s="554" t="s">
        <v>520</v>
      </c>
      <c r="D29" s="555"/>
      <c r="E29" s="555"/>
      <c r="F29" s="556">
        <v>52.863</v>
      </c>
      <c r="G29" s="556">
        <v>52.863</v>
      </c>
      <c r="H29" s="556">
        <v>52.863</v>
      </c>
      <c r="I29" s="556">
        <v>52.863</v>
      </c>
      <c r="J29" s="584">
        <f t="shared" si="1"/>
        <v>0</v>
      </c>
      <c r="K29" s="590">
        <f t="shared" si="2"/>
        <v>0</v>
      </c>
    </row>
    <row r="30" spans="1:11" x14ac:dyDescent="0.25">
      <c r="A30" s="564"/>
      <c r="B30" s="564"/>
      <c r="C30" s="554" t="s">
        <v>521</v>
      </c>
      <c r="D30" s="555"/>
      <c r="E30" s="555"/>
      <c r="F30" s="556">
        <v>95</v>
      </c>
      <c r="G30" s="556">
        <v>60</v>
      </c>
      <c r="H30" s="556">
        <v>60.503068000000006</v>
      </c>
      <c r="I30" s="556">
        <v>60</v>
      </c>
      <c r="J30" s="584">
        <f t="shared" si="1"/>
        <v>-0.50306800000000607</v>
      </c>
      <c r="K30" s="590">
        <f t="shared" si="2"/>
        <v>-8.3147519064654049E-3</v>
      </c>
    </row>
    <row r="31" spans="1:11" x14ac:dyDescent="0.25">
      <c r="A31" s="564"/>
      <c r="B31" s="564"/>
      <c r="C31" s="554" t="s">
        <v>522</v>
      </c>
      <c r="D31" s="555"/>
      <c r="E31" s="555"/>
      <c r="F31" s="556">
        <v>2.516248</v>
      </c>
      <c r="G31" s="556">
        <v>2.6</v>
      </c>
      <c r="H31" s="556">
        <v>2.59409</v>
      </c>
      <c r="I31" s="556">
        <v>2.7</v>
      </c>
      <c r="J31" s="584">
        <f t="shared" si="1"/>
        <v>0.10591000000000017</v>
      </c>
      <c r="K31" s="590">
        <f t="shared" si="2"/>
        <v>4.0827419249139456E-2</v>
      </c>
    </row>
    <row r="32" spans="1:11" x14ac:dyDescent="0.25">
      <c r="A32" s="564"/>
      <c r="B32" s="564"/>
      <c r="C32" s="554" t="s">
        <v>523</v>
      </c>
      <c r="D32" s="555"/>
      <c r="E32" s="555"/>
      <c r="F32" s="556">
        <v>87.01120598</v>
      </c>
      <c r="G32" s="556">
        <v>88.431999999999988</v>
      </c>
      <c r="H32" s="556">
        <v>89.178379160000006</v>
      </c>
      <c r="I32" s="556">
        <v>90.988</v>
      </c>
      <c r="J32" s="584">
        <f t="shared" si="1"/>
        <v>1.8096208399999938</v>
      </c>
      <c r="K32" s="590">
        <f t="shared" si="2"/>
        <v>2.0292147682492077E-2</v>
      </c>
    </row>
    <row r="33" spans="1:11" x14ac:dyDescent="0.25">
      <c r="A33" s="564"/>
      <c r="B33" s="564"/>
      <c r="C33" s="554" t="s">
        <v>524</v>
      </c>
      <c r="D33" s="555"/>
      <c r="E33" s="555"/>
      <c r="F33" s="556">
        <v>4.8099999999999996</v>
      </c>
      <c r="G33" s="556">
        <v>1E-3</v>
      </c>
      <c r="H33" s="556">
        <v>4.8099999999999996</v>
      </c>
      <c r="I33" s="556">
        <v>4.8099999999999996</v>
      </c>
      <c r="J33" s="584">
        <f t="shared" si="1"/>
        <v>0</v>
      </c>
      <c r="K33" s="590">
        <f t="shared" si="2"/>
        <v>0</v>
      </c>
    </row>
    <row r="34" spans="1:11" x14ac:dyDescent="0.25">
      <c r="A34" s="564"/>
      <c r="B34" s="564"/>
      <c r="C34" s="554" t="s">
        <v>512</v>
      </c>
      <c r="D34" s="555"/>
      <c r="E34" s="555"/>
      <c r="F34" s="556">
        <v>10.5845954</v>
      </c>
      <c r="G34" s="556">
        <v>10.585000000000001</v>
      </c>
      <c r="H34" s="556">
        <v>10.5845954</v>
      </c>
      <c r="I34" s="556">
        <v>10.585000000000001</v>
      </c>
      <c r="J34" s="584">
        <f t="shared" si="1"/>
        <v>4.0460000000130947E-4</v>
      </c>
      <c r="K34" s="590">
        <f t="shared" si="2"/>
        <v>3.8225362870394601E-5</v>
      </c>
    </row>
    <row r="35" spans="1:11" x14ac:dyDescent="0.25">
      <c r="A35" s="564"/>
      <c r="B35" s="564"/>
      <c r="C35" s="554" t="s">
        <v>525</v>
      </c>
      <c r="D35" s="555"/>
      <c r="E35" s="555"/>
      <c r="F35" s="556">
        <v>116.40775932999999</v>
      </c>
      <c r="G35" s="556">
        <v>0</v>
      </c>
      <c r="H35" s="556">
        <v>4.8512099999999999E-3</v>
      </c>
      <c r="I35" s="556">
        <v>2E-3</v>
      </c>
      <c r="J35" s="584">
        <f t="shared" si="1"/>
        <v>-2.8512099999999999E-3</v>
      </c>
      <c r="K35" s="590">
        <f t="shared" si="2"/>
        <v>-0.58773172053982403</v>
      </c>
    </row>
    <row r="36" spans="1:11" x14ac:dyDescent="0.25">
      <c r="A36" s="564"/>
      <c r="B36" s="564"/>
      <c r="C36" s="554" t="s">
        <v>513</v>
      </c>
      <c r="D36" s="555"/>
      <c r="E36" s="555"/>
      <c r="F36" s="556">
        <v>15.456875530000003</v>
      </c>
      <c r="G36" s="556">
        <v>42.237000000000002</v>
      </c>
      <c r="H36" s="556">
        <v>21.019182459999996</v>
      </c>
      <c r="I36" s="556">
        <v>47.28</v>
      </c>
      <c r="J36" s="584">
        <f t="shared" si="1"/>
        <v>26.260817540000005</v>
      </c>
      <c r="K36" s="590">
        <f t="shared" si="2"/>
        <v>1.24937387978695</v>
      </c>
    </row>
    <row r="37" spans="1:11" x14ac:dyDescent="0.25">
      <c r="A37" s="564"/>
      <c r="B37" s="564"/>
      <c r="C37" s="554" t="s">
        <v>526</v>
      </c>
      <c r="D37" s="555"/>
      <c r="E37" s="555"/>
      <c r="F37" s="556">
        <v>51.725605129999963</v>
      </c>
      <c r="G37" s="556">
        <v>62.897000000000048</v>
      </c>
      <c r="H37" s="556">
        <v>53.600116490000005</v>
      </c>
      <c r="I37" s="556">
        <v>45.882000000000176</v>
      </c>
      <c r="J37" s="584">
        <f t="shared" si="1"/>
        <v>-7.7181164899998294</v>
      </c>
      <c r="K37" s="590">
        <f t="shared" si="2"/>
        <v>-0.14399439768829184</v>
      </c>
    </row>
    <row r="38" spans="1:11" x14ac:dyDescent="0.25">
      <c r="A38" s="404"/>
      <c r="B38" s="562"/>
      <c r="C38" s="562"/>
      <c r="D38" s="29"/>
      <c r="E38" s="29"/>
      <c r="F38" s="550"/>
      <c r="G38" s="550"/>
      <c r="H38" s="550"/>
      <c r="I38" s="550"/>
      <c r="J38" s="582"/>
      <c r="K38" s="588">
        <f t="shared" si="2"/>
        <v>0</v>
      </c>
    </row>
    <row r="39" spans="1:11" s="577" customFormat="1" x14ac:dyDescent="0.25">
      <c r="A39" s="571" t="s">
        <v>527</v>
      </c>
      <c r="B39" s="572"/>
      <c r="C39" s="572"/>
      <c r="D39" s="578"/>
      <c r="E39" s="578"/>
      <c r="F39" s="579">
        <f t="shared" ref="F39:I40" si="4">F4+F26</f>
        <v>26111.334792001002</v>
      </c>
      <c r="G39" s="579">
        <f t="shared" si="4"/>
        <v>26836.667000000001</v>
      </c>
      <c r="H39" s="579">
        <f t="shared" si="4"/>
        <v>27512.288383999999</v>
      </c>
      <c r="I39" s="579">
        <f t="shared" si="4"/>
        <v>28044.995000000003</v>
      </c>
      <c r="J39" s="586">
        <f t="shared" si="1"/>
        <v>532.70661600000312</v>
      </c>
      <c r="K39" s="592">
        <f t="shared" si="2"/>
        <v>1.9362497534367338E-2</v>
      </c>
    </row>
    <row r="40" spans="1:11" s="577" customFormat="1" x14ac:dyDescent="0.25">
      <c r="A40" s="573" t="s">
        <v>528</v>
      </c>
      <c r="B40" s="573"/>
      <c r="C40" s="573"/>
      <c r="D40" s="575"/>
      <c r="E40" s="575"/>
      <c r="F40" s="576">
        <f t="shared" si="4"/>
        <v>10488.925734140001</v>
      </c>
      <c r="G40" s="576">
        <f t="shared" si="4"/>
        <v>9968.4250000000011</v>
      </c>
      <c r="H40" s="576">
        <f t="shared" si="4"/>
        <v>10581.43849174</v>
      </c>
      <c r="I40" s="576">
        <f t="shared" si="4"/>
        <v>10905.723</v>
      </c>
      <c r="J40" s="585">
        <f t="shared" si="1"/>
        <v>324.28450825999971</v>
      </c>
      <c r="K40" s="591">
        <f t="shared" si="2"/>
        <v>3.0646542860230219E-2</v>
      </c>
    </row>
    <row r="41" spans="1:11" s="409" customFormat="1" x14ac:dyDescent="0.25">
      <c r="A41" s="563" t="s">
        <v>94</v>
      </c>
      <c r="B41" s="563"/>
      <c r="C41" s="563"/>
      <c r="D41" s="580"/>
      <c r="E41" s="580"/>
      <c r="F41" s="581">
        <f>F39+F40</f>
        <v>36600.260526141006</v>
      </c>
      <c r="G41" s="581">
        <f t="shared" ref="G41:I41" si="5">G39+G40</f>
        <v>36805.092000000004</v>
      </c>
      <c r="H41" s="581">
        <f t="shared" si="5"/>
        <v>38093.726875740002</v>
      </c>
      <c r="I41" s="581">
        <f t="shared" si="5"/>
        <v>38950.718000000001</v>
      </c>
      <c r="J41" s="587">
        <f t="shared" si="1"/>
        <v>856.9911242599992</v>
      </c>
      <c r="K41" s="593">
        <f t="shared" si="2"/>
        <v>2.2496909453240559E-2</v>
      </c>
    </row>
    <row r="42" spans="1:11" ht="25.5" customHeight="1" x14ac:dyDescent="0.25">
      <c r="A42" s="734" t="s">
        <v>529</v>
      </c>
      <c r="B42" s="734"/>
      <c r="C42" s="734"/>
      <c r="D42" s="734"/>
      <c r="E42" s="734"/>
      <c r="F42" s="734"/>
      <c r="G42" s="734"/>
      <c r="H42" s="734"/>
      <c r="I42" s="734"/>
      <c r="J42" s="734"/>
      <c r="K42" s="734"/>
    </row>
    <row r="43" spans="1:11" x14ac:dyDescent="0.25">
      <c r="A43" s="742" t="s">
        <v>530</v>
      </c>
      <c r="B43" s="742"/>
      <c r="C43" s="742"/>
      <c r="D43" s="742"/>
      <c r="E43" s="742"/>
      <c r="F43" s="742"/>
      <c r="G43" s="742"/>
      <c r="H43" s="742"/>
      <c r="I43" s="742"/>
      <c r="J43" s="742"/>
      <c r="K43" s="742"/>
    </row>
  </sheetData>
  <mergeCells count="4">
    <mergeCell ref="A1:D2"/>
    <mergeCell ref="J1:K1"/>
    <mergeCell ref="A42:K42"/>
    <mergeCell ref="A43:K4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52"/>
  <sheetViews>
    <sheetView showGridLines="0" workbookViewId="0">
      <selection activeCell="A2" sqref="A2"/>
    </sheetView>
  </sheetViews>
  <sheetFormatPr baseColWidth="10" defaultColWidth="9.140625" defaultRowHeight="15" x14ac:dyDescent="0.25"/>
  <cols>
    <col min="1" max="1" width="2.85546875" style="39" customWidth="1"/>
    <col min="2" max="2" width="37.140625" style="39" customWidth="1"/>
    <col min="3" max="7" width="7.85546875" style="39" customWidth="1"/>
    <col min="8" max="8" width="1.7109375" style="39" customWidth="1"/>
    <col min="9" max="18" width="7.85546875" style="39" customWidth="1"/>
    <col min="19" max="19" width="1.7109375" style="39" customWidth="1"/>
    <col min="20" max="24" width="7.85546875" style="39" customWidth="1"/>
    <col min="25" max="25" width="37.140625" style="39" customWidth="1"/>
    <col min="26" max="26" width="2.85546875" style="39" customWidth="1"/>
    <col min="27" max="16384" width="9.140625" style="39"/>
  </cols>
  <sheetData>
    <row r="1" spans="1:26" ht="15" customHeight="1" x14ac:dyDescent="0.25">
      <c r="A1" s="180"/>
      <c r="B1" s="180"/>
      <c r="C1" s="160" t="s">
        <v>4</v>
      </c>
      <c r="D1" s="160"/>
      <c r="E1" s="160"/>
      <c r="F1" s="160"/>
      <c r="G1" s="160"/>
      <c r="H1" s="160"/>
      <c r="I1" s="160" t="s">
        <v>5</v>
      </c>
      <c r="J1" s="160"/>
      <c r="K1" s="160"/>
      <c r="L1" s="160"/>
      <c r="M1" s="160"/>
      <c r="N1" s="181" t="s">
        <v>154</v>
      </c>
      <c r="O1" s="181"/>
      <c r="P1" s="181"/>
      <c r="Q1" s="181"/>
      <c r="R1" s="181"/>
      <c r="S1" s="181"/>
      <c r="T1" s="181" t="s">
        <v>153</v>
      </c>
      <c r="U1" s="182"/>
      <c r="V1" s="182"/>
      <c r="W1" s="182"/>
      <c r="X1" s="182"/>
      <c r="Y1" s="183"/>
      <c r="Z1" s="183"/>
    </row>
    <row r="2" spans="1:26" ht="15" customHeight="1" x14ac:dyDescent="0.25">
      <c r="A2" s="170" t="s">
        <v>2</v>
      </c>
      <c r="B2" s="171"/>
      <c r="C2" s="28" t="s">
        <v>1</v>
      </c>
      <c r="D2" s="28" t="s">
        <v>0</v>
      </c>
      <c r="E2" s="28" t="s">
        <v>160</v>
      </c>
      <c r="F2" s="713" t="s">
        <v>151</v>
      </c>
      <c r="G2" s="713"/>
      <c r="I2" s="28" t="s">
        <v>1</v>
      </c>
      <c r="J2" s="28" t="s">
        <v>0</v>
      </c>
      <c r="K2" s="28" t="s">
        <v>160</v>
      </c>
      <c r="L2" s="713" t="s">
        <v>151</v>
      </c>
      <c r="M2" s="713"/>
      <c r="N2" s="167" t="s">
        <v>1</v>
      </c>
      <c r="O2" s="167" t="s">
        <v>0</v>
      </c>
      <c r="P2" s="167" t="s">
        <v>160</v>
      </c>
      <c r="Q2" s="713" t="s">
        <v>151</v>
      </c>
      <c r="R2" s="713"/>
      <c r="T2" s="167" t="s">
        <v>1</v>
      </c>
      <c r="U2" s="167" t="s">
        <v>0</v>
      </c>
      <c r="V2" s="167" t="s">
        <v>160</v>
      </c>
      <c r="W2" s="713" t="s">
        <v>151</v>
      </c>
      <c r="X2" s="713"/>
      <c r="Y2" s="174"/>
      <c r="Z2" s="173" t="s">
        <v>2</v>
      </c>
    </row>
    <row r="3" spans="1:26" ht="15" customHeight="1" x14ac:dyDescent="0.25">
      <c r="A3" s="172"/>
      <c r="B3" s="172"/>
      <c r="C3" s="27">
        <v>2018</v>
      </c>
      <c r="D3" s="27">
        <v>2019</v>
      </c>
      <c r="E3" s="27">
        <v>2020</v>
      </c>
      <c r="F3" s="694" t="s">
        <v>158</v>
      </c>
      <c r="G3" s="694" t="s">
        <v>157</v>
      </c>
      <c r="H3" s="169"/>
      <c r="I3" s="27">
        <v>2018</v>
      </c>
      <c r="J3" s="27">
        <v>2019</v>
      </c>
      <c r="K3" s="27">
        <v>2020</v>
      </c>
      <c r="L3" s="694" t="s">
        <v>158</v>
      </c>
      <c r="M3" s="694" t="s">
        <v>157</v>
      </c>
      <c r="N3" s="168">
        <v>2018</v>
      </c>
      <c r="O3" s="168">
        <v>2019</v>
      </c>
      <c r="P3" s="168">
        <v>2020</v>
      </c>
      <c r="Q3" s="694" t="s">
        <v>158</v>
      </c>
      <c r="R3" s="694" t="s">
        <v>157</v>
      </c>
      <c r="S3" s="169"/>
      <c r="T3" s="168">
        <v>2018</v>
      </c>
      <c r="U3" s="168">
        <v>2019</v>
      </c>
      <c r="V3" s="168">
        <v>2020</v>
      </c>
      <c r="W3" s="694" t="s">
        <v>158</v>
      </c>
      <c r="X3" s="694" t="s">
        <v>157</v>
      </c>
      <c r="Y3" s="175"/>
      <c r="Z3" s="175"/>
    </row>
    <row r="4" spans="1:26" ht="15" customHeight="1" x14ac:dyDescent="0.25">
      <c r="A4" s="1" t="s">
        <v>95</v>
      </c>
      <c r="B4" s="1"/>
      <c r="C4" s="2">
        <v>9710.4640220000038</v>
      </c>
      <c r="D4" s="2">
        <v>9988.7601260299944</v>
      </c>
      <c r="E4" s="2">
        <v>10321.113833252834</v>
      </c>
      <c r="F4" s="163">
        <v>332.35370722283915</v>
      </c>
      <c r="G4" s="163">
        <v>3.3272768895185414</v>
      </c>
      <c r="I4" s="2">
        <v>54983.972034000006</v>
      </c>
      <c r="J4" s="2">
        <v>56807.721182240006</v>
      </c>
      <c r="K4" s="2">
        <v>57197.76190192566</v>
      </c>
      <c r="L4" s="163">
        <v>390.04071968565404</v>
      </c>
      <c r="M4" s="163">
        <v>0.68659807429063668</v>
      </c>
      <c r="N4" s="2">
        <v>10197.917027999998</v>
      </c>
      <c r="O4" s="2">
        <v>10888.024954390001</v>
      </c>
      <c r="P4" s="2">
        <v>10956.971000000001</v>
      </c>
      <c r="Q4" s="163">
        <v>68.94604561000051</v>
      </c>
      <c r="R4" s="163">
        <v>0.63322821079870684</v>
      </c>
      <c r="T4" s="2">
        <v>56011.012775000003</v>
      </c>
      <c r="U4" s="2">
        <v>57370.224371670003</v>
      </c>
      <c r="V4" s="2">
        <v>57223.921000000017</v>
      </c>
      <c r="W4" s="163">
        <v>-146.30337166998652</v>
      </c>
      <c r="X4" s="163">
        <v>-0.25501620966682603</v>
      </c>
      <c r="Y4" s="176"/>
      <c r="Z4" s="176" t="s">
        <v>95</v>
      </c>
    </row>
    <row r="5" spans="1:26" ht="15" customHeight="1" x14ac:dyDescent="0.25">
      <c r="A5" s="35" t="s">
        <v>19</v>
      </c>
      <c r="B5" s="21" t="s">
        <v>56</v>
      </c>
      <c r="C5" s="3">
        <v>10.275880999999995</v>
      </c>
      <c r="D5" s="3">
        <v>9.9884479099999997</v>
      </c>
      <c r="E5" s="3">
        <v>11.500460326649964</v>
      </c>
      <c r="F5" s="164">
        <v>1.5120124166499647</v>
      </c>
      <c r="G5" s="164">
        <v>15.137611271278731</v>
      </c>
      <c r="I5" s="3">
        <v>6.7535000000000012E-2</v>
      </c>
      <c r="J5" s="3">
        <v>9.4529139999999998E-2</v>
      </c>
      <c r="K5" s="3">
        <v>2.5000000000000001E-2</v>
      </c>
      <c r="L5" s="164">
        <v>-6.9529139999999989E-2</v>
      </c>
      <c r="M5" s="164">
        <v>-73.553128696611424</v>
      </c>
      <c r="N5" s="3">
        <v>10.247057</v>
      </c>
      <c r="O5" s="3">
        <v>10.032791550000001</v>
      </c>
      <c r="P5" s="3">
        <v>11.144</v>
      </c>
      <c r="Q5" s="164">
        <v>1.1112084499999995</v>
      </c>
      <c r="R5" s="164">
        <v>11.075765348678049</v>
      </c>
      <c r="T5" s="3">
        <v>8.6176000000000003E-2</v>
      </c>
      <c r="U5" s="3">
        <v>9.4693570000000005E-2</v>
      </c>
      <c r="V5" s="3">
        <v>1.9000000000000003E-2</v>
      </c>
      <c r="W5" s="164">
        <v>-7.5693570000000002E-2</v>
      </c>
      <c r="X5" s="164">
        <v>-79.935279660488035</v>
      </c>
      <c r="Y5" s="177" t="s">
        <v>56</v>
      </c>
      <c r="Z5" s="177" t="s">
        <v>19</v>
      </c>
    </row>
    <row r="6" spans="1:26" ht="15" customHeight="1" x14ac:dyDescent="0.25">
      <c r="A6" s="35" t="s">
        <v>20</v>
      </c>
      <c r="B6" s="21" t="s">
        <v>57</v>
      </c>
      <c r="C6" s="3">
        <v>190.91125999999994</v>
      </c>
      <c r="D6" s="3">
        <v>219.12696929999998</v>
      </c>
      <c r="E6" s="3">
        <v>340.778477243677</v>
      </c>
      <c r="F6" s="164">
        <v>121.65150794367702</v>
      </c>
      <c r="G6" s="164">
        <v>55.516447077368959</v>
      </c>
      <c r="I6" s="3">
        <v>1.9125680000000003</v>
      </c>
      <c r="J6" s="3">
        <v>1.5466805199999996</v>
      </c>
      <c r="K6" s="3">
        <v>2.3010000000000002</v>
      </c>
      <c r="L6" s="164">
        <v>0.7543194800000006</v>
      </c>
      <c r="M6" s="164">
        <v>48.770219204674589</v>
      </c>
      <c r="N6" s="3">
        <v>178.23566299999999</v>
      </c>
      <c r="O6" s="3">
        <v>191.85087587000001</v>
      </c>
      <c r="P6" s="3">
        <v>216.82599999999999</v>
      </c>
      <c r="Q6" s="164">
        <v>24.975124129999983</v>
      </c>
      <c r="R6" s="164">
        <v>13.017988068463845</v>
      </c>
      <c r="T6" s="3">
        <v>2.058592</v>
      </c>
      <c r="U6" s="3">
        <v>1.7165375300000001</v>
      </c>
      <c r="V6" s="3">
        <v>2.2239999999999989</v>
      </c>
      <c r="W6" s="164">
        <v>0.50746246999999878</v>
      </c>
      <c r="X6" s="164">
        <v>29.563144477243021</v>
      </c>
      <c r="Y6" s="177" t="s">
        <v>57</v>
      </c>
      <c r="Z6" s="177" t="s">
        <v>20</v>
      </c>
    </row>
    <row r="7" spans="1:26" ht="15" customHeight="1" x14ac:dyDescent="0.25">
      <c r="A7" s="35" t="s">
        <v>21</v>
      </c>
      <c r="B7" s="21" t="s">
        <v>58</v>
      </c>
      <c r="C7" s="3">
        <v>15.350221999999992</v>
      </c>
      <c r="D7" s="3">
        <v>16.000397289999995</v>
      </c>
      <c r="E7" s="3">
        <v>17.258895303320067</v>
      </c>
      <c r="F7" s="164">
        <v>1.2584980133200716</v>
      </c>
      <c r="G7" s="164">
        <v>7.8654172800235012</v>
      </c>
      <c r="I7" s="3">
        <v>0.28237300000000004</v>
      </c>
      <c r="J7" s="3">
        <v>0.24171887000000003</v>
      </c>
      <c r="K7" s="3">
        <v>8.5999999999999993E-2</v>
      </c>
      <c r="L7" s="164">
        <v>-0.15571887000000004</v>
      </c>
      <c r="M7" s="164">
        <v>-64.421478554818663</v>
      </c>
      <c r="N7" s="3">
        <v>15.216176000000001</v>
      </c>
      <c r="O7" s="3">
        <v>16.14219044</v>
      </c>
      <c r="P7" s="3">
        <v>17.442</v>
      </c>
      <c r="Q7" s="164">
        <v>1.2998095599999999</v>
      </c>
      <c r="R7" s="164">
        <v>8.0522501876765116</v>
      </c>
      <c r="T7" s="3">
        <v>0.37484400000000001</v>
      </c>
      <c r="U7" s="3">
        <v>0.30440118999999999</v>
      </c>
      <c r="V7" s="3">
        <v>0.15100000000000002</v>
      </c>
      <c r="W7" s="164">
        <v>-0.15340118999999997</v>
      </c>
      <c r="X7" s="164">
        <v>-50.394412058638792</v>
      </c>
      <c r="Y7" s="177" t="s">
        <v>58</v>
      </c>
      <c r="Z7" s="177" t="s">
        <v>21</v>
      </c>
    </row>
    <row r="8" spans="1:26" ht="15" customHeight="1" x14ac:dyDescent="0.25">
      <c r="A8" s="35" t="s">
        <v>22</v>
      </c>
      <c r="B8" s="21" t="s">
        <v>59</v>
      </c>
      <c r="C8" s="3">
        <v>20.524778000000005</v>
      </c>
      <c r="D8" s="3">
        <v>21.00387374</v>
      </c>
      <c r="E8" s="3">
        <v>21.661257978723039</v>
      </c>
      <c r="F8" s="164">
        <v>0.65738423872303997</v>
      </c>
      <c r="G8" s="164">
        <v>3.1298237975555456</v>
      </c>
      <c r="I8" s="3">
        <v>3.4075000000000001E-2</v>
      </c>
      <c r="J8" s="3">
        <v>3.3233730000000003E-2</v>
      </c>
      <c r="K8" s="3">
        <v>0.05</v>
      </c>
      <c r="L8" s="164">
        <v>1.676627E-2</v>
      </c>
      <c r="M8" s="164">
        <v>50.449558325231628</v>
      </c>
      <c r="N8" s="3">
        <v>20.579423999999999</v>
      </c>
      <c r="O8" s="3">
        <v>21.27824283</v>
      </c>
      <c r="P8" s="3">
        <v>22.050999999999998</v>
      </c>
      <c r="Q8" s="164">
        <v>0.77275716999999844</v>
      </c>
      <c r="R8" s="164">
        <v>3.6316775599087312</v>
      </c>
      <c r="T8" s="3">
        <v>0.105833</v>
      </c>
      <c r="U8" s="3">
        <v>0.12926667</v>
      </c>
      <c r="V8" s="3">
        <v>4.200000000000001E-2</v>
      </c>
      <c r="W8" s="164">
        <v>-8.7266669999999991E-2</v>
      </c>
      <c r="X8" s="164">
        <v>-67.509026108586227</v>
      </c>
      <c r="Y8" s="177" t="s">
        <v>59</v>
      </c>
      <c r="Z8" s="177" t="s">
        <v>22</v>
      </c>
    </row>
    <row r="9" spans="1:26" ht="15" customHeight="1" x14ac:dyDescent="0.25">
      <c r="A9" s="35" t="s">
        <v>23</v>
      </c>
      <c r="B9" s="21" t="s">
        <v>60</v>
      </c>
      <c r="C9" s="3">
        <v>11.152503000000003</v>
      </c>
      <c r="D9" s="3">
        <v>11.596921019999998</v>
      </c>
      <c r="E9" s="3">
        <v>12.24166168880762</v>
      </c>
      <c r="F9" s="164">
        <v>0.64474066880762138</v>
      </c>
      <c r="G9" s="164">
        <v>5.5595848906421326</v>
      </c>
      <c r="I9" s="3">
        <v>0.12170400000000001</v>
      </c>
      <c r="J9" s="3">
        <v>0.14325131999999999</v>
      </c>
      <c r="K9" s="3">
        <v>0.12</v>
      </c>
      <c r="L9" s="164">
        <v>-2.3251319999999992E-2</v>
      </c>
      <c r="M9" s="164">
        <v>-16.231138393698565</v>
      </c>
      <c r="N9" s="3">
        <v>11.254486999999999</v>
      </c>
      <c r="O9" s="3">
        <v>11.53983725</v>
      </c>
      <c r="P9" s="3">
        <v>12.335000000000001</v>
      </c>
      <c r="Q9" s="164">
        <v>0.79516275000000114</v>
      </c>
      <c r="R9" s="164">
        <v>6.8905889465642263</v>
      </c>
      <c r="T9" s="3">
        <v>0.10857799999999999</v>
      </c>
      <c r="U9" s="3">
        <v>0.129831</v>
      </c>
      <c r="V9" s="3">
        <v>0.114</v>
      </c>
      <c r="W9" s="164">
        <v>-1.5830999999999998E-2</v>
      </c>
      <c r="X9" s="164">
        <v>-12.193543914781522</v>
      </c>
      <c r="Y9" s="177" t="s">
        <v>60</v>
      </c>
      <c r="Z9" s="177" t="s">
        <v>23</v>
      </c>
    </row>
    <row r="10" spans="1:26" ht="15" customHeight="1" x14ac:dyDescent="0.25">
      <c r="A10" s="35" t="s">
        <v>24</v>
      </c>
      <c r="B10" s="21" t="s">
        <v>61</v>
      </c>
      <c r="C10" s="3">
        <v>33.563436000000024</v>
      </c>
      <c r="D10" s="3">
        <v>34.670889489999993</v>
      </c>
      <c r="E10" s="3">
        <v>36</v>
      </c>
      <c r="F10" s="164">
        <v>1.3291105100000067</v>
      </c>
      <c r="G10" s="164">
        <v>3.8335056571979713</v>
      </c>
      <c r="I10" s="3">
        <v>8.9619000000000004E-2</v>
      </c>
      <c r="J10" s="3">
        <v>7.858931999999999E-2</v>
      </c>
      <c r="K10" s="3">
        <v>8.5999999999999993E-2</v>
      </c>
      <c r="L10" s="164">
        <v>7.4106800000000028E-3</v>
      </c>
      <c r="M10" s="164">
        <v>9.4296273335868079</v>
      </c>
      <c r="N10" s="3">
        <v>34.291899000000001</v>
      </c>
      <c r="O10" s="3">
        <v>35.741348700000003</v>
      </c>
      <c r="P10" s="3">
        <v>36.356999999999999</v>
      </c>
      <c r="Q10" s="164">
        <v>0.61565129999999613</v>
      </c>
      <c r="R10" s="164">
        <v>1.7225183782726032</v>
      </c>
      <c r="T10" s="3">
        <v>0.27502100000000002</v>
      </c>
      <c r="U10" s="3">
        <v>1.9410797099999999</v>
      </c>
      <c r="V10" s="3">
        <v>0.51300000000000012</v>
      </c>
      <c r="W10" s="164">
        <v>-1.4280797099999998</v>
      </c>
      <c r="X10" s="164">
        <v>-73.571409903614921</v>
      </c>
      <c r="Y10" s="177" t="s">
        <v>61</v>
      </c>
      <c r="Z10" s="177" t="s">
        <v>24</v>
      </c>
    </row>
    <row r="11" spans="1:26" ht="15" customHeight="1" x14ac:dyDescent="0.25">
      <c r="A11" s="35">
        <v>10</v>
      </c>
      <c r="B11" s="21" t="s">
        <v>62</v>
      </c>
      <c r="C11" s="3">
        <v>341.14451299999985</v>
      </c>
      <c r="D11" s="3">
        <v>323.18909375999988</v>
      </c>
      <c r="E11" s="3">
        <v>413.54872204140599</v>
      </c>
      <c r="F11" s="164">
        <v>90.359628281406117</v>
      </c>
      <c r="G11" s="164">
        <v>27.95874923567413</v>
      </c>
      <c r="I11" s="3">
        <v>4.5062669999999994</v>
      </c>
      <c r="J11" s="3">
        <v>5.3714941000000005</v>
      </c>
      <c r="K11" s="3">
        <v>5.84</v>
      </c>
      <c r="L11" s="164">
        <v>0.46850589999999936</v>
      </c>
      <c r="M11" s="164">
        <v>8.7220779037996028</v>
      </c>
      <c r="N11" s="3">
        <v>355.163027</v>
      </c>
      <c r="O11" s="3">
        <v>318.69759963000001</v>
      </c>
      <c r="P11" s="3">
        <v>416.47399999999999</v>
      </c>
      <c r="Q11" s="164">
        <v>97.776400369999976</v>
      </c>
      <c r="R11" s="164">
        <v>30.679992721475134</v>
      </c>
      <c r="T11" s="3">
        <v>4.9656260000000003</v>
      </c>
      <c r="U11" s="3">
        <v>6.0657538799999999</v>
      </c>
      <c r="V11" s="3">
        <v>5.7729999999999988</v>
      </c>
      <c r="W11" s="164">
        <v>-0.29275388000000113</v>
      </c>
      <c r="X11" s="164">
        <v>-4.8263395744635975</v>
      </c>
      <c r="Y11" s="177" t="s">
        <v>62</v>
      </c>
      <c r="Z11" s="177">
        <v>10</v>
      </c>
    </row>
    <row r="12" spans="1:26" ht="15" customHeight="1" x14ac:dyDescent="0.25">
      <c r="A12" s="35">
        <v>11</v>
      </c>
      <c r="B12" s="21" t="s">
        <v>64</v>
      </c>
      <c r="C12" s="3">
        <v>2857.0104489999976</v>
      </c>
      <c r="D12" s="3">
        <v>2919.8182989799971</v>
      </c>
      <c r="E12" s="3">
        <v>2956.9724850708499</v>
      </c>
      <c r="F12" s="164">
        <v>37.154186090852818</v>
      </c>
      <c r="G12" s="164">
        <v>1.2724828152434067</v>
      </c>
      <c r="I12" s="3">
        <v>147.42268500000017</v>
      </c>
      <c r="J12" s="3">
        <v>167.19148794000006</v>
      </c>
      <c r="K12" s="3">
        <v>141.60400000000001</v>
      </c>
      <c r="L12" s="164">
        <v>-25.587487940000045</v>
      </c>
      <c r="M12" s="164">
        <v>-15.304300628739314</v>
      </c>
      <c r="N12" s="3">
        <v>2833.3150989999999</v>
      </c>
      <c r="O12" s="3">
        <v>2928.3970314600001</v>
      </c>
      <c r="P12" s="3">
        <v>2993.2719999999999</v>
      </c>
      <c r="Q12" s="164">
        <v>64.874968539999827</v>
      </c>
      <c r="R12" s="164">
        <v>2.2153747542782938</v>
      </c>
      <c r="T12" s="3">
        <v>148.11499599999999</v>
      </c>
      <c r="U12" s="3">
        <v>175.27323877000001</v>
      </c>
      <c r="V12" s="3">
        <v>148.58400000000003</v>
      </c>
      <c r="W12" s="164">
        <v>-26.689238769999974</v>
      </c>
      <c r="X12" s="164">
        <v>-15.227218346220312</v>
      </c>
      <c r="Y12" s="177" t="s">
        <v>64</v>
      </c>
      <c r="Z12" s="177">
        <v>11</v>
      </c>
    </row>
    <row r="13" spans="1:26" ht="15" customHeight="1" x14ac:dyDescent="0.25">
      <c r="A13" s="35">
        <v>12</v>
      </c>
      <c r="B13" s="21" t="s">
        <v>65</v>
      </c>
      <c r="C13" s="3">
        <v>510.43676899999997</v>
      </c>
      <c r="D13" s="3">
        <v>508.22930032000011</v>
      </c>
      <c r="E13" s="3">
        <v>495.99640950073427</v>
      </c>
      <c r="F13" s="164">
        <v>-12.232890819265833</v>
      </c>
      <c r="G13" s="164">
        <v>-2.4069629223587756</v>
      </c>
      <c r="I13" s="3">
        <v>10.918469999999997</v>
      </c>
      <c r="J13" s="3">
        <v>10.920727189999997</v>
      </c>
      <c r="K13" s="3">
        <v>6.5239999999999991</v>
      </c>
      <c r="L13" s="164">
        <v>-4.3967271899999982</v>
      </c>
      <c r="M13" s="164">
        <v>-40.26038846594426</v>
      </c>
      <c r="N13" s="3">
        <v>518.58381199999997</v>
      </c>
      <c r="O13" s="3">
        <v>515.80976069999997</v>
      </c>
      <c r="P13" s="3">
        <v>498.38499999999999</v>
      </c>
      <c r="Q13" s="164">
        <v>-17.424760699999979</v>
      </c>
      <c r="R13" s="164">
        <v>-3.3781370628491056</v>
      </c>
      <c r="T13" s="3">
        <v>12.090626</v>
      </c>
      <c r="U13" s="3">
        <v>13.552257689999999</v>
      </c>
      <c r="V13" s="3">
        <v>7.1870000000000012</v>
      </c>
      <c r="W13" s="164">
        <v>-6.3652576899999982</v>
      </c>
      <c r="X13" s="164">
        <v>-46.968245701945463</v>
      </c>
      <c r="Y13" s="177" t="s">
        <v>65</v>
      </c>
      <c r="Z13" s="177">
        <v>12</v>
      </c>
    </row>
    <row r="14" spans="1:26" ht="15" customHeight="1" x14ac:dyDescent="0.25">
      <c r="A14" s="35">
        <v>13</v>
      </c>
      <c r="B14" s="21" t="s">
        <v>166</v>
      </c>
      <c r="C14" s="3">
        <v>1642.0027699999991</v>
      </c>
      <c r="D14" s="3">
        <v>1657.6108130300015</v>
      </c>
      <c r="E14" s="3">
        <v>1730.0004158557676</v>
      </c>
      <c r="F14" s="164">
        <v>72.389602825766133</v>
      </c>
      <c r="G14" s="164">
        <v>4.3671048871503668</v>
      </c>
      <c r="I14" s="3">
        <v>1338.7406839999983</v>
      </c>
      <c r="J14" s="3">
        <v>1360.126975499998</v>
      </c>
      <c r="K14" s="3">
        <v>1398.7800000000002</v>
      </c>
      <c r="L14" s="164">
        <v>38.653024500002175</v>
      </c>
      <c r="M14" s="164">
        <v>2.8418688252097115</v>
      </c>
      <c r="N14" s="3">
        <v>1635.203156</v>
      </c>
      <c r="O14" s="3">
        <v>1659.3695996900001</v>
      </c>
      <c r="P14" s="3">
        <v>1759.038</v>
      </c>
      <c r="Q14" s="164">
        <v>99.668400309999925</v>
      </c>
      <c r="R14" s="164">
        <v>6.006401486963469</v>
      </c>
      <c r="T14" s="3">
        <v>1520.906645</v>
      </c>
      <c r="U14" s="3">
        <v>1385.0885384999999</v>
      </c>
      <c r="V14" s="3">
        <v>1407.0159999999998</v>
      </c>
      <c r="W14" s="164">
        <v>21.927461499999936</v>
      </c>
      <c r="X14" s="164">
        <v>1.5831090136480788</v>
      </c>
      <c r="Y14" s="177" t="s">
        <v>166</v>
      </c>
      <c r="Z14" s="177">
        <v>13</v>
      </c>
    </row>
    <row r="15" spans="1:26" ht="15" customHeight="1" x14ac:dyDescent="0.25">
      <c r="A15" s="35">
        <v>14</v>
      </c>
      <c r="B15" s="21" t="s">
        <v>66</v>
      </c>
      <c r="C15" s="3">
        <v>2275.8932670000017</v>
      </c>
      <c r="D15" s="3">
        <v>2316.1876019399965</v>
      </c>
      <c r="E15" s="3">
        <v>2545.6928970741546</v>
      </c>
      <c r="F15" s="164">
        <v>229.50529513415813</v>
      </c>
      <c r="G15" s="164">
        <v>9.908752423246229</v>
      </c>
      <c r="I15" s="3">
        <v>55.812102000000003</v>
      </c>
      <c r="J15" s="3">
        <v>51.164227950000004</v>
      </c>
      <c r="K15" s="3">
        <v>50.037999999999997</v>
      </c>
      <c r="L15" s="164">
        <v>-1.1262279500000076</v>
      </c>
      <c r="M15" s="164">
        <v>-2.2012018848415118</v>
      </c>
      <c r="N15" s="3">
        <v>2320.0958959999998</v>
      </c>
      <c r="O15" s="3">
        <v>2329.4562313400002</v>
      </c>
      <c r="P15" s="3">
        <v>2457.8000000000002</v>
      </c>
      <c r="Q15" s="164">
        <v>128.34376866000002</v>
      </c>
      <c r="R15" s="164">
        <v>5.5096020664947778</v>
      </c>
      <c r="T15" s="3">
        <v>57.168382000000001</v>
      </c>
      <c r="U15" s="3">
        <v>59.390320150000001</v>
      </c>
      <c r="V15" s="3">
        <v>52.528000000000048</v>
      </c>
      <c r="W15" s="164">
        <v>-6.8623201499999524</v>
      </c>
      <c r="X15" s="164">
        <v>-11.55461046963215</v>
      </c>
      <c r="Y15" s="177" t="s">
        <v>66</v>
      </c>
      <c r="Z15" s="177">
        <v>14</v>
      </c>
    </row>
    <row r="16" spans="1:26" ht="15" customHeight="1" x14ac:dyDescent="0.25">
      <c r="A16" s="35">
        <v>15</v>
      </c>
      <c r="B16" s="21" t="s">
        <v>67</v>
      </c>
      <c r="C16" s="3">
        <v>1155.2488770000057</v>
      </c>
      <c r="D16" s="3">
        <v>1138.8731474699998</v>
      </c>
      <c r="E16" s="3">
        <v>1176.3676509234301</v>
      </c>
      <c r="F16" s="164">
        <v>37.494503453430298</v>
      </c>
      <c r="G16" s="164">
        <v>3.2922458077727201</v>
      </c>
      <c r="I16" s="3">
        <v>159.61956100000009</v>
      </c>
      <c r="J16" s="3">
        <v>169.17030196000005</v>
      </c>
      <c r="K16" s="3">
        <v>166.55699999999999</v>
      </c>
      <c r="L16" s="164">
        <v>-2.613301960000058</v>
      </c>
      <c r="M16" s="164">
        <v>-1.5447758440591823</v>
      </c>
      <c r="N16" s="3">
        <v>1159.0174790000001</v>
      </c>
      <c r="O16" s="3">
        <v>1156.5333267200001</v>
      </c>
      <c r="P16" s="3">
        <v>1192.8050000000001</v>
      </c>
      <c r="Q16" s="164">
        <v>36.271673279999959</v>
      </c>
      <c r="R16" s="164">
        <v>3.1362410785747663</v>
      </c>
      <c r="T16" s="3">
        <v>199.57110599999999</v>
      </c>
      <c r="U16" s="3">
        <v>175.81585103</v>
      </c>
      <c r="V16" s="3">
        <v>171.54800000000026</v>
      </c>
      <c r="W16" s="164">
        <v>-4.267851029999747</v>
      </c>
      <c r="X16" s="164">
        <v>-2.427455206681854</v>
      </c>
      <c r="Y16" s="177" t="s">
        <v>67</v>
      </c>
      <c r="Z16" s="177">
        <v>15</v>
      </c>
    </row>
    <row r="17" spans="1:27" ht="15" customHeight="1" x14ac:dyDescent="0.25">
      <c r="A17" s="35">
        <v>16</v>
      </c>
      <c r="B17" s="21" t="s">
        <v>68</v>
      </c>
      <c r="C17" s="3"/>
      <c r="D17" s="3"/>
      <c r="E17" s="3"/>
      <c r="F17" s="164"/>
      <c r="G17" s="164"/>
      <c r="I17" s="3">
        <v>53239.703752000009</v>
      </c>
      <c r="J17" s="3">
        <v>55014.747380800007</v>
      </c>
      <c r="K17" s="3">
        <v>55400.593901925662</v>
      </c>
      <c r="L17" s="164">
        <v>385.84652112565527</v>
      </c>
      <c r="M17" s="164">
        <v>0.70135107311301514</v>
      </c>
      <c r="N17" s="3">
        <v>481.17131999999998</v>
      </c>
      <c r="O17" s="3">
        <v>917.84541897999998</v>
      </c>
      <c r="P17" s="3">
        <v>750</v>
      </c>
      <c r="Q17" s="164"/>
      <c r="R17" s="164"/>
      <c r="T17" s="3">
        <v>54037.854665999999</v>
      </c>
      <c r="U17" s="3">
        <v>55519.831150290003</v>
      </c>
      <c r="V17" s="3">
        <v>55400.594000000019</v>
      </c>
      <c r="W17" s="164">
        <v>-119.23715028998413</v>
      </c>
      <c r="X17" s="164">
        <v>-0.21476497283864901</v>
      </c>
      <c r="Y17" s="177" t="s">
        <v>68</v>
      </c>
      <c r="Z17" s="177">
        <v>16</v>
      </c>
    </row>
    <row r="18" spans="1:27" ht="15" customHeight="1" x14ac:dyDescent="0.25">
      <c r="A18" s="35">
        <v>17</v>
      </c>
      <c r="B18" s="21" t="s">
        <v>69</v>
      </c>
      <c r="C18" s="3">
        <v>162.18985600000002</v>
      </c>
      <c r="D18" s="3">
        <v>166.09577312000002</v>
      </c>
      <c r="E18" s="3">
        <v>184.24908459267263</v>
      </c>
      <c r="F18" s="164">
        <v>18.153311472672613</v>
      </c>
      <c r="G18" s="164">
        <v>10.929424109761843</v>
      </c>
      <c r="I18" s="3">
        <v>0.55675700000000006</v>
      </c>
      <c r="J18" s="3">
        <v>0.78603622000000006</v>
      </c>
      <c r="K18" s="3">
        <v>0.56299999999999994</v>
      </c>
      <c r="L18" s="164">
        <v>-0.22303622000000012</v>
      </c>
      <c r="M18" s="164">
        <v>-28.374801863456128</v>
      </c>
      <c r="N18" s="3">
        <v>169.95939899999999</v>
      </c>
      <c r="O18" s="3">
        <v>160.03012136000001</v>
      </c>
      <c r="P18" s="3">
        <v>184.85900000000001</v>
      </c>
      <c r="Q18" s="164">
        <v>24.828878639999999</v>
      </c>
      <c r="R18" s="164">
        <v>15.515128295219832</v>
      </c>
      <c r="T18" s="3">
        <v>1.5410980000000001</v>
      </c>
      <c r="U18" s="3">
        <v>1.1619144100000001</v>
      </c>
      <c r="V18" s="3">
        <v>0.8630000000000001</v>
      </c>
      <c r="W18" s="164">
        <v>-0.29891440999999996</v>
      </c>
      <c r="X18" s="164">
        <v>-25.726026584006302</v>
      </c>
      <c r="Y18" s="177" t="s">
        <v>69</v>
      </c>
      <c r="Z18" s="177">
        <v>17</v>
      </c>
      <c r="AA18" s="25"/>
    </row>
    <row r="19" spans="1:27" ht="15" customHeight="1" x14ac:dyDescent="0.25">
      <c r="A19" s="35" t="s">
        <v>25</v>
      </c>
      <c r="B19" s="21" t="s">
        <v>167</v>
      </c>
      <c r="C19" s="3">
        <v>484.75944100000015</v>
      </c>
      <c r="D19" s="3">
        <v>646.36859865999998</v>
      </c>
      <c r="E19" s="3">
        <v>378.84541565263959</v>
      </c>
      <c r="F19" s="164">
        <v>-267.52318300736039</v>
      </c>
      <c r="G19" s="164">
        <v>-41.388641645334907</v>
      </c>
      <c r="I19" s="3">
        <v>24.183882000000008</v>
      </c>
      <c r="J19" s="3">
        <v>26.104547680000003</v>
      </c>
      <c r="K19" s="3">
        <v>24.594000000000001</v>
      </c>
      <c r="L19" s="164">
        <v>-1.5105476800000019</v>
      </c>
      <c r="M19" s="164">
        <v>-5.7865307551653453</v>
      </c>
      <c r="N19" s="3">
        <v>455.58313399999997</v>
      </c>
      <c r="O19" s="3">
        <v>615.30057786999998</v>
      </c>
      <c r="P19" s="3">
        <v>388.18299999999999</v>
      </c>
      <c r="Q19" s="164">
        <v>-227.11757786999999</v>
      </c>
      <c r="R19" s="164">
        <v>-36.91164709388346</v>
      </c>
      <c r="T19" s="3">
        <v>25.790586000000001</v>
      </c>
      <c r="U19" s="3">
        <v>29.729537279999999</v>
      </c>
      <c r="V19" s="3">
        <v>26.764999999999997</v>
      </c>
      <c r="W19" s="164">
        <v>-2.9645372800000018</v>
      </c>
      <c r="X19" s="164">
        <v>-9.9716899461948234</v>
      </c>
      <c r="Y19" s="177" t="s">
        <v>167</v>
      </c>
      <c r="Z19" s="177" t="s">
        <v>25</v>
      </c>
      <c r="AA19" s="25"/>
    </row>
    <row r="20" spans="1:27" ht="15" customHeight="1" x14ac:dyDescent="0.25">
      <c r="A20" s="36" t="s">
        <v>71</v>
      </c>
      <c r="B20" s="1"/>
      <c r="C20" s="2">
        <v>38888.636089999985</v>
      </c>
      <c r="D20" s="2">
        <v>39818.856282420005</v>
      </c>
      <c r="E20" s="2">
        <v>41727.219792483666</v>
      </c>
      <c r="F20" s="163">
        <v>1908.3635100636602</v>
      </c>
      <c r="G20" s="163">
        <v>4.7926125665899679</v>
      </c>
      <c r="I20" s="2">
        <v>17039.744257999999</v>
      </c>
      <c r="J20" s="2">
        <v>17406.698389829999</v>
      </c>
      <c r="K20" s="2">
        <v>17985.518</v>
      </c>
      <c r="L20" s="163">
        <v>578.8196101700014</v>
      </c>
      <c r="M20" s="163">
        <v>3.3252693716355841</v>
      </c>
      <c r="N20" s="2">
        <v>38966.852400000003</v>
      </c>
      <c r="O20" s="2">
        <v>39944.989150649999</v>
      </c>
      <c r="P20" s="2">
        <v>42028.058999999994</v>
      </c>
      <c r="Q20" s="163">
        <v>2083.0698493499949</v>
      </c>
      <c r="R20" s="163">
        <v>5.2148464516884179</v>
      </c>
      <c r="T20" s="2">
        <v>17345.93118</v>
      </c>
      <c r="U20" s="2">
        <v>17398.87609174</v>
      </c>
      <c r="V20" s="2">
        <v>17668.130000000005</v>
      </c>
      <c r="W20" s="163">
        <v>269.25390826000512</v>
      </c>
      <c r="X20" s="163">
        <v>1.5475362134904314</v>
      </c>
      <c r="Y20" s="176"/>
      <c r="Z20" s="176" t="s">
        <v>71</v>
      </c>
      <c r="AA20" s="25"/>
    </row>
    <row r="21" spans="1:27" s="44" customFormat="1" ht="15" customHeight="1" x14ac:dyDescent="0.25">
      <c r="A21" s="35">
        <v>20</v>
      </c>
      <c r="B21" s="21" t="s">
        <v>72</v>
      </c>
      <c r="C21" s="3">
        <v>8315.8104929999936</v>
      </c>
      <c r="D21" s="3">
        <v>8269.0528884900032</v>
      </c>
      <c r="E21" s="3">
        <v>8404.6962088232867</v>
      </c>
      <c r="F21" s="164">
        <v>135.64332033328355</v>
      </c>
      <c r="G21" s="164">
        <v>1.6403731136136575</v>
      </c>
      <c r="I21" s="3">
        <v>7301.4238139999998</v>
      </c>
      <c r="J21" s="3">
        <v>7569.7539396000002</v>
      </c>
      <c r="K21" s="3">
        <v>7540.3209999999999</v>
      </c>
      <c r="L21" s="164">
        <v>-29.432939600000282</v>
      </c>
      <c r="M21" s="164">
        <v>-0.38882293711062915</v>
      </c>
      <c r="N21" s="3">
        <v>8312.0896709999997</v>
      </c>
      <c r="O21" s="3">
        <v>8277.2467898399991</v>
      </c>
      <c r="P21" s="3">
        <v>8415.8760000000002</v>
      </c>
      <c r="Q21" s="164">
        <v>138.62921016000109</v>
      </c>
      <c r="R21" s="164">
        <v>1.6748227240265823</v>
      </c>
      <c r="T21" s="3">
        <v>7297.0647259999996</v>
      </c>
      <c r="U21" s="3">
        <v>7580.6210962799996</v>
      </c>
      <c r="V21" s="3">
        <v>7542.7049999999999</v>
      </c>
      <c r="W21" s="164">
        <v>-37.916096279999692</v>
      </c>
      <c r="X21" s="164">
        <v>-0.50017136852554289</v>
      </c>
      <c r="Y21" s="177" t="s">
        <v>72</v>
      </c>
      <c r="Z21" s="177">
        <v>20</v>
      </c>
      <c r="AA21" s="25"/>
    </row>
    <row r="22" spans="1:27" s="46" customFormat="1" ht="15" customHeight="1" x14ac:dyDescent="0.25">
      <c r="A22" s="37"/>
      <c r="B22" s="34" t="s">
        <v>63</v>
      </c>
      <c r="C22" s="45">
        <v>6163.5837420000016</v>
      </c>
      <c r="D22" s="45">
        <v>6060.8429903600017</v>
      </c>
      <c r="E22" s="45">
        <v>6368.2870000000003</v>
      </c>
      <c r="F22" s="165">
        <v>307.44400963999851</v>
      </c>
      <c r="G22" s="165">
        <v>5.0726278527425928</v>
      </c>
      <c r="I22" s="45"/>
      <c r="J22" s="45"/>
      <c r="K22" s="45"/>
      <c r="L22" s="165"/>
      <c r="M22" s="165"/>
      <c r="N22" s="45">
        <v>6163.7719639999996</v>
      </c>
      <c r="O22" s="45">
        <v>6065.7117408699996</v>
      </c>
      <c r="P22" s="45">
        <v>6374.7870000000003</v>
      </c>
      <c r="Q22" s="165">
        <v>309.07525913000063</v>
      </c>
      <c r="R22" s="165">
        <v>5.0954491794835972</v>
      </c>
      <c r="T22" s="45"/>
      <c r="U22" s="45"/>
      <c r="V22" s="45"/>
      <c r="W22" s="165"/>
      <c r="X22" s="165"/>
      <c r="Y22" s="178" t="s">
        <v>63</v>
      </c>
      <c r="Z22" s="178"/>
      <c r="AA22" s="25"/>
    </row>
    <row r="23" spans="1:27" s="44" customFormat="1" ht="15" customHeight="1" x14ac:dyDescent="0.25">
      <c r="A23" s="162">
        <v>21</v>
      </c>
      <c r="B23" s="21" t="s">
        <v>73</v>
      </c>
      <c r="C23" s="3">
        <v>3674.0838039999967</v>
      </c>
      <c r="D23" s="3">
        <v>3635.6207621900003</v>
      </c>
      <c r="E23" s="3">
        <v>3838.3949168233025</v>
      </c>
      <c r="F23" s="164">
        <v>202.77415463330226</v>
      </c>
      <c r="G23" s="164">
        <v>5.5774286675367248</v>
      </c>
      <c r="I23" s="3">
        <v>616.70496800000001</v>
      </c>
      <c r="J23" s="3">
        <v>547.58090720000007</v>
      </c>
      <c r="K23" s="3">
        <v>607.85199999999998</v>
      </c>
      <c r="L23" s="164">
        <v>60.271092799999906</v>
      </c>
      <c r="M23" s="164">
        <v>11.006792239742266</v>
      </c>
      <c r="N23" s="3">
        <v>3626.3366310000001</v>
      </c>
      <c r="O23" s="3">
        <v>3586.1524839399999</v>
      </c>
      <c r="P23" s="3">
        <v>3848.866</v>
      </c>
      <c r="Q23" s="164">
        <v>262.71351606000007</v>
      </c>
      <c r="R23" s="164">
        <v>7.3257765038302125</v>
      </c>
      <c r="T23" s="3">
        <v>617.783996</v>
      </c>
      <c r="U23" s="3">
        <v>548.93513339000003</v>
      </c>
      <c r="V23" s="3">
        <v>610.13399999999956</v>
      </c>
      <c r="W23" s="164">
        <v>61.198866609999527</v>
      </c>
      <c r="X23" s="164">
        <v>11.14865179644455</v>
      </c>
      <c r="Y23" s="177" t="s">
        <v>73</v>
      </c>
      <c r="Z23" s="177">
        <v>21</v>
      </c>
      <c r="AA23" s="25"/>
    </row>
    <row r="24" spans="1:27" s="44" customFormat="1" ht="15" customHeight="1" x14ac:dyDescent="0.25">
      <c r="A24" s="35">
        <v>22</v>
      </c>
      <c r="B24" s="21" t="s">
        <v>74</v>
      </c>
      <c r="C24" s="3">
        <v>9233.5258840000006</v>
      </c>
      <c r="D24" s="3">
        <v>9974.426882669999</v>
      </c>
      <c r="E24" s="3">
        <v>10684.15</v>
      </c>
      <c r="F24" s="164">
        <v>709.7231173300006</v>
      </c>
      <c r="G24" s="164">
        <v>7.11542753963242</v>
      </c>
      <c r="I24" s="3">
        <v>42.372914000000002</v>
      </c>
      <c r="J24" s="3">
        <v>43.956900529999999</v>
      </c>
      <c r="K24" s="3">
        <v>53.725999999999999</v>
      </c>
      <c r="L24" s="164">
        <v>9.7690994700000005</v>
      </c>
      <c r="M24" s="164">
        <v>22.224268208657524</v>
      </c>
      <c r="N24" s="3">
        <v>9461.1952000000001</v>
      </c>
      <c r="O24" s="3">
        <v>10354.314070779999</v>
      </c>
      <c r="P24" s="3">
        <v>11084.15</v>
      </c>
      <c r="Q24" s="164">
        <v>729.83592922000025</v>
      </c>
      <c r="R24" s="164">
        <v>7.048616878249871</v>
      </c>
      <c r="T24" s="3">
        <v>42.372914000000002</v>
      </c>
      <c r="U24" s="3">
        <v>43.956900529999999</v>
      </c>
      <c r="V24" s="3">
        <v>53.725999999999999</v>
      </c>
      <c r="W24" s="164">
        <v>9.7690994700000005</v>
      </c>
      <c r="X24" s="164">
        <v>22.224268208657524</v>
      </c>
      <c r="Y24" s="177" t="s">
        <v>74</v>
      </c>
      <c r="Z24" s="177">
        <v>22</v>
      </c>
      <c r="AA24" s="25"/>
    </row>
    <row r="25" spans="1:27" s="46" customFormat="1" ht="15" customHeight="1" x14ac:dyDescent="0.25">
      <c r="A25" s="37"/>
      <c r="B25" s="34" t="s">
        <v>63</v>
      </c>
      <c r="C25" s="45">
        <v>9233.5258840000006</v>
      </c>
      <c r="D25" s="45">
        <v>9974.426882669999</v>
      </c>
      <c r="E25" s="45">
        <v>10684.15</v>
      </c>
      <c r="F25" s="165">
        <v>709.7231173300006</v>
      </c>
      <c r="G25" s="165">
        <v>7.11542753963242</v>
      </c>
      <c r="I25" s="45"/>
      <c r="J25" s="45"/>
      <c r="K25" s="45"/>
      <c r="L25" s="165"/>
      <c r="M25" s="165"/>
      <c r="N25" s="45">
        <v>9461.1952000000001</v>
      </c>
      <c r="O25" s="45">
        <v>10354.314070779999</v>
      </c>
      <c r="P25" s="45">
        <v>11084.15</v>
      </c>
      <c r="Q25" s="165">
        <v>729.83592922000025</v>
      </c>
      <c r="R25" s="165">
        <v>7.048616878249871</v>
      </c>
      <c r="T25" s="45"/>
      <c r="U25" s="45"/>
      <c r="V25" s="45"/>
      <c r="W25" s="165"/>
      <c r="X25" s="165"/>
      <c r="Y25" s="178" t="s">
        <v>63</v>
      </c>
      <c r="Z25" s="178"/>
      <c r="AA25" s="25"/>
    </row>
    <row r="26" spans="1:27" s="44" customFormat="1" ht="15" customHeight="1" x14ac:dyDescent="0.25">
      <c r="A26" s="35">
        <v>23</v>
      </c>
      <c r="B26" s="21" t="s">
        <v>75</v>
      </c>
      <c r="C26" s="3">
        <v>9396.1108959999983</v>
      </c>
      <c r="D26" s="3">
        <v>9701.9588036399982</v>
      </c>
      <c r="E26" s="3">
        <v>10174.511999999999</v>
      </c>
      <c r="F26" s="164">
        <v>472.55319636000058</v>
      </c>
      <c r="G26" s="164">
        <v>4.8706988549849051</v>
      </c>
      <c r="I26" s="3">
        <v>2214.8981719999992</v>
      </c>
      <c r="J26" s="3">
        <v>2202.6848260499996</v>
      </c>
      <c r="K26" s="3">
        <v>2158.9090000000001</v>
      </c>
      <c r="L26" s="164">
        <v>-43.775826049999523</v>
      </c>
      <c r="M26" s="164">
        <v>-1.9873849191807089</v>
      </c>
      <c r="N26" s="3">
        <v>9382.9252130000004</v>
      </c>
      <c r="O26" s="3">
        <v>9706.5618847200003</v>
      </c>
      <c r="P26" s="3">
        <v>10144.221</v>
      </c>
      <c r="Q26" s="164">
        <v>437.65911527999924</v>
      </c>
      <c r="R26" s="164">
        <v>4.5088994484129241</v>
      </c>
      <c r="T26" s="3">
        <v>2211.3173550000001</v>
      </c>
      <c r="U26" s="3">
        <v>2208.03207711</v>
      </c>
      <c r="V26" s="3">
        <v>2158.8970000000004</v>
      </c>
      <c r="W26" s="164">
        <v>-49.135077109999656</v>
      </c>
      <c r="X26" s="164">
        <v>-2.2252881930189385</v>
      </c>
      <c r="Y26" s="177" t="s">
        <v>75</v>
      </c>
      <c r="Z26" s="177">
        <v>23</v>
      </c>
      <c r="AA26" s="25"/>
    </row>
    <row r="27" spans="1:27" s="44" customFormat="1" ht="15" customHeight="1" x14ac:dyDescent="0.25">
      <c r="A27" s="35">
        <v>24</v>
      </c>
      <c r="B27" s="21" t="s">
        <v>76</v>
      </c>
      <c r="C27" s="3">
        <v>1083.3435279999999</v>
      </c>
      <c r="D27" s="3">
        <v>1117.9677968200001</v>
      </c>
      <c r="E27" s="3">
        <v>1231.6399999999999</v>
      </c>
      <c r="F27" s="164">
        <v>113.67220317999977</v>
      </c>
      <c r="G27" s="164">
        <v>10.167752908745163</v>
      </c>
      <c r="I27" s="3">
        <v>59.070785999999991</v>
      </c>
      <c r="J27" s="3">
        <v>50.522474330000009</v>
      </c>
      <c r="K27" s="3">
        <v>50.029000000000003</v>
      </c>
      <c r="L27" s="164">
        <v>-0.49347433000000507</v>
      </c>
      <c r="M27" s="164">
        <v>-0.97674220541289358</v>
      </c>
      <c r="N27" s="3">
        <v>1096.769358</v>
      </c>
      <c r="O27" s="3">
        <v>1107.20999678</v>
      </c>
      <c r="P27" s="3">
        <v>1235.509</v>
      </c>
      <c r="Q27" s="164">
        <v>128.29900322000003</v>
      </c>
      <c r="R27" s="164">
        <v>11.587594367204106</v>
      </c>
      <c r="T27" s="3">
        <v>59.067604000000003</v>
      </c>
      <c r="U27" s="3">
        <v>51.485662249999997</v>
      </c>
      <c r="V27" s="3">
        <v>50.029000000000003</v>
      </c>
      <c r="W27" s="164">
        <v>-1.4566622499999937</v>
      </c>
      <c r="X27" s="164">
        <v>-2.8292580620345302</v>
      </c>
      <c r="Y27" s="177" t="s">
        <v>76</v>
      </c>
      <c r="Z27" s="177">
        <v>24</v>
      </c>
      <c r="AA27" s="25"/>
    </row>
    <row r="28" spans="1:27" s="46" customFormat="1" ht="15" customHeight="1" x14ac:dyDescent="0.25">
      <c r="A28" s="37"/>
      <c r="B28" s="34" t="s">
        <v>63</v>
      </c>
      <c r="C28" s="45">
        <v>695.13075099999992</v>
      </c>
      <c r="D28" s="45">
        <v>733.8300415199999</v>
      </c>
      <c r="E28" s="45">
        <v>754.39499999999998</v>
      </c>
      <c r="F28" s="165">
        <v>20.564958480000087</v>
      </c>
      <c r="G28" s="165">
        <v>2.8024143625141584</v>
      </c>
      <c r="I28" s="45"/>
      <c r="J28" s="45"/>
      <c r="K28" s="45"/>
      <c r="L28" s="165"/>
      <c r="M28" s="165"/>
      <c r="N28" s="45">
        <v>707.68782599999997</v>
      </c>
      <c r="O28" s="45">
        <v>723.92280722999999</v>
      </c>
      <c r="P28" s="45">
        <v>754.39499999999998</v>
      </c>
      <c r="Q28" s="165">
        <v>30.472192769999992</v>
      </c>
      <c r="R28" s="165">
        <v>4.209315201243351</v>
      </c>
      <c r="T28" s="45"/>
      <c r="U28" s="45"/>
      <c r="V28" s="45"/>
      <c r="W28" s="165"/>
      <c r="X28" s="165"/>
      <c r="Y28" s="178" t="s">
        <v>63</v>
      </c>
      <c r="Z28" s="178">
        <v>0</v>
      </c>
      <c r="AA28" s="25"/>
    </row>
    <row r="29" spans="1:27" s="44" customFormat="1" ht="15" customHeight="1" x14ac:dyDescent="0.25">
      <c r="A29" s="35">
        <v>25</v>
      </c>
      <c r="B29" s="21" t="s">
        <v>168</v>
      </c>
      <c r="C29" s="3">
        <v>7185.7614849999964</v>
      </c>
      <c r="D29" s="3">
        <v>7119.8291486100061</v>
      </c>
      <c r="E29" s="3">
        <v>7393.8266668370798</v>
      </c>
      <c r="F29" s="164">
        <v>273.99751822707367</v>
      </c>
      <c r="G29" s="164">
        <v>3.8483720958467913</v>
      </c>
      <c r="I29" s="3">
        <v>6805.273604</v>
      </c>
      <c r="J29" s="3">
        <v>6992.1993421199995</v>
      </c>
      <c r="K29" s="3">
        <v>7574.6809999999996</v>
      </c>
      <c r="L29" s="164">
        <v>582.48165788000006</v>
      </c>
      <c r="M29" s="164">
        <v>8.3304498252962365</v>
      </c>
      <c r="N29" s="3">
        <v>7087.5363269999998</v>
      </c>
      <c r="O29" s="3">
        <v>6913.5039245899998</v>
      </c>
      <c r="P29" s="3">
        <v>7299.4369999999999</v>
      </c>
      <c r="Q29" s="164">
        <v>385.93307541000013</v>
      </c>
      <c r="R29" s="164">
        <v>5.5823078950936971</v>
      </c>
      <c r="T29" s="3">
        <v>7118.3245850000003</v>
      </c>
      <c r="U29" s="3">
        <v>6965.8452221799998</v>
      </c>
      <c r="V29" s="3">
        <v>7252.639000000001</v>
      </c>
      <c r="W29" s="164">
        <v>286.7937778200012</v>
      </c>
      <c r="X29" s="164">
        <v>4.1171425530216919</v>
      </c>
      <c r="Y29" s="177" t="s">
        <v>168</v>
      </c>
      <c r="Z29" s="177">
        <v>25</v>
      </c>
      <c r="AA29" s="25"/>
    </row>
    <row r="30" spans="1:27" ht="15" customHeight="1" x14ac:dyDescent="0.25">
      <c r="A30" s="36" t="s">
        <v>78</v>
      </c>
      <c r="B30" s="1"/>
      <c r="C30" s="2">
        <v>14236.678872000015</v>
      </c>
      <c r="D30" s="2">
        <v>14558.837832960009</v>
      </c>
      <c r="E30" s="2">
        <v>15333.862742849955</v>
      </c>
      <c r="F30" s="163">
        <v>775.02490988994577</v>
      </c>
      <c r="G30" s="163">
        <v>5.3233981914088861</v>
      </c>
      <c r="I30" s="2">
        <v>92.636886000000018</v>
      </c>
      <c r="J30" s="2">
        <v>116.32880700999993</v>
      </c>
      <c r="K30" s="2">
        <v>97.600999999999985</v>
      </c>
      <c r="L30" s="163">
        <v>-18.72780700999995</v>
      </c>
      <c r="M30" s="163">
        <v>-16.099027825833424</v>
      </c>
      <c r="N30" s="2">
        <v>14312.323722000001</v>
      </c>
      <c r="O30" s="2">
        <v>14640.813210419999</v>
      </c>
      <c r="P30" s="2">
        <v>15500.440000000002</v>
      </c>
      <c r="Q30" s="163">
        <v>859.62678958000288</v>
      </c>
      <c r="R30" s="163">
        <v>5.8714415464859471</v>
      </c>
      <c r="T30" s="2">
        <v>117.51470700000002</v>
      </c>
      <c r="U30" s="2">
        <v>151.90365048000001</v>
      </c>
      <c r="V30" s="2">
        <v>124.36800000000018</v>
      </c>
      <c r="W30" s="163">
        <v>-27.535650479999831</v>
      </c>
      <c r="X30" s="163">
        <v>-18.127049872066927</v>
      </c>
      <c r="Y30" s="176"/>
      <c r="Z30" s="176" t="s">
        <v>78</v>
      </c>
      <c r="AA30" s="25"/>
    </row>
    <row r="31" spans="1:27" ht="15" customHeight="1" x14ac:dyDescent="0.25">
      <c r="A31" s="35">
        <v>30</v>
      </c>
      <c r="B31" s="21" t="s">
        <v>79</v>
      </c>
      <c r="C31" s="3">
        <v>8821.7642320000141</v>
      </c>
      <c r="D31" s="3">
        <v>8931.2611133500086</v>
      </c>
      <c r="E31" s="3">
        <v>9262.2126431715114</v>
      </c>
      <c r="F31" s="164">
        <v>330.95152982150285</v>
      </c>
      <c r="G31" s="164">
        <v>3.7055408594740649</v>
      </c>
      <c r="I31" s="3">
        <v>84.355860000000007</v>
      </c>
      <c r="J31" s="3">
        <v>101.94860716999995</v>
      </c>
      <c r="K31" s="3">
        <v>83.983000000000004</v>
      </c>
      <c r="L31" s="164">
        <v>-17.965607169999942</v>
      </c>
      <c r="M31" s="164">
        <v>-17.622219340419413</v>
      </c>
      <c r="N31" s="3">
        <v>8895.5238960000006</v>
      </c>
      <c r="O31" s="3">
        <v>9019.9156786599997</v>
      </c>
      <c r="P31" s="3">
        <v>9422.2440000000006</v>
      </c>
      <c r="Q31" s="164">
        <v>402.32832134000091</v>
      </c>
      <c r="R31" s="164">
        <v>4.4604443730206897</v>
      </c>
      <c r="T31" s="3">
        <v>99.711785000000006</v>
      </c>
      <c r="U31" s="3">
        <v>130.77591147999999</v>
      </c>
      <c r="V31" s="3">
        <v>111.79400000000017</v>
      </c>
      <c r="W31" s="164">
        <v>-18.981911479999823</v>
      </c>
      <c r="X31" s="164">
        <v>-14.514837836097049</v>
      </c>
      <c r="Y31" s="177" t="s">
        <v>79</v>
      </c>
      <c r="Z31" s="177">
        <v>30</v>
      </c>
      <c r="AA31" s="25"/>
    </row>
    <row r="32" spans="1:27" ht="15" customHeight="1" x14ac:dyDescent="0.25">
      <c r="A32" s="35">
        <v>31</v>
      </c>
      <c r="B32" s="21" t="s">
        <v>80</v>
      </c>
      <c r="C32" s="3">
        <v>4412.0254209999994</v>
      </c>
      <c r="D32" s="3">
        <v>4627.6218648600006</v>
      </c>
      <c r="E32" s="3">
        <v>5028.5331850557332</v>
      </c>
      <c r="F32" s="164">
        <v>400.91132019573251</v>
      </c>
      <c r="G32" s="164">
        <v>8.6634416532618168</v>
      </c>
      <c r="I32" s="3">
        <v>3.3460610000000002</v>
      </c>
      <c r="J32" s="3">
        <v>2.8481044500000001</v>
      </c>
      <c r="K32" s="3">
        <v>1.089</v>
      </c>
      <c r="L32" s="164">
        <v>-1.7591044500000002</v>
      </c>
      <c r="M32" s="164">
        <v>-61.764042747800204</v>
      </c>
      <c r="N32" s="3">
        <v>4411.0174699999998</v>
      </c>
      <c r="O32" s="3">
        <v>4631.7667983700003</v>
      </c>
      <c r="P32" s="3">
        <v>5030.55</v>
      </c>
      <c r="Q32" s="164">
        <v>398.78320162999989</v>
      </c>
      <c r="R32" s="164">
        <v>8.6097426530700698</v>
      </c>
      <c r="T32" s="3">
        <v>3.9714109999999998</v>
      </c>
      <c r="U32" s="3">
        <v>3.8011360000000001</v>
      </c>
      <c r="V32" s="3">
        <v>0.95000000000000018</v>
      </c>
      <c r="W32" s="164">
        <v>-2.8511359999999999</v>
      </c>
      <c r="X32" s="164">
        <v>-75.007471450640011</v>
      </c>
      <c r="Y32" s="177" t="s">
        <v>80</v>
      </c>
      <c r="Z32" s="177">
        <v>31</v>
      </c>
      <c r="AA32" s="25"/>
    </row>
    <row r="33" spans="1:27" ht="15" customHeight="1" x14ac:dyDescent="0.25">
      <c r="A33" s="35">
        <v>32</v>
      </c>
      <c r="B33" s="21" t="s">
        <v>81</v>
      </c>
      <c r="C33" s="3">
        <v>454.85602099999988</v>
      </c>
      <c r="D33" s="3">
        <v>456.45314596999981</v>
      </c>
      <c r="E33" s="3">
        <v>465.98691462270904</v>
      </c>
      <c r="F33" s="164">
        <v>9.5337686527092274</v>
      </c>
      <c r="G33" s="164">
        <v>2.0886631490838337</v>
      </c>
      <c r="I33" s="3">
        <v>4.7948709999999997</v>
      </c>
      <c r="J33" s="3">
        <v>4.9946680399999996</v>
      </c>
      <c r="K33" s="3">
        <v>6.2190000000000003</v>
      </c>
      <c r="L33" s="164">
        <v>1.2243319600000007</v>
      </c>
      <c r="M33" s="164">
        <v>24.512779431883942</v>
      </c>
      <c r="N33" s="3">
        <v>460.36942399999998</v>
      </c>
      <c r="O33" s="3">
        <v>453.03847681000002</v>
      </c>
      <c r="P33" s="3">
        <v>467.01600000000002</v>
      </c>
      <c r="Q33" s="164">
        <v>13.977523189999999</v>
      </c>
      <c r="R33" s="164">
        <v>3.0852839009217399</v>
      </c>
      <c r="T33" s="3">
        <v>7.8372080000000004</v>
      </c>
      <c r="U33" s="3">
        <v>5.1793232800000002</v>
      </c>
      <c r="V33" s="3">
        <v>6.3140000000000009</v>
      </c>
      <c r="W33" s="164">
        <v>1.1346767200000007</v>
      </c>
      <c r="X33" s="164">
        <v>21.907818042205712</v>
      </c>
      <c r="Y33" s="177" t="s">
        <v>81</v>
      </c>
      <c r="Z33" s="177">
        <v>32</v>
      </c>
      <c r="AA33" s="25"/>
    </row>
    <row r="34" spans="1:27" ht="15" customHeight="1" x14ac:dyDescent="0.25">
      <c r="A34" s="35">
        <v>33</v>
      </c>
      <c r="B34" s="21" t="s">
        <v>82</v>
      </c>
      <c r="C34" s="3">
        <v>110.99353799999997</v>
      </c>
      <c r="D34" s="3">
        <v>105.41868256999999</v>
      </c>
      <c r="E34" s="3">
        <v>115.54600000000001</v>
      </c>
      <c r="F34" s="164">
        <v>10.127317430000019</v>
      </c>
      <c r="G34" s="164">
        <v>9.6067577236845949</v>
      </c>
      <c r="I34" s="3">
        <v>0</v>
      </c>
      <c r="J34" s="3">
        <v>6.4119887200000001</v>
      </c>
      <c r="K34" s="3">
        <v>5.3019999999999996</v>
      </c>
      <c r="L34" s="164">
        <v>-1.1099887200000005</v>
      </c>
      <c r="M34" s="164">
        <v>-17.311145862402586</v>
      </c>
      <c r="N34" s="3">
        <v>114.01763200000001</v>
      </c>
      <c r="O34" s="3">
        <v>103.80541438</v>
      </c>
      <c r="P34" s="3">
        <v>115.54600000000001</v>
      </c>
      <c r="Q34" s="164">
        <v>11.740585620000004</v>
      </c>
      <c r="R34" s="164">
        <v>11.310186169115704</v>
      </c>
      <c r="T34" s="3">
        <v>0</v>
      </c>
      <c r="U34" s="3">
        <v>6.4119887200000001</v>
      </c>
      <c r="V34" s="3">
        <v>5.3019999999999996</v>
      </c>
      <c r="W34" s="164">
        <v>-1.1099887200000005</v>
      </c>
      <c r="X34" s="164">
        <v>-17.311145862402586</v>
      </c>
      <c r="Y34" s="177" t="s">
        <v>82</v>
      </c>
      <c r="Z34" s="177">
        <v>33</v>
      </c>
      <c r="AA34" s="25"/>
    </row>
    <row r="35" spans="1:27" ht="15" customHeight="1" x14ac:dyDescent="0.25">
      <c r="A35" s="35">
        <v>34</v>
      </c>
      <c r="B35" s="21" t="s">
        <v>169</v>
      </c>
      <c r="C35" s="3">
        <v>437.03966000000014</v>
      </c>
      <c r="D35" s="3">
        <v>438.0830262099999</v>
      </c>
      <c r="E35" s="3">
        <v>461.584</v>
      </c>
      <c r="F35" s="164">
        <v>23.500973790000103</v>
      </c>
      <c r="G35" s="164">
        <v>5.3645022481959055</v>
      </c>
      <c r="I35" s="3">
        <v>0.140094</v>
      </c>
      <c r="J35" s="3">
        <v>0.12543863</v>
      </c>
      <c r="K35" s="3">
        <v>1.008</v>
      </c>
      <c r="L35" s="164">
        <v>0.88256137000000001</v>
      </c>
      <c r="M35" s="164">
        <v>703.5802049177355</v>
      </c>
      <c r="N35" s="3">
        <v>431.39530000000002</v>
      </c>
      <c r="O35" s="3">
        <v>432.28684220000002</v>
      </c>
      <c r="P35" s="3">
        <v>465.084</v>
      </c>
      <c r="Q35" s="164">
        <v>32.797157799999979</v>
      </c>
      <c r="R35" s="164">
        <v>7.5868970781271621</v>
      </c>
      <c r="T35" s="3">
        <v>5.9943030000000004</v>
      </c>
      <c r="U35" s="3">
        <v>5.7352910000000001</v>
      </c>
      <c r="V35" s="3">
        <v>8.0000000000000002E-3</v>
      </c>
      <c r="W35" s="164">
        <v>-5.7272910000000001</v>
      </c>
      <c r="X35" s="164">
        <v>-99.860512744688975</v>
      </c>
      <c r="Y35" s="177" t="s">
        <v>169</v>
      </c>
      <c r="Z35" s="177">
        <v>34</v>
      </c>
      <c r="AA35" s="25"/>
    </row>
    <row r="36" spans="1:27" ht="15" customHeight="1" x14ac:dyDescent="0.25">
      <c r="A36" s="36" t="s">
        <v>84</v>
      </c>
      <c r="B36" s="1"/>
      <c r="C36" s="2">
        <v>9688.4011400000018</v>
      </c>
      <c r="D36" s="2">
        <v>9785.4504418800025</v>
      </c>
      <c r="E36" s="2">
        <v>10565.816744263837</v>
      </c>
      <c r="F36" s="163">
        <v>780.36630238383441</v>
      </c>
      <c r="G36" s="163">
        <v>7.9747611724035137</v>
      </c>
      <c r="I36" s="2">
        <v>3414.2723829999995</v>
      </c>
      <c r="J36" s="2">
        <v>4595.0208857699999</v>
      </c>
      <c r="K36" s="2">
        <v>5140.4570000000003</v>
      </c>
      <c r="L36" s="163">
        <v>545.43611423000038</v>
      </c>
      <c r="M36" s="163">
        <v>11.870155278708818</v>
      </c>
      <c r="N36" s="2">
        <v>10815.087339</v>
      </c>
      <c r="O36" s="2">
        <v>11017.542211549999</v>
      </c>
      <c r="P36" s="2">
        <v>11684.895</v>
      </c>
      <c r="Q36" s="163">
        <v>667.35278845000175</v>
      </c>
      <c r="R36" s="163">
        <v>6.0571838585777975</v>
      </c>
      <c r="T36" s="2">
        <v>3745.1296169999996</v>
      </c>
      <c r="U36" s="2">
        <v>4054.22929815</v>
      </c>
      <c r="V36" s="2">
        <v>5113.8509999999987</v>
      </c>
      <c r="W36" s="163">
        <v>1059.6217018499988</v>
      </c>
      <c r="X36" s="163">
        <v>26.136205525758459</v>
      </c>
      <c r="Y36" s="176"/>
      <c r="Z36" s="176" t="s">
        <v>84</v>
      </c>
      <c r="AA36" s="25"/>
    </row>
    <row r="37" spans="1:27" s="44" customFormat="1" ht="15" customHeight="1" x14ac:dyDescent="0.25">
      <c r="A37" s="35">
        <v>40</v>
      </c>
      <c r="B37" s="21" t="s">
        <v>85</v>
      </c>
      <c r="C37" s="3">
        <v>465.8057169999999</v>
      </c>
      <c r="D37" s="3">
        <v>469.5016034600003</v>
      </c>
      <c r="E37" s="3">
        <v>523.58237866152729</v>
      </c>
      <c r="F37" s="164">
        <v>54.08077520152699</v>
      </c>
      <c r="G37" s="164">
        <v>11.51876262039954</v>
      </c>
      <c r="I37" s="3">
        <v>56.392568999999995</v>
      </c>
      <c r="J37" s="3">
        <v>50.244700849999994</v>
      </c>
      <c r="K37" s="3">
        <v>45.466999999999999</v>
      </c>
      <c r="L37" s="164">
        <v>-4.7777008499999951</v>
      </c>
      <c r="M37" s="164">
        <v>-9.5088651522939571</v>
      </c>
      <c r="N37" s="3">
        <v>504.12668100000002</v>
      </c>
      <c r="O37" s="3">
        <v>502.26628363999998</v>
      </c>
      <c r="P37" s="3">
        <v>571.31399999999996</v>
      </c>
      <c r="Q37" s="164">
        <v>69.047716359999981</v>
      </c>
      <c r="R37" s="164">
        <v>13.747233013452686</v>
      </c>
      <c r="T37" s="3">
        <v>62.187069999999999</v>
      </c>
      <c r="U37" s="3">
        <v>65.792202520000004</v>
      </c>
      <c r="V37" s="3">
        <v>49.73299999999999</v>
      </c>
      <c r="W37" s="164">
        <v>-16.059202520000014</v>
      </c>
      <c r="X37" s="164">
        <v>-24.408975387498568</v>
      </c>
      <c r="Y37" s="177" t="s">
        <v>85</v>
      </c>
      <c r="Z37" s="177">
        <v>40</v>
      </c>
      <c r="AA37" s="25"/>
    </row>
    <row r="38" spans="1:27" s="44" customFormat="1" ht="15" customHeight="1" x14ac:dyDescent="0.25">
      <c r="A38" s="35">
        <v>41</v>
      </c>
      <c r="B38" s="21" t="s">
        <v>170</v>
      </c>
      <c r="C38" s="3">
        <v>3806.4908960000007</v>
      </c>
      <c r="D38" s="3">
        <v>4092.4297179000018</v>
      </c>
      <c r="E38" s="3">
        <v>4105.1064277062324</v>
      </c>
      <c r="F38" s="164">
        <v>12.676709806230519</v>
      </c>
      <c r="G38" s="164">
        <v>0.30975998807709454</v>
      </c>
      <c r="I38" s="3">
        <v>456.65917999999994</v>
      </c>
      <c r="J38" s="3">
        <v>654.5524849100002</v>
      </c>
      <c r="K38" s="3">
        <v>608.84799999999996</v>
      </c>
      <c r="L38" s="164">
        <v>-45.704484910000247</v>
      </c>
      <c r="M38" s="164">
        <v>-6.9825546405624799</v>
      </c>
      <c r="N38" s="3">
        <v>4638.9068120000002</v>
      </c>
      <c r="O38" s="3">
        <v>5282.6304556799996</v>
      </c>
      <c r="P38" s="3">
        <v>5541.2150000000001</v>
      </c>
      <c r="Q38" s="164">
        <v>258.58454432000053</v>
      </c>
      <c r="R38" s="164">
        <v>4.8949959019367855</v>
      </c>
      <c r="T38" s="3">
        <v>466.00313799999998</v>
      </c>
      <c r="U38" s="3">
        <v>654.69433388000004</v>
      </c>
      <c r="V38" s="3">
        <v>608.99899999999946</v>
      </c>
      <c r="W38" s="164">
        <v>-45.695333880000589</v>
      </c>
      <c r="X38" s="164">
        <v>-6.9796440132894375</v>
      </c>
      <c r="Y38" s="177" t="s">
        <v>170</v>
      </c>
      <c r="Z38" s="177">
        <v>41</v>
      </c>
      <c r="AA38" s="25"/>
    </row>
    <row r="39" spans="1:27" s="44" customFormat="1" ht="15" customHeight="1" x14ac:dyDescent="0.25">
      <c r="A39" s="35">
        <v>42</v>
      </c>
      <c r="B39" s="21" t="s">
        <v>171</v>
      </c>
      <c r="C39" s="3">
        <v>2324.671875</v>
      </c>
      <c r="D39" s="3">
        <v>2436.4300510400008</v>
      </c>
      <c r="E39" s="3">
        <v>2673.6089378960774</v>
      </c>
      <c r="F39" s="164">
        <v>237.17888685607659</v>
      </c>
      <c r="G39" s="164">
        <v>9.7346889460190233</v>
      </c>
      <c r="I39" s="3">
        <v>208.98147299999985</v>
      </c>
      <c r="J39" s="3">
        <v>214.21792374999993</v>
      </c>
      <c r="K39" s="3">
        <v>1054.56</v>
      </c>
      <c r="L39" s="164">
        <v>840.34207624999999</v>
      </c>
      <c r="M39" s="164">
        <v>392.283736831802</v>
      </c>
      <c r="N39" s="3">
        <v>2333.626534</v>
      </c>
      <c r="O39" s="3">
        <v>2437.21667626</v>
      </c>
      <c r="P39" s="3">
        <v>2669.35</v>
      </c>
      <c r="Q39" s="164">
        <v>232.13332373999992</v>
      </c>
      <c r="R39" s="164">
        <v>9.5245254966914636</v>
      </c>
      <c r="T39" s="3">
        <v>221.85587599999999</v>
      </c>
      <c r="U39" s="3">
        <v>238.01606190999999</v>
      </c>
      <c r="V39" s="3">
        <v>1078.6629999999998</v>
      </c>
      <c r="W39" s="164">
        <v>840.64693808999982</v>
      </c>
      <c r="X39" s="164">
        <v>353.18916351446489</v>
      </c>
      <c r="Y39" s="177" t="s">
        <v>171</v>
      </c>
      <c r="Z39" s="177">
        <v>42</v>
      </c>
      <c r="AA39" s="25"/>
    </row>
    <row r="40" spans="1:27" s="46" customFormat="1" ht="15" customHeight="1" x14ac:dyDescent="0.25">
      <c r="A40" s="37"/>
      <c r="B40" s="34" t="s">
        <v>63</v>
      </c>
      <c r="C40" s="45">
        <v>1318.4362699999999</v>
      </c>
      <c r="D40" s="45">
        <v>1430.8910166500002</v>
      </c>
      <c r="E40" s="45">
        <v>1184.6379999999999</v>
      </c>
      <c r="F40" s="165">
        <v>-246.25301665000029</v>
      </c>
      <c r="G40" s="165">
        <v>-17.209767465486468</v>
      </c>
      <c r="I40" s="45"/>
      <c r="J40" s="45"/>
      <c r="K40" s="45"/>
      <c r="L40" s="165"/>
      <c r="M40" s="165"/>
      <c r="N40" s="45">
        <v>1318.240215</v>
      </c>
      <c r="O40" s="45">
        <v>1430.8518142999999</v>
      </c>
      <c r="P40" s="45">
        <v>1184.6379999999999</v>
      </c>
      <c r="Q40" s="165">
        <v>-246.21381429999997</v>
      </c>
      <c r="R40" s="165">
        <v>-17.207499186102122</v>
      </c>
      <c r="T40" s="45"/>
      <c r="U40" s="45"/>
      <c r="V40" s="45"/>
      <c r="W40" s="165"/>
      <c r="X40" s="165"/>
      <c r="Y40" s="178" t="s">
        <v>63</v>
      </c>
      <c r="Z40" s="178"/>
      <c r="AA40" s="25"/>
    </row>
    <row r="41" spans="1:27" s="44" customFormat="1" ht="15" customHeight="1" x14ac:dyDescent="0.25">
      <c r="A41" s="35">
        <v>43</v>
      </c>
      <c r="B41" s="21" t="s">
        <v>172</v>
      </c>
      <c r="C41" s="3">
        <v>637.50508499999989</v>
      </c>
      <c r="D41" s="3">
        <v>663.39453393999975</v>
      </c>
      <c r="E41" s="3">
        <v>461.2</v>
      </c>
      <c r="F41" s="164">
        <v>-202.19453393999976</v>
      </c>
      <c r="G41" s="164">
        <v>-30.478775991586193</v>
      </c>
      <c r="I41" s="3">
        <v>662.32335699999999</v>
      </c>
      <c r="J41" s="3">
        <v>623.18614663999995</v>
      </c>
      <c r="K41" s="3">
        <v>188.709</v>
      </c>
      <c r="L41" s="164">
        <v>-434.47714663999994</v>
      </c>
      <c r="M41" s="164">
        <v>-69.71867859748609</v>
      </c>
      <c r="N41" s="3">
        <v>651.617616</v>
      </c>
      <c r="O41" s="3">
        <v>667.78066336999996</v>
      </c>
      <c r="P41" s="3">
        <v>464.58</v>
      </c>
      <c r="Q41" s="164">
        <v>-203.20066336999997</v>
      </c>
      <c r="R41" s="164">
        <v>-30.429252375253601</v>
      </c>
      <c r="T41" s="3">
        <v>693.52185999999995</v>
      </c>
      <c r="U41" s="3">
        <v>746.07673671999999</v>
      </c>
      <c r="V41" s="3">
        <v>188.70900000000003</v>
      </c>
      <c r="W41" s="164">
        <v>-557.36773671999993</v>
      </c>
      <c r="X41" s="164">
        <v>-74.706489197126388</v>
      </c>
      <c r="Y41" s="177" t="s">
        <v>172</v>
      </c>
      <c r="Z41" s="177">
        <v>43</v>
      </c>
      <c r="AA41" s="25"/>
    </row>
    <row r="42" spans="1:27" s="44" customFormat="1" ht="15" customHeight="1" x14ac:dyDescent="0.25">
      <c r="A42" s="35">
        <v>44</v>
      </c>
      <c r="B42" s="21" t="s">
        <v>86</v>
      </c>
      <c r="C42" s="3">
        <v>1407.6158809999999</v>
      </c>
      <c r="D42" s="3">
        <v>1240.0977547699999</v>
      </c>
      <c r="E42" s="3">
        <v>1289.7829999999999</v>
      </c>
      <c r="F42" s="164">
        <v>49.685245229999964</v>
      </c>
      <c r="G42" s="164">
        <v>4.0065587602982999</v>
      </c>
      <c r="I42" s="3">
        <v>642.80607900000007</v>
      </c>
      <c r="J42" s="3">
        <v>666.26530007999997</v>
      </c>
      <c r="K42" s="3">
        <v>690.27200000000005</v>
      </c>
      <c r="L42" s="164">
        <v>24.006699920000074</v>
      </c>
      <c r="M42" s="164">
        <v>3.6031742786420864</v>
      </c>
      <c r="N42" s="3">
        <v>1407.620733</v>
      </c>
      <c r="O42" s="3">
        <v>1240.09290356</v>
      </c>
      <c r="P42" s="3">
        <v>1289.7829999999999</v>
      </c>
      <c r="Q42" s="164">
        <v>49.690096439999934</v>
      </c>
      <c r="R42" s="164">
        <v>4.0069656311516626</v>
      </c>
      <c r="T42" s="3">
        <v>642.80607899999995</v>
      </c>
      <c r="U42" s="3">
        <v>666.26530007999997</v>
      </c>
      <c r="V42" s="3">
        <v>690.27200000000005</v>
      </c>
      <c r="W42" s="164">
        <v>24.006699920000074</v>
      </c>
      <c r="X42" s="164">
        <v>3.6031742786420864</v>
      </c>
      <c r="Y42" s="177" t="s">
        <v>86</v>
      </c>
      <c r="Z42" s="177">
        <v>44</v>
      </c>
      <c r="AA42" s="25"/>
    </row>
    <row r="43" spans="1:27" s="46" customFormat="1" ht="15" customHeight="1" x14ac:dyDescent="0.25">
      <c r="A43" s="37"/>
      <c r="B43" s="34" t="s">
        <v>63</v>
      </c>
      <c r="C43" s="45">
        <v>784.23575999999991</v>
      </c>
      <c r="D43" s="45">
        <v>827.20720406999999</v>
      </c>
      <c r="E43" s="45">
        <v>947.13199999999995</v>
      </c>
      <c r="F43" s="165">
        <v>119.92479592999996</v>
      </c>
      <c r="G43" s="165">
        <v>14.497552165884144</v>
      </c>
      <c r="I43" s="45"/>
      <c r="J43" s="45"/>
      <c r="K43" s="45"/>
      <c r="L43" s="165"/>
      <c r="M43" s="165"/>
      <c r="N43" s="45">
        <v>784.23576000000003</v>
      </c>
      <c r="O43" s="45">
        <v>827.20720406999999</v>
      </c>
      <c r="P43" s="45">
        <v>947.13199999999995</v>
      </c>
      <c r="Q43" s="165">
        <v>119.92479592999996</v>
      </c>
      <c r="R43" s="165">
        <v>14.497552165884144</v>
      </c>
      <c r="T43" s="45"/>
      <c r="U43" s="45"/>
      <c r="V43" s="45"/>
      <c r="W43" s="165"/>
      <c r="X43" s="165"/>
      <c r="Y43" s="178" t="s">
        <v>63</v>
      </c>
      <c r="Z43" s="178"/>
      <c r="AA43" s="25"/>
    </row>
    <row r="44" spans="1:27" s="44" customFormat="1" ht="15" customHeight="1" x14ac:dyDescent="0.25">
      <c r="A44" s="35">
        <v>45</v>
      </c>
      <c r="B44" s="21" t="s">
        <v>87</v>
      </c>
      <c r="C44" s="3">
        <v>871.17150100000003</v>
      </c>
      <c r="D44" s="3">
        <v>847.29867698999988</v>
      </c>
      <c r="E44" s="3">
        <v>832.27699999999993</v>
      </c>
      <c r="F44" s="164">
        <v>-15.021676989999946</v>
      </c>
      <c r="G44" s="164">
        <v>-1.7728904101873437</v>
      </c>
      <c r="I44" s="3">
        <v>1346.4037599999999</v>
      </c>
      <c r="J44" s="3">
        <v>1127.44797941</v>
      </c>
      <c r="K44" s="3">
        <v>1224.3420000000001</v>
      </c>
      <c r="L44" s="164">
        <v>96.894020590000082</v>
      </c>
      <c r="M44" s="164">
        <v>8.5941012232515845</v>
      </c>
      <c r="N44" s="3">
        <v>840.445696</v>
      </c>
      <c r="O44" s="3">
        <v>650.94059062999997</v>
      </c>
      <c r="P44" s="3">
        <v>800.14700000000005</v>
      </c>
      <c r="Q44" s="164">
        <v>149.20640937000007</v>
      </c>
      <c r="R44" s="164">
        <v>22.921663131437786</v>
      </c>
      <c r="T44" s="3">
        <v>1342.5507379999999</v>
      </c>
      <c r="U44" s="3">
        <v>1513.7566064499999</v>
      </c>
      <c r="V44" s="3">
        <v>1054.4409999999998</v>
      </c>
      <c r="W44" s="164">
        <v>-459.31560645000013</v>
      </c>
      <c r="X44" s="164">
        <v>-30.342764780869778</v>
      </c>
      <c r="Y44" s="177" t="s">
        <v>87</v>
      </c>
      <c r="Z44" s="177">
        <v>45</v>
      </c>
      <c r="AA44" s="25"/>
    </row>
    <row r="45" spans="1:27" s="46" customFormat="1" ht="15" customHeight="1" x14ac:dyDescent="0.25">
      <c r="A45" s="37"/>
      <c r="B45" s="34" t="s">
        <v>63</v>
      </c>
      <c r="C45" s="45">
        <v>0</v>
      </c>
      <c r="D45" s="45">
        <v>0</v>
      </c>
      <c r="E45" s="45">
        <v>6.0000000000000001E-3</v>
      </c>
      <c r="F45" s="165"/>
      <c r="G45" s="165"/>
      <c r="I45" s="45"/>
      <c r="J45" s="45"/>
      <c r="K45" s="45"/>
      <c r="L45" s="165"/>
      <c r="M45" s="165"/>
      <c r="N45" s="45">
        <v>0</v>
      </c>
      <c r="O45" s="45">
        <v>0</v>
      </c>
      <c r="P45" s="45">
        <v>2E-3</v>
      </c>
      <c r="Q45" s="165"/>
      <c r="R45" s="165"/>
      <c r="T45" s="45"/>
      <c r="U45" s="45"/>
      <c r="V45" s="45"/>
      <c r="W45" s="165"/>
      <c r="X45" s="165"/>
      <c r="Y45" s="178" t="s">
        <v>63</v>
      </c>
      <c r="Z45" s="178"/>
      <c r="AA45" s="25"/>
    </row>
    <row r="46" spans="1:27" s="44" customFormat="1" ht="15" customHeight="1" x14ac:dyDescent="0.25">
      <c r="A46" s="35">
        <v>46</v>
      </c>
      <c r="B46" s="21" t="s">
        <v>88</v>
      </c>
      <c r="C46" s="3">
        <v>175.140185</v>
      </c>
      <c r="D46" s="3">
        <v>36.298103779999998</v>
      </c>
      <c r="E46" s="3">
        <v>680.25900000000001</v>
      </c>
      <c r="F46" s="164">
        <v>643.96089622</v>
      </c>
      <c r="G46" s="164">
        <v>1774.0896332298714</v>
      </c>
      <c r="I46" s="3">
        <v>40.705964999999999</v>
      </c>
      <c r="J46" s="3">
        <v>1259.10635013</v>
      </c>
      <c r="K46" s="3">
        <v>1328.259</v>
      </c>
      <c r="L46" s="164">
        <v>69.152649870000005</v>
      </c>
      <c r="M46" s="164">
        <v>5.4922008663414452</v>
      </c>
      <c r="N46" s="3">
        <v>438.743267</v>
      </c>
      <c r="O46" s="3">
        <v>236.61463841</v>
      </c>
      <c r="P46" s="3">
        <v>348.50599999999997</v>
      </c>
      <c r="Q46" s="164">
        <v>111.89136158999997</v>
      </c>
      <c r="R46" s="164">
        <v>47.288435889633078</v>
      </c>
      <c r="T46" s="3">
        <v>316.20485600000001</v>
      </c>
      <c r="U46" s="3">
        <v>169.62805659</v>
      </c>
      <c r="V46" s="3">
        <v>1443.0340000000001</v>
      </c>
      <c r="W46" s="164">
        <v>1273.4059434100002</v>
      </c>
      <c r="X46" s="164">
        <v>750.70478847015852</v>
      </c>
      <c r="Y46" s="177" t="s">
        <v>88</v>
      </c>
      <c r="Z46" s="177">
        <v>46</v>
      </c>
      <c r="AA46" s="25"/>
    </row>
    <row r="47" spans="1:27" s="46" customFormat="1" ht="15" customHeight="1" x14ac:dyDescent="0.25">
      <c r="A47" s="37"/>
      <c r="B47" s="34" t="s">
        <v>63</v>
      </c>
      <c r="C47" s="45">
        <v>24.243293999999999</v>
      </c>
      <c r="D47" s="45">
        <v>23.779744999999998</v>
      </c>
      <c r="E47" s="45">
        <v>473.75200000000001</v>
      </c>
      <c r="F47" s="165">
        <v>449.97225500000002</v>
      </c>
      <c r="G47" s="165">
        <v>1892.2501271565363</v>
      </c>
      <c r="I47" s="45"/>
      <c r="J47" s="45"/>
      <c r="K47" s="45"/>
      <c r="L47" s="165"/>
      <c r="M47" s="165"/>
      <c r="N47" s="45">
        <v>118.271112</v>
      </c>
      <c r="O47" s="45">
        <v>170.67460717</v>
      </c>
      <c r="P47" s="45">
        <v>88.751999999999995</v>
      </c>
      <c r="Q47" s="165">
        <v>-81.922607170000006</v>
      </c>
      <c r="R47" s="165">
        <v>-47.999294404938162</v>
      </c>
      <c r="T47" s="45"/>
      <c r="U47" s="45"/>
      <c r="V47" s="45"/>
      <c r="W47" s="165"/>
      <c r="X47" s="165"/>
      <c r="Y47" s="178" t="s">
        <v>63</v>
      </c>
      <c r="Z47" s="178"/>
      <c r="AA47" s="25"/>
    </row>
    <row r="48" spans="1:27" ht="15" customHeight="1" x14ac:dyDescent="0.25">
      <c r="A48" s="36" t="s">
        <v>90</v>
      </c>
      <c r="B48" s="1"/>
      <c r="C48" s="2">
        <v>5458.6064400000005</v>
      </c>
      <c r="D48" s="2">
        <v>4718.3609249199999</v>
      </c>
      <c r="E48" s="2">
        <v>4441.2259999999997</v>
      </c>
      <c r="F48" s="163">
        <v>-277.13492492000023</v>
      </c>
      <c r="G48" s="163">
        <v>-5.8735423027160447</v>
      </c>
      <c r="H48" s="4"/>
      <c r="I48" s="2">
        <v>1347.9794199999999</v>
      </c>
      <c r="J48" s="2">
        <v>1430.5112011800002</v>
      </c>
      <c r="K48" s="2">
        <v>1369.4380000000001</v>
      </c>
      <c r="L48" s="163">
        <v>-61.073201180000069</v>
      </c>
      <c r="M48" s="163">
        <v>-4.2693270160780292</v>
      </c>
      <c r="N48" s="2">
        <v>4808.2298680000004</v>
      </c>
      <c r="O48" s="2">
        <v>4410.3417176200001</v>
      </c>
      <c r="P48" s="2">
        <v>4200.0839999999998</v>
      </c>
      <c r="Q48" s="163">
        <v>-210.25771762000022</v>
      </c>
      <c r="R48" s="163">
        <v>-4.7673792890013038</v>
      </c>
      <c r="T48" s="2">
        <v>1357.138027</v>
      </c>
      <c r="U48" s="2">
        <v>1421.17182525</v>
      </c>
      <c r="V48" s="2">
        <v>1369.4379999999999</v>
      </c>
      <c r="W48" s="163">
        <v>-51.733825250000109</v>
      </c>
      <c r="X48" s="163">
        <v>-3.6402231124234081</v>
      </c>
      <c r="Y48" s="176"/>
      <c r="Z48" s="176" t="s">
        <v>90</v>
      </c>
      <c r="AA48" s="25"/>
    </row>
    <row r="49" spans="1:27" s="44" customFormat="1" ht="15" customHeight="1" x14ac:dyDescent="0.25">
      <c r="A49" s="35">
        <v>51</v>
      </c>
      <c r="B49" s="21" t="s">
        <v>91</v>
      </c>
      <c r="C49" s="3">
        <v>12.902706999999999</v>
      </c>
      <c r="D49" s="3">
        <v>13.417714180000001</v>
      </c>
      <c r="E49" s="3">
        <v>17.225999999999999</v>
      </c>
      <c r="F49" s="164">
        <v>3.8082858199999983</v>
      </c>
      <c r="G49" s="164">
        <v>28.382523050584151</v>
      </c>
      <c r="H49" s="161"/>
      <c r="I49" s="3">
        <v>1347.9794199999999</v>
      </c>
      <c r="J49" s="3">
        <v>1430.5112011800002</v>
      </c>
      <c r="K49" s="3">
        <v>1369.4380000000001</v>
      </c>
      <c r="L49" s="164">
        <v>-61.073201180000069</v>
      </c>
      <c r="M49" s="164">
        <v>-4.2693270160780292</v>
      </c>
      <c r="N49" s="3">
        <v>14.726697</v>
      </c>
      <c r="O49" s="3">
        <v>13.417714180000001</v>
      </c>
      <c r="P49" s="3">
        <v>17.228000000000002</v>
      </c>
      <c r="Q49" s="164">
        <v>3.8102858200000007</v>
      </c>
      <c r="R49" s="164">
        <v>28.397428719114366</v>
      </c>
      <c r="T49" s="3">
        <v>1357.138027</v>
      </c>
      <c r="U49" s="3">
        <v>1421.17182525</v>
      </c>
      <c r="V49" s="3">
        <v>1369.4379999999999</v>
      </c>
      <c r="W49" s="164">
        <v>-51.733825250000109</v>
      </c>
      <c r="X49" s="164">
        <v>-3.6402231124234081</v>
      </c>
      <c r="Y49" s="177" t="s">
        <v>91</v>
      </c>
      <c r="Z49" s="177">
        <v>51</v>
      </c>
      <c r="AA49" s="25"/>
    </row>
    <row r="50" spans="1:27" s="44" customFormat="1" ht="15" customHeight="1" x14ac:dyDescent="0.25">
      <c r="A50" s="35">
        <v>58</v>
      </c>
      <c r="B50" s="21" t="s">
        <v>92</v>
      </c>
      <c r="C50" s="3">
        <v>5445.7037330000003</v>
      </c>
      <c r="D50" s="3">
        <v>4704.9432107399998</v>
      </c>
      <c r="E50" s="3">
        <v>4424</v>
      </c>
      <c r="F50" s="164">
        <v>-280.94321073999981</v>
      </c>
      <c r="G50" s="164">
        <v>-5.9712348939449305</v>
      </c>
      <c r="I50" s="3"/>
      <c r="J50" s="3"/>
      <c r="K50" s="3"/>
      <c r="L50" s="164"/>
      <c r="M50" s="164"/>
      <c r="N50" s="3">
        <v>4793.5031710000003</v>
      </c>
      <c r="O50" s="3">
        <v>4396.92400344</v>
      </c>
      <c r="P50" s="3">
        <v>4182.8559999999998</v>
      </c>
      <c r="Q50" s="164">
        <v>-214.06800344000021</v>
      </c>
      <c r="R50" s="164">
        <v>-4.868585476403978</v>
      </c>
      <c r="T50" s="3"/>
      <c r="U50" s="3"/>
      <c r="V50" s="3"/>
      <c r="W50" s="164"/>
      <c r="X50" s="164"/>
      <c r="Y50" s="177" t="s">
        <v>92</v>
      </c>
      <c r="Z50" s="177">
        <v>58</v>
      </c>
      <c r="AA50" s="25"/>
    </row>
    <row r="51" spans="1:27" ht="15" customHeight="1" x14ac:dyDescent="0.25">
      <c r="A51" s="5" t="s">
        <v>94</v>
      </c>
      <c r="B51" s="5"/>
      <c r="C51" s="6">
        <v>77982.786564000009</v>
      </c>
      <c r="D51" s="6">
        <v>78870.265608210015</v>
      </c>
      <c r="E51" s="6">
        <v>82389.239112850293</v>
      </c>
      <c r="F51" s="166">
        <v>3518.9735046402784</v>
      </c>
      <c r="G51" s="166">
        <v>4.4617239177573786</v>
      </c>
      <c r="I51" s="6">
        <v>76878.604981000011</v>
      </c>
      <c r="J51" s="6">
        <v>80356.280466030003</v>
      </c>
      <c r="K51" s="6">
        <v>81790.775901925663</v>
      </c>
      <c r="L51" s="166">
        <v>1434.4954358956602</v>
      </c>
      <c r="M51" s="166">
        <v>1.7851690341765907</v>
      </c>
      <c r="N51" s="6">
        <v>79100.410357000001</v>
      </c>
      <c r="O51" s="6">
        <v>80901.711244630002</v>
      </c>
      <c r="P51" s="6">
        <v>84370.449000000008</v>
      </c>
      <c r="Q51" s="166">
        <v>3468.7377553700062</v>
      </c>
      <c r="R51" s="166">
        <v>4.2875950360076587</v>
      </c>
      <c r="T51" s="6">
        <v>78576.726305999997</v>
      </c>
      <c r="U51" s="6">
        <v>80396.405237290004</v>
      </c>
      <c r="V51" s="6">
        <v>81499.708000000013</v>
      </c>
      <c r="W51" s="166">
        <v>1103.3027627100091</v>
      </c>
      <c r="X51" s="166">
        <v>1.3723284759481607</v>
      </c>
      <c r="Y51" s="179"/>
      <c r="Z51" s="179" t="s">
        <v>94</v>
      </c>
      <c r="AA51" s="25"/>
    </row>
    <row r="52" spans="1:27" x14ac:dyDescent="0.25">
      <c r="AA52" s="25"/>
    </row>
  </sheetData>
  <mergeCells count="4">
    <mergeCell ref="Q2:R2"/>
    <mergeCell ref="W2:X2"/>
    <mergeCell ref="F2:G2"/>
    <mergeCell ref="L2:M2"/>
  </mergeCells>
  <pageMargins left="0.7" right="0.7" top="0.75" bottom="0.75" header="0.3" footer="0.3"/>
  <pageSetup paperSize="8" scale="8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
  <sheetViews>
    <sheetView showGridLines="0" zoomScaleNormal="100" workbookViewId="0">
      <selection sqref="A1:D2"/>
    </sheetView>
  </sheetViews>
  <sheetFormatPr baseColWidth="10" defaultRowHeight="15" x14ac:dyDescent="0.25"/>
  <cols>
    <col min="1" max="2" width="2.85546875" customWidth="1"/>
    <col min="3" max="3" width="25.7109375" customWidth="1"/>
    <col min="4" max="11" width="8.5703125" customWidth="1"/>
    <col min="14" max="14" width="35.5703125" customWidth="1"/>
  </cols>
  <sheetData>
    <row r="1" spans="1:18" x14ac:dyDescent="0.25">
      <c r="A1" s="727" t="s">
        <v>2</v>
      </c>
      <c r="B1" s="727"/>
      <c r="C1" s="727"/>
      <c r="D1" s="727"/>
      <c r="E1" s="148"/>
      <c r="F1" s="695" t="s">
        <v>1</v>
      </c>
      <c r="G1" s="386" t="s">
        <v>180</v>
      </c>
      <c r="H1" s="401" t="s">
        <v>0</v>
      </c>
      <c r="I1" s="401" t="s">
        <v>160</v>
      </c>
      <c r="J1" s="715" t="s">
        <v>151</v>
      </c>
      <c r="K1" s="715"/>
    </row>
    <row r="2" spans="1:18" x14ac:dyDescent="0.25">
      <c r="A2" s="728"/>
      <c r="B2" s="728"/>
      <c r="C2" s="728"/>
      <c r="D2" s="728"/>
      <c r="E2" s="144"/>
      <c r="F2" s="144">
        <v>2018</v>
      </c>
      <c r="G2" s="363">
        <v>2019</v>
      </c>
      <c r="H2" s="144">
        <v>2019</v>
      </c>
      <c r="I2" s="144">
        <v>2020</v>
      </c>
      <c r="J2" s="400" t="s">
        <v>158</v>
      </c>
      <c r="K2" s="400" t="s">
        <v>157</v>
      </c>
    </row>
    <row r="3" spans="1:18" x14ac:dyDescent="0.25">
      <c r="A3" s="31" t="s">
        <v>388</v>
      </c>
      <c r="B3" s="407"/>
      <c r="C3" s="407"/>
      <c r="D3" s="407"/>
      <c r="E3" s="407"/>
      <c r="F3" s="414">
        <v>1266.1469999999999</v>
      </c>
      <c r="G3" s="414">
        <v>1259.4000000000001</v>
      </c>
      <c r="H3" s="414">
        <v>1220.2069999999999</v>
      </c>
      <c r="I3" s="414">
        <v>1274.8</v>
      </c>
      <c r="J3" s="415">
        <f t="shared" ref="J3:J8" si="0">I3-H3</f>
        <v>54.593000000000075</v>
      </c>
      <c r="K3" s="416">
        <f t="shared" ref="K3:K9" si="1">I3/H3-1</f>
        <v>4.4740769394045588E-2</v>
      </c>
      <c r="O3" s="24"/>
      <c r="P3" s="24"/>
      <c r="Q3" s="24"/>
      <c r="R3" s="24"/>
    </row>
    <row r="4" spans="1:18" x14ac:dyDescent="0.25">
      <c r="A4" s="31" t="s">
        <v>389</v>
      </c>
      <c r="B4" s="407"/>
      <c r="C4" s="407"/>
      <c r="D4" s="407"/>
      <c r="E4" s="407"/>
      <c r="F4" s="31">
        <v>61.8</v>
      </c>
      <c r="G4" s="153">
        <v>60.945</v>
      </c>
      <c r="H4" s="31">
        <v>68.7</v>
      </c>
      <c r="I4" s="414">
        <v>68.5</v>
      </c>
      <c r="J4" s="415">
        <f t="shared" si="0"/>
        <v>-0.20000000000000284</v>
      </c>
      <c r="K4" s="416">
        <f t="shared" si="1"/>
        <v>-2.9112081513829047E-3</v>
      </c>
    </row>
    <row r="5" spans="1:18" x14ac:dyDescent="0.25">
      <c r="A5" s="31" t="s">
        <v>390</v>
      </c>
      <c r="B5" s="407"/>
      <c r="C5" s="407"/>
      <c r="D5" s="407"/>
      <c r="E5" s="407"/>
      <c r="F5" s="414">
        <v>8187.1</v>
      </c>
      <c r="G5" s="414">
        <v>9534.6</v>
      </c>
      <c r="H5" s="414">
        <v>8927.9</v>
      </c>
      <c r="I5" s="414">
        <v>9529.6589999999997</v>
      </c>
      <c r="J5" s="415">
        <f t="shared" si="0"/>
        <v>601.75900000000001</v>
      </c>
      <c r="K5" s="416">
        <f t="shared" si="1"/>
        <v>6.7402076636162933E-2</v>
      </c>
    </row>
    <row r="6" spans="1:18" x14ac:dyDescent="0.25">
      <c r="A6" s="31" t="s">
        <v>387</v>
      </c>
      <c r="B6" s="407"/>
      <c r="C6" s="407"/>
      <c r="D6" s="407"/>
      <c r="E6" s="407"/>
      <c r="F6" s="31">
        <v>976.5</v>
      </c>
      <c r="G6" s="31">
        <v>995.9</v>
      </c>
      <c r="H6" s="153">
        <v>979</v>
      </c>
      <c r="I6" s="414">
        <v>1076.8</v>
      </c>
      <c r="J6" s="415">
        <f t="shared" si="0"/>
        <v>97.799999999999955</v>
      </c>
      <c r="K6" s="416">
        <f t="shared" si="1"/>
        <v>9.9897854954034582E-2</v>
      </c>
    </row>
    <row r="7" spans="1:18" x14ac:dyDescent="0.25">
      <c r="A7" s="31" t="s">
        <v>391</v>
      </c>
      <c r="B7" s="407"/>
      <c r="C7" s="407"/>
      <c r="D7" s="407"/>
      <c r="E7" s="407"/>
      <c r="F7" s="31">
        <v>69.900000000000006</v>
      </c>
      <c r="G7" s="465">
        <v>74</v>
      </c>
      <c r="H7" s="153">
        <v>67.5</v>
      </c>
      <c r="I7" s="414">
        <v>77.7</v>
      </c>
      <c r="J7" s="415">
        <f t="shared" si="0"/>
        <v>10.200000000000003</v>
      </c>
      <c r="K7" s="416">
        <f t="shared" si="1"/>
        <v>0.1511111111111112</v>
      </c>
    </row>
    <row r="8" spans="1:18" x14ac:dyDescent="0.25">
      <c r="A8" s="186" t="s">
        <v>386</v>
      </c>
      <c r="B8" s="411"/>
      <c r="C8" s="411"/>
      <c r="D8" s="411"/>
      <c r="E8" s="411"/>
      <c r="F8" s="417">
        <v>1100.82</v>
      </c>
      <c r="G8" s="417">
        <v>1110</v>
      </c>
      <c r="H8" s="417">
        <v>1033.828</v>
      </c>
      <c r="I8" s="417">
        <v>1056.4000000000001</v>
      </c>
      <c r="J8" s="418">
        <f t="shared" si="0"/>
        <v>22.572000000000116</v>
      </c>
      <c r="K8" s="419">
        <f t="shared" si="1"/>
        <v>2.1833419098728379E-2</v>
      </c>
      <c r="N8" s="409"/>
      <c r="O8" s="409"/>
      <c r="P8" s="409"/>
      <c r="Q8" s="409"/>
      <c r="R8" s="409"/>
    </row>
    <row r="9" spans="1:18" s="409" customFormat="1" x14ac:dyDescent="0.25">
      <c r="A9" s="185" t="s">
        <v>94</v>
      </c>
      <c r="B9" s="410"/>
      <c r="C9" s="410"/>
      <c r="D9" s="410"/>
      <c r="E9" s="410"/>
      <c r="F9" s="155">
        <f t="shared" ref="F9:J9" si="2">SUM(F3:F8)</f>
        <v>11662.267</v>
      </c>
      <c r="G9" s="155">
        <f t="shared" si="2"/>
        <v>13034.844999999999</v>
      </c>
      <c r="H9" s="155">
        <f t="shared" si="2"/>
        <v>12297.134999999998</v>
      </c>
      <c r="I9" s="155">
        <f t="shared" si="2"/>
        <v>13083.858999999999</v>
      </c>
      <c r="J9" s="420">
        <f t="shared" si="2"/>
        <v>786.72400000000016</v>
      </c>
      <c r="K9" s="421">
        <f t="shared" si="1"/>
        <v>6.397620258702541E-2</v>
      </c>
      <c r="N9"/>
      <c r="O9"/>
      <c r="P9"/>
      <c r="Q9"/>
      <c r="R9"/>
    </row>
    <row r="10" spans="1:18" s="538" customFormat="1" ht="12.75" customHeight="1" x14ac:dyDescent="0.2">
      <c r="A10" s="693" t="s">
        <v>385</v>
      </c>
      <c r="B10" s="693"/>
      <c r="C10" s="693"/>
      <c r="D10" s="693"/>
      <c r="E10" s="693"/>
      <c r="F10" s="693"/>
      <c r="G10" s="693"/>
      <c r="H10" s="693"/>
      <c r="I10" s="693"/>
      <c r="J10" s="693"/>
      <c r="K10" s="693"/>
    </row>
    <row r="11" spans="1:18" s="538" customFormat="1" ht="12.75" customHeight="1" x14ac:dyDescent="0.2">
      <c r="A11" s="620" t="s">
        <v>384</v>
      </c>
      <c r="B11" s="620"/>
      <c r="C11" s="620"/>
      <c r="D11" s="620"/>
      <c r="E11" s="620"/>
      <c r="F11" s="620"/>
      <c r="G11" s="620"/>
      <c r="H11" s="620"/>
      <c r="I11" s="620"/>
      <c r="J11" s="620"/>
      <c r="K11" s="620"/>
    </row>
  </sheetData>
  <mergeCells count="2">
    <mergeCell ref="A1:D2"/>
    <mergeCell ref="J1:K1"/>
  </mergeCells>
  <pageMargins left="0.7" right="0.7" top="0.78740157499999996" bottom="0.78740157499999996" header="0.3" footer="0.3"/>
  <pageSetup paperSize="9" scale="8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showGridLines="0" zoomScaleNormal="100" workbookViewId="0">
      <selection sqref="A1:D2"/>
    </sheetView>
  </sheetViews>
  <sheetFormatPr baseColWidth="10" defaultRowHeight="15" x14ac:dyDescent="0.25"/>
  <cols>
    <col min="1" max="2" width="2.85546875" customWidth="1"/>
    <col min="3" max="3" width="25.7109375" customWidth="1"/>
    <col min="4" max="11" width="8.5703125" customWidth="1"/>
    <col min="14" max="14" width="35.5703125" customWidth="1"/>
  </cols>
  <sheetData>
    <row r="1" spans="1:14" x14ac:dyDescent="0.25">
      <c r="A1" s="727" t="s">
        <v>2</v>
      </c>
      <c r="B1" s="727"/>
      <c r="C1" s="727"/>
      <c r="D1" s="727"/>
      <c r="E1" s="148"/>
      <c r="F1" s="695" t="s">
        <v>1</v>
      </c>
      <c r="G1" s="386" t="s">
        <v>180</v>
      </c>
      <c r="H1" s="695" t="s">
        <v>0</v>
      </c>
      <c r="I1" s="695" t="s">
        <v>160</v>
      </c>
      <c r="J1" s="715" t="s">
        <v>151</v>
      </c>
      <c r="K1" s="715"/>
    </row>
    <row r="2" spans="1:14" x14ac:dyDescent="0.25">
      <c r="A2" s="728"/>
      <c r="B2" s="728"/>
      <c r="C2" s="728"/>
      <c r="D2" s="728"/>
      <c r="E2" s="700"/>
      <c r="F2" s="700">
        <v>2018</v>
      </c>
      <c r="G2" s="363">
        <v>2019</v>
      </c>
      <c r="H2" s="700">
        <v>2019</v>
      </c>
      <c r="I2" s="700">
        <v>2020</v>
      </c>
      <c r="J2" s="694" t="s">
        <v>158</v>
      </c>
      <c r="K2" s="694" t="s">
        <v>157</v>
      </c>
    </row>
    <row r="3" spans="1:14" x14ac:dyDescent="0.25">
      <c r="A3" s="408" t="s">
        <v>383</v>
      </c>
      <c r="B3" s="407"/>
      <c r="C3" s="407"/>
      <c r="D3" s="407"/>
      <c r="E3" s="407"/>
      <c r="F3" s="153">
        <v>953</v>
      </c>
      <c r="G3" s="153"/>
      <c r="H3" s="153">
        <v>982</v>
      </c>
      <c r="I3" s="407"/>
      <c r="J3" s="423"/>
      <c r="K3" s="422"/>
      <c r="N3" s="412"/>
    </row>
    <row r="4" spans="1:14" ht="15.75" x14ac:dyDescent="0.3">
      <c r="A4" s="249" t="s">
        <v>382</v>
      </c>
      <c r="B4" s="407"/>
      <c r="C4" s="407"/>
      <c r="D4" s="407"/>
      <c r="E4" s="407"/>
      <c r="F4" s="31">
        <v>272.39999999999998</v>
      </c>
      <c r="G4" s="153">
        <v>278.60000000000002</v>
      </c>
      <c r="H4" s="31">
        <v>273.2</v>
      </c>
      <c r="I4" s="31">
        <v>278.60000000000002</v>
      </c>
      <c r="J4" s="423">
        <f t="shared" ref="J4:J14" si="0">I4-H4</f>
        <v>5.4000000000000341</v>
      </c>
      <c r="K4" s="416">
        <f>I4/H4-1</f>
        <v>1.9765739385066095E-2</v>
      </c>
      <c r="N4" s="413"/>
    </row>
    <row r="5" spans="1:14" ht="15.75" x14ac:dyDescent="0.3">
      <c r="A5" s="249" t="s">
        <v>381</v>
      </c>
      <c r="B5" s="407"/>
      <c r="C5" s="407"/>
      <c r="D5" s="407"/>
      <c r="E5" s="407"/>
      <c r="F5" s="31">
        <v>173.5</v>
      </c>
      <c r="G5" s="153">
        <v>190</v>
      </c>
      <c r="H5" s="31">
        <v>189.6</v>
      </c>
      <c r="I5" s="153">
        <v>190</v>
      </c>
      <c r="J5" s="415">
        <f t="shared" si="0"/>
        <v>0.40000000000000568</v>
      </c>
      <c r="K5" s="416">
        <f>I5/H5-1</f>
        <v>2.1097046413502962E-3</v>
      </c>
      <c r="N5" s="413"/>
    </row>
    <row r="6" spans="1:14" ht="15.75" x14ac:dyDescent="0.3">
      <c r="A6" s="249" t="s">
        <v>380</v>
      </c>
      <c r="B6" s="407"/>
      <c r="C6" s="407"/>
      <c r="D6" s="407"/>
      <c r="E6" s="407"/>
      <c r="F6" s="31">
        <v>29.5</v>
      </c>
      <c r="G6" s="153">
        <v>30.8</v>
      </c>
      <c r="H6" s="153">
        <v>30</v>
      </c>
      <c r="I6" s="31">
        <v>30.9</v>
      </c>
      <c r="J6" s="415">
        <f t="shared" si="0"/>
        <v>0.89999999999999858</v>
      </c>
      <c r="K6" s="416">
        <f>I6/H6-1</f>
        <v>3.0000000000000027E-2</v>
      </c>
      <c r="N6" s="413"/>
    </row>
    <row r="7" spans="1:14" ht="15.75" x14ac:dyDescent="0.3">
      <c r="A7" s="249" t="s">
        <v>379</v>
      </c>
      <c r="B7" s="407"/>
      <c r="C7" s="407"/>
      <c r="D7" s="407"/>
      <c r="E7" s="407"/>
      <c r="F7" s="31">
        <v>247.6</v>
      </c>
      <c r="G7" s="153">
        <v>235.5</v>
      </c>
      <c r="H7" s="153">
        <v>253</v>
      </c>
      <c r="I7" s="31">
        <v>261.7</v>
      </c>
      <c r="J7" s="415">
        <f t="shared" si="0"/>
        <v>8.6999999999999886</v>
      </c>
      <c r="K7" s="416">
        <f>I7/H7-1</f>
        <v>3.438735177865615E-2</v>
      </c>
      <c r="N7" s="413"/>
    </row>
    <row r="8" spans="1:14" ht="15.75" x14ac:dyDescent="0.3">
      <c r="A8" s="249" t="s">
        <v>378</v>
      </c>
      <c r="B8" s="407"/>
      <c r="C8" s="407"/>
      <c r="D8" s="407"/>
      <c r="E8" s="407"/>
      <c r="F8" s="153">
        <v>10</v>
      </c>
      <c r="G8" s="153">
        <v>0</v>
      </c>
      <c r="H8" s="153">
        <v>0</v>
      </c>
      <c r="I8" s="153">
        <v>0</v>
      </c>
      <c r="J8" s="415">
        <f t="shared" si="0"/>
        <v>0</v>
      </c>
      <c r="K8" s="424" t="s">
        <v>368</v>
      </c>
      <c r="N8" s="413"/>
    </row>
    <row r="9" spans="1:14" ht="15.75" x14ac:dyDescent="0.3">
      <c r="A9" s="249" t="s">
        <v>377</v>
      </c>
      <c r="B9" s="407"/>
      <c r="C9" s="407"/>
      <c r="D9" s="407"/>
      <c r="E9" s="407"/>
      <c r="F9" s="153">
        <v>80</v>
      </c>
      <c r="G9" s="153">
        <v>80</v>
      </c>
      <c r="H9" s="153">
        <v>80</v>
      </c>
      <c r="I9" s="153">
        <v>80</v>
      </c>
      <c r="J9" s="415">
        <f t="shared" si="0"/>
        <v>0</v>
      </c>
      <c r="K9" s="416">
        <f>I9/H9-1</f>
        <v>0</v>
      </c>
      <c r="N9" s="413"/>
    </row>
    <row r="10" spans="1:14" ht="15.75" x14ac:dyDescent="0.3">
      <c r="A10" s="249" t="s">
        <v>376</v>
      </c>
      <c r="B10" s="407"/>
      <c r="C10" s="407"/>
      <c r="D10" s="407"/>
      <c r="E10" s="407"/>
      <c r="F10" s="31">
        <v>50.4</v>
      </c>
      <c r="G10" s="153">
        <v>59</v>
      </c>
      <c r="H10" s="31">
        <v>55.7</v>
      </c>
      <c r="I10" s="31">
        <v>56.5</v>
      </c>
      <c r="J10" s="415">
        <f t="shared" si="0"/>
        <v>0.79999999999999716</v>
      </c>
      <c r="K10" s="416">
        <f>I10/H10-1</f>
        <v>1.4362657091561815E-2</v>
      </c>
      <c r="N10" s="413"/>
    </row>
    <row r="11" spans="1:14" ht="15.75" x14ac:dyDescent="0.3">
      <c r="A11" s="249" t="s">
        <v>375</v>
      </c>
      <c r="B11" s="407"/>
      <c r="C11" s="407"/>
      <c r="D11" s="407"/>
      <c r="E11" s="407"/>
      <c r="F11" s="153"/>
      <c r="G11" s="153"/>
      <c r="H11" s="153"/>
      <c r="I11" s="153">
        <v>100</v>
      </c>
      <c r="J11" s="415">
        <f t="shared" si="0"/>
        <v>100</v>
      </c>
      <c r="K11" s="424" t="s">
        <v>368</v>
      </c>
      <c r="N11" s="413"/>
    </row>
    <row r="12" spans="1:14" ht="15.75" x14ac:dyDescent="0.3">
      <c r="A12" s="249" t="s">
        <v>374</v>
      </c>
      <c r="B12" s="407"/>
      <c r="C12" s="407"/>
      <c r="D12" s="407"/>
      <c r="E12" s="407"/>
      <c r="F12" s="31">
        <v>366.5</v>
      </c>
      <c r="G12" s="153">
        <v>371.4</v>
      </c>
      <c r="H12" s="153">
        <v>357</v>
      </c>
      <c r="I12" s="153">
        <v>374.9</v>
      </c>
      <c r="J12" s="415">
        <f t="shared" si="0"/>
        <v>17.899999999999977</v>
      </c>
      <c r="K12" s="416">
        <f>I12/H12-1</f>
        <v>5.0140056022409007E-2</v>
      </c>
      <c r="N12" s="413"/>
    </row>
    <row r="13" spans="1:14" ht="15.75" x14ac:dyDescent="0.3">
      <c r="A13" s="249" t="s">
        <v>373</v>
      </c>
      <c r="B13" s="407"/>
      <c r="C13" s="407"/>
      <c r="D13" s="407"/>
      <c r="E13" s="407"/>
      <c r="F13" s="31">
        <v>20.7</v>
      </c>
      <c r="G13" s="153">
        <v>22</v>
      </c>
      <c r="H13" s="153">
        <v>21.1</v>
      </c>
      <c r="I13" s="153">
        <v>22</v>
      </c>
      <c r="J13" s="425">
        <f t="shared" si="0"/>
        <v>0.89999999999999858</v>
      </c>
      <c r="K13" s="416">
        <f>I13/H13-1</f>
        <v>4.2654028436018843E-2</v>
      </c>
      <c r="N13" s="413"/>
    </row>
    <row r="14" spans="1:14" x14ac:dyDescent="0.25">
      <c r="A14" s="249" t="s">
        <v>372</v>
      </c>
      <c r="B14" s="407"/>
      <c r="C14" s="407"/>
      <c r="D14" s="407"/>
      <c r="E14" s="407"/>
      <c r="F14" s="153">
        <v>84.531000000000006</v>
      </c>
      <c r="G14" s="153">
        <v>85.7</v>
      </c>
      <c r="H14" s="153">
        <v>83.861999999999995</v>
      </c>
      <c r="I14" s="153">
        <v>84.7</v>
      </c>
      <c r="J14" s="415">
        <f t="shared" si="0"/>
        <v>0.83800000000000807</v>
      </c>
      <c r="K14" s="419">
        <f>I14/H14-1</f>
        <v>9.9926069018150265E-3</v>
      </c>
    </row>
    <row r="15" spans="1:14" x14ac:dyDescent="0.25">
      <c r="A15" s="406" t="s">
        <v>94</v>
      </c>
      <c r="B15" s="405"/>
      <c r="C15" s="405"/>
      <c r="D15" s="405"/>
      <c r="E15" s="405"/>
      <c r="F15" s="158">
        <f>SUM(F3:F14)</f>
        <v>2288.1309999999999</v>
      </c>
      <c r="G15" s="158"/>
      <c r="H15" s="158">
        <f>SUM(H3:H14)</f>
        <v>2325.462</v>
      </c>
      <c r="I15" s="158"/>
      <c r="J15" s="426"/>
      <c r="K15" s="421"/>
    </row>
    <row r="16" spans="1:14" ht="25.5" customHeight="1" x14ac:dyDescent="0.25">
      <c r="A16" s="740" t="s">
        <v>371</v>
      </c>
      <c r="B16" s="740"/>
      <c r="C16" s="740"/>
      <c r="D16" s="740"/>
      <c r="E16" s="740"/>
      <c r="F16" s="740"/>
      <c r="G16" s="740"/>
      <c r="H16" s="740"/>
      <c r="I16" s="740"/>
      <c r="J16" s="740"/>
      <c r="K16" s="740"/>
    </row>
  </sheetData>
  <mergeCells count="3">
    <mergeCell ref="A1:D2"/>
    <mergeCell ref="J1:K1"/>
    <mergeCell ref="A16:K16"/>
  </mergeCells>
  <pageMargins left="0.7" right="0.7" top="0.78740157499999996" bottom="0.78740157499999996" header="0.3" footer="0.3"/>
  <pageSetup paperSize="9" scale="8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
  <sheetViews>
    <sheetView showGridLines="0" zoomScaleNormal="100" workbookViewId="0">
      <selection sqref="A1:D2"/>
    </sheetView>
  </sheetViews>
  <sheetFormatPr baseColWidth="10" defaultRowHeight="15" x14ac:dyDescent="0.25"/>
  <cols>
    <col min="1" max="2" width="2.85546875" customWidth="1"/>
    <col min="3" max="3" width="25.7109375" customWidth="1"/>
    <col min="4" max="11" width="8.5703125" customWidth="1"/>
    <col min="14" max="14" width="35.5703125" customWidth="1"/>
  </cols>
  <sheetData>
    <row r="1" spans="1:18" s="29" customFormat="1" ht="15" customHeight="1" x14ac:dyDescent="0.2">
      <c r="A1" s="727" t="s">
        <v>2</v>
      </c>
      <c r="B1" s="727"/>
      <c r="C1" s="727"/>
      <c r="D1" s="727"/>
      <c r="E1" s="148"/>
      <c r="F1" s="695" t="s">
        <v>1</v>
      </c>
      <c r="G1" s="386" t="s">
        <v>180</v>
      </c>
      <c r="H1" s="695" t="s">
        <v>0</v>
      </c>
      <c r="I1" s="695" t="s">
        <v>160</v>
      </c>
      <c r="J1" s="715" t="s">
        <v>151</v>
      </c>
      <c r="K1" s="715"/>
    </row>
    <row r="2" spans="1:18" s="29" customFormat="1" ht="15" customHeight="1" x14ac:dyDescent="0.2">
      <c r="A2" s="728"/>
      <c r="B2" s="728"/>
      <c r="C2" s="728"/>
      <c r="D2" s="728"/>
      <c r="E2" s="700"/>
      <c r="F2" s="700">
        <v>2018</v>
      </c>
      <c r="G2" s="363">
        <v>2019</v>
      </c>
      <c r="H2" s="700">
        <v>2019</v>
      </c>
      <c r="I2" s="700">
        <v>2020</v>
      </c>
      <c r="J2" s="694" t="s">
        <v>158</v>
      </c>
      <c r="K2" s="694" t="s">
        <v>157</v>
      </c>
    </row>
    <row r="3" spans="1:18" s="29" customFormat="1" ht="15" customHeight="1" x14ac:dyDescent="0.2">
      <c r="A3" s="249" t="s">
        <v>370</v>
      </c>
      <c r="B3" s="31"/>
      <c r="C3" s="31"/>
      <c r="D3" s="31"/>
      <c r="E3" s="31"/>
      <c r="F3" s="31">
        <v>8.9</v>
      </c>
      <c r="G3" s="31">
        <v>9.5</v>
      </c>
      <c r="H3" s="31">
        <v>8.1999999999999993</v>
      </c>
      <c r="I3" s="153">
        <v>8</v>
      </c>
      <c r="J3" s="425">
        <f>I3-H3</f>
        <v>-0.19999999999999929</v>
      </c>
      <c r="K3" s="416">
        <f>I3/H3-1</f>
        <v>-2.4390243902438935E-2</v>
      </c>
    </row>
    <row r="4" spans="1:18" s="29" customFormat="1" ht="15" customHeight="1" x14ac:dyDescent="0.25">
      <c r="A4" s="249" t="s">
        <v>369</v>
      </c>
      <c r="B4" s="31"/>
      <c r="C4" s="31"/>
      <c r="D4" s="31"/>
      <c r="E4" s="31"/>
      <c r="F4" s="31">
        <v>4.4000000000000004</v>
      </c>
      <c r="G4" s="153">
        <v>4.3600000000000003</v>
      </c>
      <c r="H4" s="31">
        <v>4.4000000000000004</v>
      </c>
      <c r="I4" s="31">
        <v>4.4000000000000004</v>
      </c>
      <c r="J4" s="425">
        <f>I4-H4</f>
        <v>0</v>
      </c>
      <c r="K4" s="416">
        <f>I4/H4-1</f>
        <v>0</v>
      </c>
      <c r="N4"/>
      <c r="O4"/>
      <c r="P4"/>
      <c r="Q4"/>
      <c r="R4"/>
    </row>
    <row r="5" spans="1:18" x14ac:dyDescent="0.25">
      <c r="A5" s="403" t="s">
        <v>94</v>
      </c>
      <c r="B5" s="405"/>
      <c r="C5" s="405"/>
      <c r="D5" s="405"/>
      <c r="E5" s="405"/>
      <c r="F5" s="158">
        <f>F4+F3</f>
        <v>13.3</v>
      </c>
      <c r="G5" s="158">
        <f>G4+G3</f>
        <v>13.86</v>
      </c>
      <c r="H5" s="158">
        <f>H4+H3</f>
        <v>12.6</v>
      </c>
      <c r="I5" s="158">
        <f>I4+I3</f>
        <v>12.4</v>
      </c>
      <c r="J5" s="426">
        <f>SUM(J3:J4)</f>
        <v>-0.19999999999999929</v>
      </c>
      <c r="K5" s="427">
        <f>I5/H5-1</f>
        <v>-1.5873015873015817E-2</v>
      </c>
    </row>
  </sheetData>
  <mergeCells count="2">
    <mergeCell ref="A1:D2"/>
    <mergeCell ref="J1:K1"/>
  </mergeCells>
  <pageMargins left="0.7" right="0.7" top="0.78740157499999996" bottom="0.78740157499999996" header="0.3" footer="0.3"/>
  <pageSetup paperSize="9" scale="82"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showGridLines="0" zoomScaleNormal="100" workbookViewId="0">
      <selection sqref="A1:D2"/>
    </sheetView>
  </sheetViews>
  <sheetFormatPr baseColWidth="10" defaultRowHeight="15" x14ac:dyDescent="0.25"/>
  <cols>
    <col min="1" max="2" width="2.85546875" customWidth="1"/>
    <col min="3" max="3" width="25.7109375" customWidth="1"/>
    <col min="4" max="11" width="8.5703125" customWidth="1"/>
    <col min="14" max="14" width="35.5703125" customWidth="1"/>
  </cols>
  <sheetData>
    <row r="1" spans="1:11" x14ac:dyDescent="0.25">
      <c r="A1" s="727" t="s">
        <v>2</v>
      </c>
      <c r="B1" s="727"/>
      <c r="C1" s="727"/>
      <c r="D1" s="727"/>
      <c r="E1" s="148"/>
      <c r="F1" s="695" t="s">
        <v>1</v>
      </c>
      <c r="G1" s="695" t="s">
        <v>180</v>
      </c>
      <c r="H1" s="695" t="s">
        <v>0</v>
      </c>
      <c r="I1" s="695" t="s">
        <v>160</v>
      </c>
      <c r="J1" s="715" t="s">
        <v>151</v>
      </c>
      <c r="K1" s="715"/>
    </row>
    <row r="2" spans="1:11" x14ac:dyDescent="0.25">
      <c r="A2" s="728"/>
      <c r="B2" s="728"/>
      <c r="C2" s="728"/>
      <c r="D2" s="728"/>
      <c r="E2" s="700"/>
      <c r="F2" s="700">
        <v>2018</v>
      </c>
      <c r="G2" s="700">
        <v>2019</v>
      </c>
      <c r="H2" s="700">
        <v>2019</v>
      </c>
      <c r="I2" s="700">
        <v>2020</v>
      </c>
      <c r="J2" s="694" t="s">
        <v>158</v>
      </c>
      <c r="K2" s="694" t="s">
        <v>157</v>
      </c>
    </row>
    <row r="3" spans="1:11" x14ac:dyDescent="0.25">
      <c r="A3" s="456" t="s">
        <v>411</v>
      </c>
      <c r="B3" s="456"/>
      <c r="C3" s="184"/>
      <c r="D3" s="184"/>
      <c r="E3" s="184"/>
      <c r="F3" s="440">
        <v>3636.346</v>
      </c>
      <c r="G3" s="440">
        <v>3100</v>
      </c>
      <c r="H3" s="440">
        <v>3149.17</v>
      </c>
      <c r="I3" s="440">
        <v>3300</v>
      </c>
      <c r="J3" s="459">
        <f>I3-H3</f>
        <v>150.82999999999993</v>
      </c>
      <c r="K3" s="460">
        <f>I3/H3-1</f>
        <v>4.7895159676994314E-2</v>
      </c>
    </row>
    <row r="4" spans="1:11" x14ac:dyDescent="0.25">
      <c r="A4" s="456"/>
      <c r="B4" s="456"/>
      <c r="C4" s="31"/>
      <c r="D4" s="31"/>
      <c r="E4" s="31"/>
      <c r="F4" s="414"/>
      <c r="G4" s="414"/>
      <c r="H4" s="414"/>
      <c r="I4" s="414"/>
      <c r="J4" s="415"/>
      <c r="K4" s="455"/>
    </row>
    <row r="5" spans="1:11" x14ac:dyDescent="0.25">
      <c r="A5" s="457" t="s">
        <v>410</v>
      </c>
      <c r="B5" s="457"/>
      <c r="C5" s="30"/>
      <c r="D5" s="30"/>
      <c r="E5" s="30"/>
      <c r="F5" s="458">
        <f>SUM(F6:F14)</f>
        <v>1347.086</v>
      </c>
      <c r="G5" s="458">
        <f t="shared" ref="G5:I5" si="0">SUM(G6:G14)</f>
        <v>1340.4409999999998</v>
      </c>
      <c r="H5" s="458">
        <f t="shared" si="0"/>
        <v>1430.482</v>
      </c>
      <c r="I5" s="458">
        <f t="shared" si="0"/>
        <v>1368.4379999999999</v>
      </c>
      <c r="J5" s="461">
        <f t="shared" ref="J5:J16" si="1">I5-H5</f>
        <v>-62.044000000000096</v>
      </c>
      <c r="K5" s="462">
        <f t="shared" ref="K5:K11" si="2">I5/H5-1</f>
        <v>-4.3372793226339135E-2</v>
      </c>
    </row>
    <row r="6" spans="1:11" x14ac:dyDescent="0.25">
      <c r="A6" s="453"/>
      <c r="B6" s="454" t="s">
        <v>409</v>
      </c>
      <c r="C6" s="31"/>
      <c r="D6" s="31"/>
      <c r="E6" s="31"/>
      <c r="F6" s="414">
        <v>715.61</v>
      </c>
      <c r="G6" s="414">
        <v>663.78800000000001</v>
      </c>
      <c r="H6" s="414">
        <v>703.404</v>
      </c>
      <c r="I6" s="414">
        <v>663.85599999999999</v>
      </c>
      <c r="J6" s="415">
        <f t="shared" si="1"/>
        <v>-39.548000000000002</v>
      </c>
      <c r="K6" s="455">
        <f t="shared" si="2"/>
        <v>-5.6223734866449493E-2</v>
      </c>
    </row>
    <row r="7" spans="1:11" x14ac:dyDescent="0.25">
      <c r="A7" s="453"/>
      <c r="B7" s="454" t="s">
        <v>408</v>
      </c>
      <c r="C7" s="31"/>
      <c r="D7" s="31"/>
      <c r="E7" s="31"/>
      <c r="F7" s="414">
        <v>510.01499999999999</v>
      </c>
      <c r="G7" s="414">
        <v>562.5</v>
      </c>
      <c r="H7" s="414">
        <v>536.35699999999997</v>
      </c>
      <c r="I7" s="414">
        <v>590.5</v>
      </c>
      <c r="J7" s="415">
        <f t="shared" si="1"/>
        <v>54.143000000000029</v>
      </c>
      <c r="K7" s="455">
        <f t="shared" si="2"/>
        <v>0.10094582526190576</v>
      </c>
    </row>
    <row r="8" spans="1:11" x14ac:dyDescent="0.25">
      <c r="A8" s="453"/>
      <c r="B8" s="454" t="s">
        <v>407</v>
      </c>
      <c r="C8" s="31"/>
      <c r="D8" s="31"/>
      <c r="E8" s="31"/>
      <c r="F8" s="414">
        <v>0.65400000000000003</v>
      </c>
      <c r="G8" s="414">
        <v>1</v>
      </c>
      <c r="H8" s="414">
        <v>1.488</v>
      </c>
      <c r="I8" s="414">
        <v>0.93200000000000005</v>
      </c>
      <c r="J8" s="415">
        <f t="shared" si="1"/>
        <v>-0.55599999999999994</v>
      </c>
      <c r="K8" s="455">
        <f t="shared" si="2"/>
        <v>-0.37365591397849462</v>
      </c>
    </row>
    <row r="9" spans="1:11" x14ac:dyDescent="0.25">
      <c r="A9" s="453"/>
      <c r="B9" s="454" t="s">
        <v>406</v>
      </c>
      <c r="C9" s="31"/>
      <c r="D9" s="31"/>
      <c r="E9" s="31"/>
      <c r="F9" s="414">
        <v>69.408000000000001</v>
      </c>
      <c r="G9" s="414">
        <v>57.35</v>
      </c>
      <c r="H9" s="414">
        <v>109.741</v>
      </c>
      <c r="I9" s="414">
        <v>57.35</v>
      </c>
      <c r="J9" s="415">
        <f t="shared" si="1"/>
        <v>-52.390999999999998</v>
      </c>
      <c r="K9" s="455">
        <f t="shared" si="2"/>
        <v>-0.47740589205492934</v>
      </c>
    </row>
    <row r="10" spans="1:11" x14ac:dyDescent="0.25">
      <c r="A10" s="453"/>
      <c r="B10" s="454" t="s">
        <v>405</v>
      </c>
      <c r="C10" s="31"/>
      <c r="D10" s="31"/>
      <c r="E10" s="31"/>
      <c r="F10" s="414">
        <v>48.417000000000002</v>
      </c>
      <c r="G10" s="414">
        <v>55.3</v>
      </c>
      <c r="H10" s="414">
        <v>68.185000000000002</v>
      </c>
      <c r="I10" s="414">
        <v>55.3</v>
      </c>
      <c r="J10" s="415">
        <f t="shared" si="1"/>
        <v>-12.885000000000005</v>
      </c>
      <c r="K10" s="455">
        <f t="shared" si="2"/>
        <v>-0.18897118134487068</v>
      </c>
    </row>
    <row r="11" spans="1:11" x14ac:dyDescent="0.25">
      <c r="A11" s="453"/>
      <c r="B11" s="454" t="s">
        <v>404</v>
      </c>
      <c r="C11" s="31"/>
      <c r="D11" s="31"/>
      <c r="E11" s="31"/>
      <c r="F11" s="414">
        <v>0</v>
      </c>
      <c r="G11" s="414">
        <v>1E-3</v>
      </c>
      <c r="H11" s="414">
        <v>8.1549999999999994</v>
      </c>
      <c r="I11" s="414">
        <v>0</v>
      </c>
      <c r="J11" s="415">
        <f t="shared" si="1"/>
        <v>-8.1549999999999994</v>
      </c>
      <c r="K11" s="455">
        <f t="shared" si="2"/>
        <v>-1</v>
      </c>
    </row>
    <row r="12" spans="1:11" x14ac:dyDescent="0.25">
      <c r="A12" s="453"/>
      <c r="B12" s="454" t="s">
        <v>403</v>
      </c>
      <c r="C12" s="31"/>
      <c r="D12" s="31"/>
      <c r="E12" s="31"/>
      <c r="F12" s="414">
        <v>0</v>
      </c>
      <c r="G12" s="414">
        <v>1E-3</v>
      </c>
      <c r="H12" s="414">
        <v>0</v>
      </c>
      <c r="I12" s="414">
        <v>0</v>
      </c>
      <c r="J12" s="415">
        <f t="shared" si="1"/>
        <v>0</v>
      </c>
      <c r="K12" s="455"/>
    </row>
    <row r="13" spans="1:11" x14ac:dyDescent="0.25">
      <c r="A13" s="453"/>
      <c r="B13" s="454" t="s">
        <v>402</v>
      </c>
      <c r="C13" s="31"/>
      <c r="D13" s="31"/>
      <c r="E13" s="31"/>
      <c r="F13" s="414">
        <v>2.3130000000000002</v>
      </c>
      <c r="G13" s="414">
        <v>1E-3</v>
      </c>
      <c r="H13" s="414">
        <v>2.7389999999999999</v>
      </c>
      <c r="I13" s="414">
        <v>0</v>
      </c>
      <c r="J13" s="415">
        <f t="shared" si="1"/>
        <v>-2.7389999999999999</v>
      </c>
      <c r="K13" s="455">
        <f>I13/H13-1</f>
        <v>-1</v>
      </c>
    </row>
    <row r="14" spans="1:11" x14ac:dyDescent="0.25">
      <c r="A14" s="453"/>
      <c r="B14" s="454" t="s">
        <v>401</v>
      </c>
      <c r="C14" s="31"/>
      <c r="D14" s="31"/>
      <c r="E14" s="31"/>
      <c r="F14" s="414">
        <v>0.66900000000000004</v>
      </c>
      <c r="G14" s="414">
        <v>0.5</v>
      </c>
      <c r="H14" s="414">
        <v>0.41299999999999998</v>
      </c>
      <c r="I14" s="414">
        <v>0.5</v>
      </c>
      <c r="J14" s="415">
        <f t="shared" si="1"/>
        <v>8.7000000000000022E-2</v>
      </c>
      <c r="K14" s="455">
        <f>I14/H14-1</f>
        <v>0.21065375302663436</v>
      </c>
    </row>
    <row r="15" spans="1:11" s="570" customFormat="1" x14ac:dyDescent="0.25">
      <c r="A15" s="456" t="s">
        <v>400</v>
      </c>
      <c r="B15" s="456"/>
      <c r="C15" s="30"/>
      <c r="D15" s="30"/>
      <c r="E15" s="30"/>
      <c r="F15" s="458">
        <v>507.1</v>
      </c>
      <c r="G15" s="458">
        <v>350</v>
      </c>
      <c r="H15" s="458">
        <v>500</v>
      </c>
      <c r="I15" s="458">
        <v>500</v>
      </c>
      <c r="J15" s="461">
        <f t="shared" si="1"/>
        <v>0</v>
      </c>
      <c r="K15" s="462">
        <f>I15/H15-1</f>
        <v>0</v>
      </c>
    </row>
    <row r="16" spans="1:11" s="410" customFormat="1" x14ac:dyDescent="0.25">
      <c r="A16" s="452" t="s">
        <v>399</v>
      </c>
      <c r="B16" s="452"/>
      <c r="C16" s="187"/>
      <c r="D16" s="187"/>
      <c r="E16" s="187"/>
      <c r="F16" s="158">
        <f t="shared" ref="F16" si="3">F15+F5</f>
        <v>1854.1860000000001</v>
      </c>
      <c r="G16" s="158">
        <f>G15+G5</f>
        <v>1690.4409999999998</v>
      </c>
      <c r="H16" s="158">
        <f t="shared" ref="H16:I16" si="4">H15+H5</f>
        <v>1930.482</v>
      </c>
      <c r="I16" s="158">
        <f t="shared" si="4"/>
        <v>1868.4379999999999</v>
      </c>
      <c r="J16" s="426">
        <f t="shared" si="1"/>
        <v>-62.044000000000096</v>
      </c>
      <c r="K16" s="614">
        <f>I16/H16-1</f>
        <v>-3.2139123804314162E-2</v>
      </c>
    </row>
    <row r="17" spans="1:11" s="538" customFormat="1" ht="12.75" customHeight="1" x14ac:dyDescent="0.2">
      <c r="A17" s="744" t="s">
        <v>398</v>
      </c>
      <c r="B17" s="744"/>
      <c r="C17" s="744"/>
      <c r="D17" s="744"/>
      <c r="E17" s="744"/>
      <c r="F17" s="744"/>
      <c r="G17" s="744"/>
      <c r="H17" s="744"/>
      <c r="I17" s="744"/>
      <c r="J17" s="744"/>
      <c r="K17" s="744"/>
    </row>
    <row r="18" spans="1:11" s="538" customFormat="1" ht="12.75" customHeight="1" x14ac:dyDescent="0.2">
      <c r="A18" s="743" t="s">
        <v>397</v>
      </c>
      <c r="B18" s="743"/>
      <c r="C18" s="743"/>
      <c r="D18" s="743"/>
      <c r="E18" s="743"/>
      <c r="F18" s="743"/>
      <c r="G18" s="743"/>
      <c r="H18" s="743"/>
      <c r="I18" s="743"/>
      <c r="J18" s="743"/>
      <c r="K18" s="743"/>
    </row>
    <row r="19" spans="1:11" s="538" customFormat="1" ht="12.75" customHeight="1" x14ac:dyDescent="0.2">
      <c r="A19" s="743" t="s">
        <v>396</v>
      </c>
      <c r="B19" s="743"/>
      <c r="C19" s="743"/>
      <c r="D19" s="743"/>
      <c r="E19" s="743"/>
      <c r="F19" s="743"/>
      <c r="G19" s="743"/>
      <c r="H19" s="743"/>
      <c r="I19" s="743"/>
      <c r="J19" s="743"/>
      <c r="K19" s="743"/>
    </row>
    <row r="20" spans="1:11" s="538" customFormat="1" ht="12.75" customHeight="1" x14ac:dyDescent="0.2">
      <c r="A20" s="743" t="s">
        <v>395</v>
      </c>
      <c r="B20" s="743"/>
      <c r="C20" s="743"/>
      <c r="D20" s="743"/>
      <c r="E20" s="743"/>
      <c r="F20" s="743"/>
      <c r="G20" s="743"/>
      <c r="H20" s="743"/>
      <c r="I20" s="743"/>
      <c r="J20" s="743"/>
      <c r="K20" s="743"/>
    </row>
    <row r="21" spans="1:11" s="538" customFormat="1" ht="12.75" customHeight="1" x14ac:dyDescent="0.2">
      <c r="A21" s="743" t="s">
        <v>394</v>
      </c>
      <c r="B21" s="743"/>
      <c r="C21" s="743"/>
      <c r="D21" s="743"/>
      <c r="E21" s="743"/>
      <c r="F21" s="743"/>
      <c r="G21" s="743"/>
      <c r="H21" s="743"/>
      <c r="I21" s="743"/>
      <c r="J21" s="743"/>
      <c r="K21" s="743"/>
    </row>
  </sheetData>
  <mergeCells count="7">
    <mergeCell ref="A21:K21"/>
    <mergeCell ref="A1:D2"/>
    <mergeCell ref="J1:K1"/>
    <mergeCell ref="A17:K17"/>
    <mergeCell ref="A18:K18"/>
    <mergeCell ref="A19:K19"/>
    <mergeCell ref="A20:K20"/>
  </mergeCells>
  <pageMargins left="0.7" right="0.7" top="0.78740157499999996" bottom="0.78740157499999996" header="0.3" footer="0.3"/>
  <pageSetup paperSize="9" scale="82"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6.25" customHeight="1" x14ac:dyDescent="0.25">
      <c r="A1" s="38" t="s">
        <v>493</v>
      </c>
      <c r="B1" s="40"/>
      <c r="C1" s="40"/>
      <c r="D1" s="40"/>
      <c r="E1" s="40"/>
      <c r="F1" s="40"/>
      <c r="G1" s="41">
        <v>2018</v>
      </c>
      <c r="H1" s="189" t="s">
        <v>242</v>
      </c>
      <c r="I1" s="189" t="s">
        <v>205</v>
      </c>
      <c r="J1" s="189" t="s">
        <v>243</v>
      </c>
      <c r="K1" s="714" t="s">
        <v>151</v>
      </c>
      <c r="L1" s="714"/>
    </row>
    <row r="2" spans="1:12" x14ac:dyDescent="0.25">
      <c r="A2" s="7" t="s">
        <v>110</v>
      </c>
      <c r="B2" s="7"/>
      <c r="C2" s="7"/>
      <c r="D2" s="7"/>
      <c r="E2" s="7"/>
      <c r="F2" s="7"/>
      <c r="G2" s="56">
        <v>48.649648914713381</v>
      </c>
      <c r="H2" s="56">
        <v>47.8</v>
      </c>
      <c r="I2" s="56">
        <v>48.267901440144982</v>
      </c>
      <c r="J2" s="56">
        <v>49.351454793432637</v>
      </c>
      <c r="K2" s="96">
        <v>1.0835533532876553</v>
      </c>
      <c r="L2" s="67"/>
    </row>
    <row r="3" spans="1:12" x14ac:dyDescent="0.25">
      <c r="A3" s="7" t="s">
        <v>111</v>
      </c>
      <c r="B3" s="7"/>
      <c r="C3" s="7"/>
      <c r="D3" s="7"/>
      <c r="E3" s="7"/>
      <c r="F3" s="7"/>
      <c r="G3" s="56">
        <v>48.847359959041214</v>
      </c>
      <c r="H3" s="56">
        <v>47.8</v>
      </c>
      <c r="I3" s="56">
        <v>48.963192903551914</v>
      </c>
      <c r="J3" s="56">
        <v>48.352935594097019</v>
      </c>
      <c r="K3" s="96">
        <v>-0.61025730945489443</v>
      </c>
      <c r="L3" s="270"/>
    </row>
    <row r="4" spans="1:12" s="59" customFormat="1" x14ac:dyDescent="0.25">
      <c r="A4" s="57" t="s">
        <v>112</v>
      </c>
      <c r="B4" s="57"/>
      <c r="C4" s="57"/>
      <c r="D4" s="57"/>
      <c r="E4" s="57"/>
      <c r="F4" s="57"/>
      <c r="G4" s="58">
        <v>42.305960554090575</v>
      </c>
      <c r="H4" s="58">
        <v>41.3</v>
      </c>
      <c r="I4" s="58">
        <v>42.549678498244589</v>
      </c>
      <c r="J4" s="58">
        <v>42.025880920903276</v>
      </c>
      <c r="K4" s="96">
        <v>-0.5237975773413126</v>
      </c>
      <c r="L4" s="271"/>
    </row>
    <row r="5" spans="1:12" s="20" customFormat="1" x14ac:dyDescent="0.25">
      <c r="A5" s="60" t="s">
        <v>6</v>
      </c>
      <c r="B5" s="60"/>
      <c r="C5" s="60"/>
      <c r="D5" s="60"/>
      <c r="E5" s="60"/>
      <c r="F5" s="60"/>
      <c r="G5" s="61">
        <v>0.19771104432783204</v>
      </c>
      <c r="H5" s="61">
        <v>0</v>
      </c>
      <c r="I5" s="61">
        <v>0.6952914634069316</v>
      </c>
      <c r="J5" s="61">
        <v>-0.99851919933561817</v>
      </c>
      <c r="K5" s="194">
        <v>-1.6938106627425498</v>
      </c>
      <c r="L5" s="272"/>
    </row>
    <row r="6" spans="1:12" s="390" customFormat="1" ht="15" hidden="1" customHeight="1" x14ac:dyDescent="0.25">
      <c r="A6" s="387"/>
      <c r="B6" s="387" t="s">
        <v>364</v>
      </c>
      <c r="C6" s="387"/>
      <c r="D6" s="387"/>
      <c r="E6" s="387"/>
      <c r="F6" s="387"/>
      <c r="G6" s="388">
        <v>-4.7462034302725442E-15</v>
      </c>
      <c r="H6" s="388">
        <v>2.7994251124962982E-3</v>
      </c>
      <c r="I6" s="388">
        <v>1.0769163338864018E-14</v>
      </c>
      <c r="J6" s="388">
        <v>-3.6637359812630166E-15</v>
      </c>
      <c r="K6" s="389">
        <v>-1.4432899320127035E-14</v>
      </c>
      <c r="L6" s="388"/>
    </row>
    <row r="7" spans="1:12" x14ac:dyDescent="0.25">
      <c r="A7" s="7"/>
      <c r="B7" s="7" t="s">
        <v>113</v>
      </c>
      <c r="C7" s="7"/>
      <c r="D7" s="7"/>
      <c r="E7" s="7"/>
      <c r="F7" s="7"/>
      <c r="G7" s="56">
        <v>-0.14039101477553123</v>
      </c>
      <c r="H7" s="263">
        <v>-6.5619902370156288E-2</v>
      </c>
      <c r="I7" s="8">
        <v>0.46824628262403722</v>
      </c>
      <c r="J7" s="8">
        <v>-1.1514750624969539</v>
      </c>
      <c r="K7" s="96">
        <v>-1.6197213451209911</v>
      </c>
      <c r="L7" s="270"/>
    </row>
    <row r="8" spans="1:12" x14ac:dyDescent="0.25">
      <c r="A8" s="7"/>
      <c r="B8" s="7" t="s">
        <v>127</v>
      </c>
      <c r="C8" s="7"/>
      <c r="D8" s="7"/>
      <c r="E8" s="7"/>
      <c r="F8" s="7"/>
      <c r="G8" s="56">
        <v>0.17019413420586263</v>
      </c>
      <c r="H8" s="8">
        <v>6.8225760249409184E-2</v>
      </c>
      <c r="I8" s="8">
        <v>0.16861744946474189</v>
      </c>
      <c r="J8" s="8">
        <v>0.10820042647149285</v>
      </c>
      <c r="K8" s="96">
        <v>-6.0417022993249039E-2</v>
      </c>
      <c r="L8" s="270"/>
    </row>
    <row r="9" spans="1:12" x14ac:dyDescent="0.25">
      <c r="A9" s="7"/>
      <c r="B9" s="7" t="s">
        <v>126</v>
      </c>
      <c r="C9" s="7"/>
      <c r="D9" s="7"/>
      <c r="E9" s="7"/>
      <c r="F9" s="7"/>
      <c r="G9" s="56">
        <v>1.9754119827082244E-2</v>
      </c>
      <c r="H9" s="8">
        <v>-5.3323640204343423E-2</v>
      </c>
      <c r="I9" s="8">
        <v>8.3430768732299619E-3</v>
      </c>
      <c r="J9" s="8">
        <v>5.6918184525108972E-3</v>
      </c>
      <c r="K9" s="96">
        <v>-2.6512584207190647E-3</v>
      </c>
      <c r="L9" s="270"/>
    </row>
    <row r="10" spans="1:12" x14ac:dyDescent="0.25">
      <c r="A10" s="7"/>
      <c r="B10" s="7" t="s">
        <v>114</v>
      </c>
      <c r="C10" s="7"/>
      <c r="D10" s="7"/>
      <c r="E10" s="7"/>
      <c r="F10" s="7"/>
      <c r="G10" s="56">
        <v>0.14815380507041365</v>
      </c>
      <c r="H10" s="8">
        <v>5.3517207437586825E-2</v>
      </c>
      <c r="I10" s="8">
        <v>5.0084654444933305E-2</v>
      </c>
      <c r="J10" s="8">
        <v>3.9063618237328193E-2</v>
      </c>
      <c r="K10" s="96">
        <v>-1.1021036207605112E-2</v>
      </c>
      <c r="L10" s="270"/>
    </row>
    <row r="11" spans="1:12" x14ac:dyDescent="0.25">
      <c r="A11" s="7"/>
      <c r="B11" s="7"/>
      <c r="C11" s="7"/>
      <c r="D11" s="7"/>
      <c r="E11" s="7"/>
      <c r="F11" s="7"/>
      <c r="G11" s="56"/>
      <c r="H11" s="56"/>
      <c r="I11" s="56"/>
      <c r="J11" s="56"/>
      <c r="K11" s="96">
        <v>0</v>
      </c>
      <c r="L11" s="270"/>
    </row>
    <row r="12" spans="1:12" s="59" customFormat="1" x14ac:dyDescent="0.25">
      <c r="A12" s="57"/>
      <c r="B12" s="57" t="s">
        <v>12</v>
      </c>
      <c r="C12" s="57"/>
      <c r="D12" s="57"/>
      <c r="E12" s="57"/>
      <c r="F12" s="57"/>
      <c r="G12" s="391">
        <v>0.91956199999999999</v>
      </c>
      <c r="H12" s="391">
        <v>0.849248</v>
      </c>
      <c r="I12" s="391">
        <v>0.82884199999999997</v>
      </c>
      <c r="J12" s="391">
        <v>0.307147</v>
      </c>
      <c r="K12" s="96">
        <v>-0.52169500000000002</v>
      </c>
      <c r="L12" s="271"/>
    </row>
    <row r="13" spans="1:12" x14ac:dyDescent="0.25">
      <c r="A13" s="7" t="s">
        <v>115</v>
      </c>
      <c r="B13" s="7" t="s">
        <v>116</v>
      </c>
      <c r="C13" s="7"/>
      <c r="D13" s="7"/>
      <c r="E13" s="7"/>
      <c r="F13" s="7"/>
      <c r="G13" s="56">
        <v>-0.52506990199999992</v>
      </c>
      <c r="H13" s="56">
        <v>-0.49256383999999998</v>
      </c>
      <c r="I13" s="56">
        <v>-0.47326878199999994</v>
      </c>
      <c r="J13" s="56">
        <v>-0.17538093699999999</v>
      </c>
      <c r="K13" s="96">
        <v>0.29788784499999998</v>
      </c>
      <c r="L13" s="270"/>
    </row>
    <row r="14" spans="1:12" x14ac:dyDescent="0.25">
      <c r="A14" s="7" t="s">
        <v>115</v>
      </c>
      <c r="B14" s="7" t="s">
        <v>117</v>
      </c>
      <c r="C14" s="7"/>
      <c r="D14" s="7"/>
      <c r="E14" s="7"/>
      <c r="F14" s="7"/>
      <c r="G14" s="56">
        <v>0</v>
      </c>
      <c r="H14" s="56">
        <v>0</v>
      </c>
      <c r="I14" s="56">
        <v>0</v>
      </c>
      <c r="J14" s="56">
        <v>0</v>
      </c>
      <c r="K14" s="96">
        <v>0</v>
      </c>
      <c r="L14" s="270"/>
    </row>
    <row r="15" spans="1:12" x14ac:dyDescent="0.25">
      <c r="A15" s="60" t="s">
        <v>128</v>
      </c>
      <c r="B15" s="60"/>
      <c r="C15" s="60"/>
      <c r="D15" s="60"/>
      <c r="E15" s="60"/>
      <c r="F15" s="60"/>
      <c r="G15" s="61">
        <v>-0.32735885767216788</v>
      </c>
      <c r="H15" s="61">
        <v>-0.49256383999999998</v>
      </c>
      <c r="I15" s="61">
        <v>0.22202268140693165</v>
      </c>
      <c r="J15" s="61">
        <v>-1.1739001363356181</v>
      </c>
      <c r="K15" s="194">
        <v>-1.3959228177425498</v>
      </c>
      <c r="L15" s="272"/>
    </row>
    <row r="16" spans="1:12" ht="7.5" customHeight="1" x14ac:dyDescent="0.25">
      <c r="A16" s="52"/>
      <c r="B16" s="52"/>
      <c r="C16" s="52"/>
      <c r="D16" s="52"/>
      <c r="E16" s="52"/>
      <c r="F16" s="52"/>
      <c r="G16" s="53"/>
      <c r="H16" s="53"/>
      <c r="I16" s="53"/>
      <c r="J16" s="53"/>
      <c r="K16" s="53"/>
      <c r="L16" s="53"/>
    </row>
    <row r="17" spans="1:13" s="64" customFormat="1" x14ac:dyDescent="0.25">
      <c r="A17" s="62" t="s">
        <v>118</v>
      </c>
      <c r="B17" s="62"/>
      <c r="C17" s="62"/>
      <c r="D17" s="62"/>
      <c r="E17" s="62"/>
      <c r="F17" s="62"/>
      <c r="G17" s="63"/>
      <c r="H17" s="63"/>
      <c r="I17" s="63"/>
      <c r="J17" s="63"/>
      <c r="K17" s="273"/>
      <c r="L17" s="273"/>
      <c r="M17" s="277"/>
    </row>
    <row r="18" spans="1:13" s="67" customFormat="1" x14ac:dyDescent="0.25">
      <c r="A18" s="65"/>
      <c r="B18" s="65" t="s">
        <v>119</v>
      </c>
      <c r="C18" s="65"/>
      <c r="D18" s="65"/>
      <c r="E18" s="65"/>
      <c r="F18" s="65"/>
      <c r="G18" s="66">
        <v>-6.7398709787370743E-3</v>
      </c>
      <c r="H18" s="66">
        <v>-1.2102694932569463E-2</v>
      </c>
      <c r="I18" s="66">
        <v>0.51833093706897049</v>
      </c>
      <c r="J18" s="66">
        <v>-1.1124114442596256</v>
      </c>
      <c r="K18" s="152">
        <v>-1.6307423813285959</v>
      </c>
      <c r="L18" s="152"/>
      <c r="M18" s="151"/>
    </row>
    <row r="19" spans="1:13" s="67" customFormat="1" x14ac:dyDescent="0.25">
      <c r="A19" s="65" t="s">
        <v>115</v>
      </c>
      <c r="B19" s="65" t="s">
        <v>120</v>
      </c>
      <c r="C19" s="65"/>
      <c r="D19" s="65"/>
      <c r="E19" s="65"/>
      <c r="F19" s="65"/>
      <c r="G19" s="66">
        <v>-0.40838770155555548</v>
      </c>
      <c r="H19" s="66">
        <v>-0.38310520888888888</v>
      </c>
      <c r="I19" s="66">
        <v>-0.36809794155555553</v>
      </c>
      <c r="J19" s="66">
        <v>-0.13640739544444444</v>
      </c>
      <c r="K19" s="152">
        <v>0.23169054611111109</v>
      </c>
      <c r="L19" s="152"/>
      <c r="M19" s="151"/>
    </row>
    <row r="20" spans="1:13" s="67" customFormat="1" x14ac:dyDescent="0.25">
      <c r="A20" s="68" t="s">
        <v>115</v>
      </c>
      <c r="B20" s="68" t="s">
        <v>121</v>
      </c>
      <c r="C20" s="68"/>
      <c r="D20" s="68"/>
      <c r="E20" s="68"/>
      <c r="F20" s="68"/>
      <c r="G20" s="69">
        <v>0</v>
      </c>
      <c r="H20" s="69">
        <v>0</v>
      </c>
      <c r="I20" s="69">
        <v>0</v>
      </c>
      <c r="J20" s="69">
        <v>0</v>
      </c>
      <c r="K20" s="274">
        <v>0</v>
      </c>
      <c r="L20" s="274"/>
      <c r="M20" s="151"/>
    </row>
    <row r="21" spans="1:13" s="67" customFormat="1" x14ac:dyDescent="0.25">
      <c r="A21" s="70" t="s">
        <v>122</v>
      </c>
      <c r="B21" s="70"/>
      <c r="C21" s="70"/>
      <c r="D21" s="70"/>
      <c r="E21" s="70"/>
      <c r="F21" s="70"/>
      <c r="G21" s="71">
        <v>-0.41512757253429255</v>
      </c>
      <c r="H21" s="71">
        <v>-0.39520790382145832</v>
      </c>
      <c r="I21" s="71">
        <v>0.15023299551341496</v>
      </c>
      <c r="J21" s="71">
        <v>-1.24881883970407</v>
      </c>
      <c r="K21" s="275">
        <v>-1.399051835217485</v>
      </c>
      <c r="L21" s="275"/>
      <c r="M21" s="151"/>
    </row>
    <row r="22" spans="1:13" s="67" customFormat="1" x14ac:dyDescent="0.25">
      <c r="A22" s="70" t="s">
        <v>123</v>
      </c>
      <c r="B22" s="70"/>
      <c r="C22" s="70"/>
      <c r="D22" s="70"/>
      <c r="E22" s="70"/>
      <c r="F22" s="70"/>
      <c r="G22" s="71">
        <v>-6.5127572534292577E-2</v>
      </c>
      <c r="H22" s="71">
        <v>-4.520790382145834E-2</v>
      </c>
      <c r="I22" s="71">
        <v>0.50023299551341494</v>
      </c>
      <c r="J22" s="71">
        <v>-0.89881883970407006</v>
      </c>
      <c r="K22" s="275">
        <v>-1.399051835217485</v>
      </c>
      <c r="L22" s="275"/>
      <c r="M22" s="151"/>
    </row>
    <row r="23" spans="1:13" s="67" customFormat="1" ht="24.75" customHeight="1" x14ac:dyDescent="0.25">
      <c r="A23" s="72" t="s">
        <v>124</v>
      </c>
      <c r="B23" s="72"/>
      <c r="C23" s="72"/>
      <c r="D23" s="72"/>
      <c r="E23" s="72"/>
      <c r="F23" s="72"/>
      <c r="G23" s="73">
        <v>-0.54320269836731583</v>
      </c>
      <c r="H23" s="73">
        <v>-0.6</v>
      </c>
      <c r="I23" s="73">
        <v>-4.2969702853900893E-2</v>
      </c>
      <c r="J23" s="73">
        <v>-0.94178854255797095</v>
      </c>
      <c r="K23" s="276">
        <v>-0.89881883970407006</v>
      </c>
      <c r="L23" s="276"/>
      <c r="M23" s="151"/>
    </row>
    <row r="24" spans="1:13" ht="7.5" customHeight="1" x14ac:dyDescent="0.25">
      <c r="A24" s="52"/>
      <c r="B24" s="52"/>
      <c r="C24" s="52"/>
      <c r="D24" s="52"/>
      <c r="E24" s="52"/>
      <c r="F24" s="52"/>
      <c r="G24" s="53"/>
    </row>
    <row r="25" spans="1:13" x14ac:dyDescent="0.25">
      <c r="A25" s="5" t="s">
        <v>125</v>
      </c>
      <c r="B25" s="5"/>
      <c r="C25" s="5"/>
      <c r="D25" s="5"/>
      <c r="E25" s="5"/>
      <c r="F25" s="5"/>
      <c r="G25" s="74">
        <v>73.963824172646298</v>
      </c>
      <c r="H25" s="6">
        <v>70.900000000000006</v>
      </c>
      <c r="I25" s="74">
        <v>70.2813040793487</v>
      </c>
      <c r="J25" s="74">
        <v>68.241554067711917</v>
      </c>
      <c r="K25" s="269"/>
      <c r="L25" s="269"/>
    </row>
    <row r="26" spans="1:13" s="485" customFormat="1" ht="12.75" customHeight="1" x14ac:dyDescent="0.2">
      <c r="A26" s="484" t="s">
        <v>206</v>
      </c>
    </row>
  </sheetData>
  <mergeCells count="1">
    <mergeCell ref="K1:L1"/>
  </mergeCells>
  <pageMargins left="0.7" right="0.7" top="0.75" bottom="0.75" header="0.3" footer="0.3"/>
  <pageSetup paperSize="9" scale="86"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0"/>
  <sheetViews>
    <sheetView showGridLines="0" workbookViewId="0">
      <selection sqref="A1:D2"/>
    </sheetView>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13.5" customHeight="1" x14ac:dyDescent="0.25">
      <c r="A1" s="745" t="s">
        <v>2</v>
      </c>
      <c r="B1" s="745"/>
      <c r="C1" s="745"/>
      <c r="D1" s="745"/>
      <c r="E1" s="240"/>
      <c r="F1" s="240"/>
      <c r="G1" s="747">
        <v>2018</v>
      </c>
      <c r="H1" s="749" t="s">
        <v>242</v>
      </c>
      <c r="I1" s="749" t="s">
        <v>205</v>
      </c>
      <c r="J1" s="749" t="s">
        <v>365</v>
      </c>
      <c r="K1" s="713" t="s">
        <v>182</v>
      </c>
      <c r="L1" s="713"/>
    </row>
    <row r="2" spans="1:12" ht="12.75" customHeight="1" x14ac:dyDescent="0.25">
      <c r="A2" s="746"/>
      <c r="B2" s="746"/>
      <c r="C2" s="746"/>
      <c r="D2" s="746"/>
      <c r="E2" s="192"/>
      <c r="F2" s="192"/>
      <c r="G2" s="748"/>
      <c r="H2" s="750"/>
      <c r="I2" s="750"/>
      <c r="J2" s="750"/>
      <c r="K2" s="694" t="s">
        <v>158</v>
      </c>
      <c r="L2" s="694" t="s">
        <v>157</v>
      </c>
    </row>
    <row r="3" spans="1:12" x14ac:dyDescent="0.25">
      <c r="A3" s="51" t="s">
        <v>130</v>
      </c>
      <c r="B3" s="75"/>
      <c r="C3" s="75"/>
      <c r="D3" s="75"/>
      <c r="E3" s="75"/>
      <c r="F3" s="75"/>
      <c r="G3" s="75"/>
      <c r="H3" s="75"/>
      <c r="I3" s="75"/>
      <c r="J3" s="75"/>
      <c r="K3" s="241"/>
      <c r="L3" s="241"/>
    </row>
    <row r="4" spans="1:12" x14ac:dyDescent="0.25">
      <c r="A4" s="76"/>
      <c r="B4" s="52" t="s">
        <v>4</v>
      </c>
      <c r="C4" s="52"/>
      <c r="D4" s="52"/>
      <c r="E4" s="52"/>
      <c r="F4" s="52"/>
      <c r="G4" s="77">
        <v>77982.786564000009</v>
      </c>
      <c r="H4" s="77">
        <v>79174.025999999998</v>
      </c>
      <c r="I4" s="77">
        <v>78870.265608210029</v>
      </c>
      <c r="J4" s="77">
        <v>82389.239112850293</v>
      </c>
      <c r="K4" s="264">
        <v>3518.9735046402639</v>
      </c>
      <c r="L4" s="264">
        <v>4.46172391775736</v>
      </c>
    </row>
    <row r="5" spans="1:12" x14ac:dyDescent="0.25">
      <c r="A5" s="76"/>
      <c r="B5" s="52" t="s">
        <v>5</v>
      </c>
      <c r="C5" s="52"/>
      <c r="D5" s="52"/>
      <c r="E5" s="52"/>
      <c r="F5" s="52"/>
      <c r="G5" s="77">
        <v>76878.604981000026</v>
      </c>
      <c r="H5" s="77">
        <v>79688.742999999973</v>
      </c>
      <c r="I5" s="77">
        <v>80356.280466030003</v>
      </c>
      <c r="J5" s="77">
        <v>81790.775901925663</v>
      </c>
      <c r="K5" s="265">
        <v>1434.4954358956602</v>
      </c>
      <c r="L5" s="264">
        <v>1.7851690341765907</v>
      </c>
    </row>
    <row r="6" spans="1:12" x14ac:dyDescent="0.25">
      <c r="A6" s="78" t="s">
        <v>18</v>
      </c>
      <c r="B6" s="55"/>
      <c r="C6" s="55"/>
      <c r="D6" s="55"/>
      <c r="E6" s="55"/>
      <c r="F6" s="55"/>
      <c r="G6" s="79">
        <v>-1104.1815829999832</v>
      </c>
      <c r="H6" s="79">
        <v>514.71699999997509</v>
      </c>
      <c r="I6" s="79">
        <v>1486.0148578199733</v>
      </c>
      <c r="J6" s="79">
        <v>-598.4632109246304</v>
      </c>
      <c r="K6" s="264">
        <v>-2084.4780687446037</v>
      </c>
      <c r="L6" s="266"/>
    </row>
    <row r="7" spans="1:12" x14ac:dyDescent="0.25">
      <c r="A7" s="466"/>
      <c r="B7" s="238" t="s">
        <v>593</v>
      </c>
      <c r="C7" s="238"/>
      <c r="D7" s="238"/>
      <c r="E7" s="238"/>
      <c r="F7" s="238"/>
      <c r="G7" s="467"/>
      <c r="H7" s="467"/>
      <c r="I7" s="467"/>
      <c r="J7" s="467">
        <v>-4000</v>
      </c>
      <c r="K7" s="264"/>
      <c r="L7" s="468"/>
    </row>
    <row r="8" spans="1:12" x14ac:dyDescent="0.25">
      <c r="A8" s="469" t="s">
        <v>594</v>
      </c>
      <c r="B8" s="470"/>
      <c r="C8" s="470"/>
      <c r="D8" s="470"/>
      <c r="E8" s="470"/>
      <c r="F8" s="470"/>
      <c r="G8" s="471"/>
      <c r="H8" s="471"/>
      <c r="I8" s="471"/>
      <c r="J8" s="471">
        <v>-4598.4632109246304</v>
      </c>
      <c r="K8" s="472"/>
      <c r="L8" s="472"/>
    </row>
    <row r="9" spans="1:12" x14ac:dyDescent="0.25">
      <c r="A9" s="52"/>
      <c r="B9" s="52"/>
      <c r="C9" s="52"/>
      <c r="D9" s="52"/>
      <c r="E9" s="52"/>
      <c r="F9" s="52"/>
      <c r="G9" s="52"/>
      <c r="H9" s="52"/>
      <c r="I9" s="52"/>
      <c r="J9" s="52"/>
      <c r="K9" s="264"/>
      <c r="L9" s="65"/>
    </row>
    <row r="10" spans="1:12" s="20" customFormat="1" x14ac:dyDescent="0.25">
      <c r="A10" s="10" t="s">
        <v>131</v>
      </c>
      <c r="B10" s="10"/>
      <c r="C10" s="10"/>
      <c r="D10" s="10"/>
      <c r="E10" s="10"/>
      <c r="F10" s="10"/>
      <c r="G10" s="80">
        <v>562.67668193923566</v>
      </c>
      <c r="H10" s="80">
        <v>-805.49634303186554</v>
      </c>
      <c r="I10" s="80">
        <v>380.04926320166305</v>
      </c>
      <c r="J10" s="80">
        <v>-137.82439777680099</v>
      </c>
      <c r="K10" s="267">
        <v>-517.87366097846405</v>
      </c>
      <c r="L10" s="267"/>
    </row>
    <row r="11" spans="1:12" x14ac:dyDescent="0.25">
      <c r="A11" s="7"/>
      <c r="B11" s="7" t="s">
        <v>133</v>
      </c>
      <c r="C11" s="7"/>
      <c r="D11" s="7"/>
      <c r="E11" s="7"/>
      <c r="F11" s="7"/>
      <c r="G11" s="56"/>
      <c r="H11" s="8">
        <v>485</v>
      </c>
      <c r="I11" s="8">
        <v>250</v>
      </c>
      <c r="J11" s="8">
        <v>241</v>
      </c>
      <c r="K11" s="463">
        <v>-9</v>
      </c>
      <c r="L11" s="268"/>
    </row>
    <row r="12" spans="1:12" x14ac:dyDescent="0.25">
      <c r="A12" s="7"/>
      <c r="B12" s="7" t="s">
        <v>134</v>
      </c>
      <c r="C12" s="7"/>
      <c r="D12" s="7"/>
      <c r="E12" s="7"/>
      <c r="F12" s="7"/>
      <c r="G12" s="56"/>
      <c r="H12" s="8">
        <v>200</v>
      </c>
      <c r="I12" s="8">
        <v>570</v>
      </c>
      <c r="J12" s="8">
        <v>400</v>
      </c>
      <c r="K12" s="463">
        <v>-170</v>
      </c>
      <c r="L12" s="268"/>
    </row>
    <row r="13" spans="1:12" x14ac:dyDescent="0.25">
      <c r="A13" s="7"/>
      <c r="B13" s="7" t="s">
        <v>135</v>
      </c>
      <c r="C13" s="7"/>
      <c r="D13" s="7"/>
      <c r="E13" s="7"/>
      <c r="F13" s="7"/>
      <c r="G13" s="56"/>
      <c r="H13" s="8">
        <v>115</v>
      </c>
      <c r="I13" s="8">
        <v>115</v>
      </c>
      <c r="J13" s="8">
        <v>115</v>
      </c>
      <c r="K13" s="463">
        <v>0</v>
      </c>
      <c r="L13" s="268"/>
    </row>
    <row r="14" spans="1:12" x14ac:dyDescent="0.25">
      <c r="A14" s="7"/>
      <c r="B14" s="7" t="s">
        <v>136</v>
      </c>
      <c r="C14" s="7"/>
      <c r="D14" s="7"/>
      <c r="E14" s="7"/>
      <c r="F14" s="7"/>
      <c r="G14" s="56"/>
      <c r="H14" s="8"/>
      <c r="I14" s="8">
        <v>-8</v>
      </c>
      <c r="J14" s="8">
        <v>0</v>
      </c>
      <c r="K14" s="463">
        <v>8</v>
      </c>
      <c r="L14" s="268"/>
    </row>
    <row r="15" spans="1:12" x14ac:dyDescent="0.25">
      <c r="A15" s="7"/>
      <c r="B15" s="7" t="s">
        <v>137</v>
      </c>
      <c r="C15" s="7"/>
      <c r="D15" s="7"/>
      <c r="E15" s="7"/>
      <c r="F15" s="7"/>
      <c r="G15" s="56"/>
      <c r="H15" s="8"/>
      <c r="I15" s="8">
        <v>83.397000000000006</v>
      </c>
      <c r="J15" s="8">
        <v>0</v>
      </c>
      <c r="K15" s="463">
        <v>-83.397000000000006</v>
      </c>
      <c r="L15" s="268"/>
    </row>
    <row r="16" spans="1:12" x14ac:dyDescent="0.25">
      <c r="A16" s="7"/>
      <c r="B16" s="7" t="s">
        <v>138</v>
      </c>
      <c r="C16" s="7"/>
      <c r="D16" s="7"/>
      <c r="E16" s="7"/>
      <c r="F16" s="7"/>
      <c r="G16" s="56"/>
      <c r="H16" s="8"/>
      <c r="I16" s="8">
        <v>400</v>
      </c>
      <c r="J16" s="8">
        <v>0</v>
      </c>
      <c r="K16" s="463">
        <v>-400</v>
      </c>
      <c r="L16" s="268"/>
    </row>
    <row r="17" spans="1:12" x14ac:dyDescent="0.25">
      <c r="A17" s="7"/>
      <c r="B17" s="7" t="s">
        <v>412</v>
      </c>
      <c r="C17" s="7"/>
      <c r="D17" s="7"/>
      <c r="E17" s="7"/>
      <c r="F17" s="7"/>
      <c r="G17" s="56"/>
      <c r="H17" s="8">
        <v>-187.75718065715895</v>
      </c>
      <c r="I17" s="8">
        <v>-16.09981543317852</v>
      </c>
      <c r="J17" s="8">
        <v>-208.09981543317852</v>
      </c>
      <c r="K17" s="463">
        <v>-192</v>
      </c>
      <c r="L17" s="268"/>
    </row>
    <row r="18" spans="1:12" x14ac:dyDescent="0.25">
      <c r="A18" s="7"/>
      <c r="B18" s="7" t="s">
        <v>139</v>
      </c>
      <c r="C18" s="7"/>
      <c r="D18" s="7"/>
      <c r="E18" s="7"/>
      <c r="F18" s="7"/>
      <c r="G18" s="56"/>
      <c r="H18" s="8"/>
      <c r="I18" s="8">
        <v>18</v>
      </c>
      <c r="J18" s="8">
        <v>0</v>
      </c>
      <c r="K18" s="463">
        <v>-18</v>
      </c>
      <c r="L18" s="268"/>
    </row>
    <row r="19" spans="1:12" x14ac:dyDescent="0.25">
      <c r="A19" s="7"/>
      <c r="B19" s="7" t="s">
        <v>413</v>
      </c>
      <c r="C19" s="7"/>
      <c r="D19" s="7"/>
      <c r="E19" s="7"/>
      <c r="F19" s="7"/>
      <c r="G19" s="56"/>
      <c r="H19" s="8"/>
      <c r="I19" s="8">
        <v>0</v>
      </c>
      <c r="J19" s="8">
        <v>-1300</v>
      </c>
      <c r="K19" s="463">
        <v>-1300</v>
      </c>
      <c r="L19" s="268"/>
    </row>
    <row r="20" spans="1:12" x14ac:dyDescent="0.25">
      <c r="A20" s="7"/>
      <c r="B20" s="7" t="s">
        <v>141</v>
      </c>
      <c r="C20" s="7"/>
      <c r="D20" s="7"/>
      <c r="E20" s="7"/>
      <c r="F20" s="7"/>
      <c r="G20" s="56"/>
      <c r="H20" s="8">
        <v>-820</v>
      </c>
      <c r="I20" s="8">
        <v>-1230</v>
      </c>
      <c r="J20" s="8">
        <v>0</v>
      </c>
      <c r="K20" s="463">
        <v>1230</v>
      </c>
      <c r="L20" s="268"/>
    </row>
    <row r="21" spans="1:12" x14ac:dyDescent="0.25">
      <c r="A21" s="7"/>
      <c r="B21" s="7" t="s">
        <v>140</v>
      </c>
      <c r="C21" s="7"/>
      <c r="D21" s="7"/>
      <c r="E21" s="7"/>
      <c r="F21" s="7"/>
      <c r="G21" s="56"/>
      <c r="H21" s="464"/>
      <c r="I21" s="8">
        <v>0</v>
      </c>
      <c r="J21" s="8">
        <v>500</v>
      </c>
      <c r="K21" s="463">
        <v>500</v>
      </c>
      <c r="L21" s="268"/>
    </row>
    <row r="22" spans="1:12" x14ac:dyDescent="0.25">
      <c r="A22" s="7"/>
      <c r="B22" s="7" t="s">
        <v>414</v>
      </c>
      <c r="C22" s="7"/>
      <c r="D22" s="7"/>
      <c r="E22" s="7"/>
      <c r="F22" s="7"/>
      <c r="G22" s="56"/>
      <c r="H22" s="464"/>
      <c r="I22" s="8">
        <v>0</v>
      </c>
      <c r="J22" s="8">
        <v>150</v>
      </c>
      <c r="K22" s="463">
        <v>150</v>
      </c>
      <c r="L22" s="268"/>
    </row>
    <row r="23" spans="1:12" x14ac:dyDescent="0.25">
      <c r="A23" s="7"/>
      <c r="B23" s="7" t="s">
        <v>415</v>
      </c>
      <c r="C23" s="7"/>
      <c r="D23" s="7"/>
      <c r="E23" s="7"/>
      <c r="F23" s="7"/>
      <c r="G23" s="56"/>
      <c r="H23" s="464"/>
      <c r="I23" s="8">
        <v>0</v>
      </c>
      <c r="J23" s="8">
        <v>0</v>
      </c>
      <c r="K23" s="463">
        <v>0</v>
      </c>
      <c r="L23" s="268"/>
    </row>
    <row r="24" spans="1:12" x14ac:dyDescent="0.25">
      <c r="A24" s="7"/>
      <c r="B24" s="7" t="s">
        <v>142</v>
      </c>
      <c r="C24" s="7"/>
      <c r="D24" s="7"/>
      <c r="E24" s="7"/>
      <c r="F24" s="7"/>
      <c r="G24" s="56"/>
      <c r="H24" s="8">
        <v>-856.50172165273534</v>
      </c>
      <c r="I24" s="8">
        <v>-502.24792136515839</v>
      </c>
      <c r="J24" s="8">
        <v>-635.7245823436225</v>
      </c>
      <c r="K24" s="463">
        <v>-133.47666097846411</v>
      </c>
      <c r="L24" s="268"/>
    </row>
    <row r="25" spans="1:12" x14ac:dyDescent="0.25">
      <c r="A25" s="7"/>
      <c r="B25" s="7" t="s">
        <v>143</v>
      </c>
      <c r="C25" s="7"/>
      <c r="D25" s="7"/>
      <c r="E25" s="7"/>
      <c r="F25" s="7"/>
      <c r="G25" s="56"/>
      <c r="H25" s="8">
        <v>130</v>
      </c>
      <c r="I25" s="8">
        <v>200</v>
      </c>
      <c r="J25" s="8">
        <v>200</v>
      </c>
      <c r="K25" s="463">
        <v>0</v>
      </c>
      <c r="L25" s="268"/>
    </row>
    <row r="26" spans="1:12" x14ac:dyDescent="0.25">
      <c r="A26" s="7"/>
      <c r="B26" s="7" t="s">
        <v>416</v>
      </c>
      <c r="C26" s="7"/>
      <c r="D26" s="7"/>
      <c r="E26" s="7"/>
      <c r="F26" s="7"/>
      <c r="G26" s="56"/>
      <c r="H26" s="464"/>
      <c r="I26" s="8">
        <v>200</v>
      </c>
      <c r="J26" s="8">
        <v>200</v>
      </c>
      <c r="K26" s="463">
        <v>0</v>
      </c>
      <c r="L26" s="268"/>
    </row>
    <row r="27" spans="1:12" x14ac:dyDescent="0.25">
      <c r="A27" s="7"/>
      <c r="B27" s="7" t="s">
        <v>144</v>
      </c>
      <c r="C27" s="7"/>
      <c r="D27" s="7"/>
      <c r="E27" s="7"/>
      <c r="F27" s="7"/>
      <c r="G27" s="56"/>
      <c r="H27" s="464"/>
      <c r="I27" s="8">
        <v>300</v>
      </c>
      <c r="J27" s="8">
        <v>200</v>
      </c>
      <c r="K27" s="463">
        <v>-100</v>
      </c>
      <c r="L27" s="268"/>
    </row>
    <row r="28" spans="1:12" x14ac:dyDescent="0.25">
      <c r="A28" s="5" t="s">
        <v>132</v>
      </c>
      <c r="B28" s="5"/>
      <c r="C28" s="5"/>
      <c r="D28" s="5"/>
      <c r="E28" s="5"/>
      <c r="F28" s="5"/>
      <c r="G28" s="6">
        <v>-541.50490106074756</v>
      </c>
      <c r="H28" s="6">
        <v>-290.77934303189045</v>
      </c>
      <c r="I28" s="6">
        <v>1866.0641210216654</v>
      </c>
      <c r="J28" s="6">
        <v>-4736.2876087014311</v>
      </c>
      <c r="K28" s="166">
        <v>-6602.3517297230965</v>
      </c>
      <c r="L28" s="166"/>
    </row>
    <row r="29" spans="1:12" s="81" customFormat="1" ht="12.75" customHeight="1" x14ac:dyDescent="0.25">
      <c r="A29" s="484" t="s">
        <v>454</v>
      </c>
      <c r="B29" s="7"/>
      <c r="C29" s="7"/>
      <c r="D29" s="7"/>
      <c r="E29" s="7"/>
      <c r="F29" s="7"/>
      <c r="G29" s="7"/>
    </row>
    <row r="30" spans="1:12" s="81" customFormat="1" ht="12.75" customHeight="1" x14ac:dyDescent="0.25">
      <c r="A30" s="484" t="s">
        <v>206</v>
      </c>
      <c r="B30" s="7"/>
      <c r="C30" s="7"/>
      <c r="D30" s="7"/>
      <c r="E30" s="7"/>
      <c r="F30" s="7"/>
      <c r="G30" s="7"/>
    </row>
  </sheetData>
  <mergeCells count="6">
    <mergeCell ref="K1:L1"/>
    <mergeCell ref="A1:D2"/>
    <mergeCell ref="G1:G2"/>
    <mergeCell ref="H1:H2"/>
    <mergeCell ref="I1:I2"/>
    <mergeCell ref="J1:J2"/>
  </mergeCells>
  <pageMargins left="0.7" right="0.7" top="0.75" bottom="0.75" header="0.3" footer="0.3"/>
  <pageSetup paperSize="9" scale="86" fitToHeight="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7" customHeight="1" x14ac:dyDescent="0.25">
      <c r="A1" s="535" t="s">
        <v>493</v>
      </c>
      <c r="B1" s="535"/>
      <c r="C1" s="535"/>
      <c r="D1" s="535"/>
      <c r="E1" s="535"/>
      <c r="F1" s="535"/>
      <c r="G1" s="189">
        <v>2018</v>
      </c>
      <c r="H1" s="189" t="s">
        <v>242</v>
      </c>
      <c r="I1" s="189" t="s">
        <v>205</v>
      </c>
      <c r="J1" s="189" t="s">
        <v>243</v>
      </c>
      <c r="K1" s="714" t="s">
        <v>151</v>
      </c>
      <c r="L1" s="714"/>
    </row>
    <row r="2" spans="1:12" ht="15" customHeight="1" x14ac:dyDescent="0.25">
      <c r="A2" s="282" t="s">
        <v>113</v>
      </c>
      <c r="B2" s="283"/>
      <c r="C2" s="283"/>
      <c r="D2" s="283"/>
      <c r="E2" s="283"/>
      <c r="F2" s="283"/>
      <c r="G2" s="278">
        <v>-0.14039101477553123</v>
      </c>
      <c r="H2" s="278">
        <v>-6.5510257480915851E-2</v>
      </c>
      <c r="I2" s="278">
        <v>0.46824628262403722</v>
      </c>
      <c r="J2" s="278">
        <v>-1.1514750624969539</v>
      </c>
      <c r="K2" s="531">
        <v>-1.6197213451209911</v>
      </c>
      <c r="L2" s="531"/>
    </row>
    <row r="3" spans="1:12" ht="15" customHeight="1" x14ac:dyDescent="0.25">
      <c r="A3" s="284"/>
      <c r="B3" s="284" t="s">
        <v>148</v>
      </c>
      <c r="C3" s="285"/>
      <c r="D3" s="285"/>
      <c r="E3" s="285"/>
      <c r="F3" s="285"/>
      <c r="G3" s="279">
        <v>-6.7123304234338502E-2</v>
      </c>
      <c r="H3" s="279">
        <v>0.12724755624389045</v>
      </c>
      <c r="I3" s="279">
        <v>0.5440885133468446</v>
      </c>
      <c r="J3" s="279">
        <v>-1.0412362095209868</v>
      </c>
      <c r="K3" s="532">
        <v>-1.5853247228678313</v>
      </c>
      <c r="L3" s="532"/>
    </row>
    <row r="4" spans="1:12" ht="15" customHeight="1" x14ac:dyDescent="0.25">
      <c r="A4" s="284"/>
      <c r="B4" s="284" t="s">
        <v>146</v>
      </c>
      <c r="C4" s="285"/>
      <c r="D4" s="285"/>
      <c r="E4" s="285"/>
      <c r="F4" s="285"/>
      <c r="G4" s="279">
        <v>-7.3267710541192729E-2</v>
      </c>
      <c r="H4" s="279">
        <v>-0.1927578137248063</v>
      </c>
      <c r="I4" s="279">
        <v>-7.5842230722807283E-2</v>
      </c>
      <c r="J4" s="279">
        <v>-0.11023885297596701</v>
      </c>
      <c r="K4" s="532">
        <v>-3.4396622253159731E-2</v>
      </c>
      <c r="L4" s="532"/>
    </row>
    <row r="5" spans="1:12" ht="15" customHeight="1" x14ac:dyDescent="0.25">
      <c r="A5" s="286" t="s">
        <v>127</v>
      </c>
      <c r="B5" s="287"/>
      <c r="C5" s="287"/>
      <c r="D5" s="287"/>
      <c r="E5" s="287"/>
      <c r="F5" s="287"/>
      <c r="G5" s="280">
        <v>0.17019413420586263</v>
      </c>
      <c r="H5" s="280">
        <v>6.8153916174792634E-2</v>
      </c>
      <c r="I5" s="280">
        <v>0.16861744946474189</v>
      </c>
      <c r="J5" s="280">
        <v>0.10820042647149285</v>
      </c>
      <c r="K5" s="533">
        <v>-6.0417022993249039E-2</v>
      </c>
      <c r="L5" s="533"/>
    </row>
    <row r="6" spans="1:12" ht="15" customHeight="1" x14ac:dyDescent="0.25">
      <c r="A6" s="284"/>
      <c r="B6" s="284" t="s">
        <v>149</v>
      </c>
      <c r="C6" s="288"/>
      <c r="D6" s="288"/>
      <c r="E6" s="288"/>
      <c r="F6" s="288"/>
      <c r="G6" s="279">
        <v>-3.6643142048635984E-3</v>
      </c>
      <c r="H6" s="279">
        <v>-3.1141582263785654E-2</v>
      </c>
      <c r="I6" s="279">
        <v>8.8320738997121104E-2</v>
      </c>
      <c r="J6" s="279">
        <v>3.0402781893897248E-2</v>
      </c>
      <c r="K6" s="532">
        <v>-5.7917957103223852E-2</v>
      </c>
      <c r="L6" s="532"/>
    </row>
    <row r="7" spans="1:12" ht="15" customHeight="1" x14ac:dyDescent="0.25">
      <c r="A7" s="284"/>
      <c r="B7" s="284" t="s">
        <v>145</v>
      </c>
      <c r="C7" s="288"/>
      <c r="D7" s="288"/>
      <c r="E7" s="288"/>
      <c r="F7" s="288"/>
      <c r="G7" s="279">
        <v>0.1738584484107262</v>
      </c>
      <c r="H7" s="279">
        <v>9.9295498438578281E-2</v>
      </c>
      <c r="I7" s="279">
        <v>8.0296710467620783E-2</v>
      </c>
      <c r="J7" s="279">
        <v>7.7797644577595595E-2</v>
      </c>
      <c r="K7" s="532">
        <v>-2.4990658900251872E-3</v>
      </c>
      <c r="L7" s="532"/>
    </row>
    <row r="8" spans="1:12" ht="15" customHeight="1" x14ac:dyDescent="0.25">
      <c r="A8" s="286" t="s">
        <v>126</v>
      </c>
      <c r="B8" s="287"/>
      <c r="C8" s="287"/>
      <c r="D8" s="287"/>
      <c r="E8" s="287"/>
      <c r="F8" s="287"/>
      <c r="G8" s="280">
        <v>1.9754119827082244E-2</v>
      </c>
      <c r="H8" s="280">
        <v>-5.3209087242020683E-2</v>
      </c>
      <c r="I8" s="280">
        <v>8.3430768732299619E-3</v>
      </c>
      <c r="J8" s="280">
        <v>5.6918184525108972E-3</v>
      </c>
      <c r="K8" s="533">
        <v>-2.6512584207190647E-3</v>
      </c>
      <c r="L8" s="533"/>
    </row>
    <row r="9" spans="1:12" ht="15" customHeight="1" x14ac:dyDescent="0.25">
      <c r="A9" s="284"/>
      <c r="B9" s="284" t="s">
        <v>150</v>
      </c>
      <c r="C9" s="288"/>
      <c r="D9" s="288"/>
      <c r="E9" s="288"/>
      <c r="F9" s="288"/>
      <c r="G9" s="279">
        <v>-1.375589069621516E-2</v>
      </c>
      <c r="H9" s="279">
        <v>-2.482387460964457E-2</v>
      </c>
      <c r="I9" s="279">
        <v>-1.6247790707478903E-2</v>
      </c>
      <c r="J9" s="279">
        <v>-1.8133710199377755E-2</v>
      </c>
      <c r="K9" s="532">
        <v>-1.8859194918988513E-3</v>
      </c>
      <c r="L9" s="532"/>
    </row>
    <row r="10" spans="1:12" ht="15" customHeight="1" x14ac:dyDescent="0.25">
      <c r="A10" s="284"/>
      <c r="B10" s="284" t="s">
        <v>147</v>
      </c>
      <c r="C10" s="288"/>
      <c r="D10" s="288"/>
      <c r="E10" s="288"/>
      <c r="F10" s="288"/>
      <c r="G10" s="279">
        <v>3.3510010523297398E-2</v>
      </c>
      <c r="H10" s="279">
        <v>0</v>
      </c>
      <c r="I10" s="279">
        <v>2.4590867580708865E-2</v>
      </c>
      <c r="J10" s="279">
        <v>2.3825528651888653E-2</v>
      </c>
      <c r="K10" s="532">
        <v>-7.6533892882021254E-4</v>
      </c>
      <c r="L10" s="532"/>
    </row>
    <row r="11" spans="1:12" ht="15" customHeight="1" x14ac:dyDescent="0.25">
      <c r="A11" s="286" t="s">
        <v>114</v>
      </c>
      <c r="B11" s="289"/>
      <c r="C11" s="289"/>
      <c r="D11" s="289"/>
      <c r="E11" s="289"/>
      <c r="F11" s="289"/>
      <c r="G11" s="280">
        <v>0.14815380507041365</v>
      </c>
      <c r="H11" s="280">
        <v>5.3662015983237693E-2</v>
      </c>
      <c r="I11" s="280">
        <v>5.0084654444933305E-2</v>
      </c>
      <c r="J11" s="280">
        <v>3.9063618237328193E-2</v>
      </c>
      <c r="K11" s="533">
        <v>-1.1021036207605112E-2</v>
      </c>
      <c r="L11" s="533"/>
    </row>
    <row r="12" spans="1:12" ht="15" customHeight="1" x14ac:dyDescent="0.25">
      <c r="A12" s="290" t="s">
        <v>11</v>
      </c>
      <c r="B12" s="291"/>
      <c r="C12" s="291"/>
      <c r="D12" s="291"/>
      <c r="E12" s="292"/>
      <c r="F12" s="292"/>
      <c r="G12" s="281">
        <v>0.19771104432782724</v>
      </c>
      <c r="H12" s="281">
        <v>3.0965874350937896E-3</v>
      </c>
      <c r="I12" s="281">
        <v>0.69529146340694237</v>
      </c>
      <c r="J12" s="281">
        <v>-0.99851919933562194</v>
      </c>
      <c r="K12" s="534">
        <v>-1.6938106627425644</v>
      </c>
      <c r="L12" s="534"/>
    </row>
    <row r="13" spans="1:12" x14ac:dyDescent="0.25">
      <c r="A13" s="486" t="s">
        <v>495</v>
      </c>
      <c r="B13" s="52"/>
      <c r="C13" s="52"/>
      <c r="D13" s="52"/>
      <c r="E13" s="52"/>
      <c r="F13" s="52"/>
      <c r="G13" s="279"/>
    </row>
    <row r="14" spans="1:12" x14ac:dyDescent="0.25">
      <c r="A14" s="484" t="s">
        <v>206</v>
      </c>
      <c r="B14" s="7"/>
      <c r="C14" s="7"/>
      <c r="D14" s="7"/>
      <c r="E14" s="7"/>
      <c r="F14" s="7"/>
      <c r="G14" s="7"/>
    </row>
  </sheetData>
  <mergeCells count="1">
    <mergeCell ref="K1:L1"/>
  </mergeCells>
  <pageMargins left="0.7" right="0.7" top="0.75" bottom="0.75" header="0.3" footer="0.3"/>
  <pageSetup paperSize="9" scale="86" fitToHeight="0"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6.25" customHeight="1" x14ac:dyDescent="0.25">
      <c r="A1" s="535" t="s">
        <v>493</v>
      </c>
      <c r="B1" s="535"/>
      <c r="C1" s="535"/>
      <c r="D1" s="535"/>
      <c r="E1" s="535"/>
      <c r="F1" s="535"/>
      <c r="G1" s="189">
        <v>2018</v>
      </c>
      <c r="H1" s="189" t="s">
        <v>242</v>
      </c>
      <c r="I1" s="189" t="s">
        <v>205</v>
      </c>
      <c r="J1" s="189" t="s">
        <v>243</v>
      </c>
      <c r="K1" s="714" t="s">
        <v>151</v>
      </c>
      <c r="L1" s="714"/>
    </row>
    <row r="2" spans="1:12" x14ac:dyDescent="0.25">
      <c r="A2" s="282" t="s">
        <v>113</v>
      </c>
      <c r="B2" s="283"/>
      <c r="C2" s="283"/>
      <c r="D2" s="283"/>
      <c r="E2" s="283"/>
      <c r="F2" s="283"/>
      <c r="G2" s="278">
        <v>63.827415493825946</v>
      </c>
      <c r="H2" s="278">
        <v>61.378742154382152</v>
      </c>
      <c r="I2" s="278">
        <v>60.697763670911066</v>
      </c>
      <c r="J2" s="278">
        <v>59.109237020579961</v>
      </c>
      <c r="K2" s="531">
        <v>-1.5885266503311044</v>
      </c>
      <c r="L2" s="531"/>
    </row>
    <row r="3" spans="1:12" x14ac:dyDescent="0.25">
      <c r="A3" s="284"/>
      <c r="B3" s="284" t="s">
        <v>148</v>
      </c>
      <c r="C3" s="285"/>
      <c r="D3" s="285"/>
      <c r="E3" s="285"/>
      <c r="F3" s="285"/>
      <c r="G3" s="279">
        <v>55.133236801608852</v>
      </c>
      <c r="H3" s="279">
        <v>52.508452529304584</v>
      </c>
      <c r="I3" s="279">
        <v>52.207206349701266</v>
      </c>
      <c r="J3" s="279">
        <v>50.772691549382778</v>
      </c>
      <c r="K3" s="532">
        <v>-1.4345148003184889</v>
      </c>
      <c r="L3" s="532"/>
    </row>
    <row r="4" spans="1:12" x14ac:dyDescent="0.25">
      <c r="A4" s="284"/>
      <c r="B4" s="284" t="s">
        <v>146</v>
      </c>
      <c r="C4" s="285"/>
      <c r="D4" s="285"/>
      <c r="E4" s="285"/>
      <c r="F4" s="285"/>
      <c r="G4" s="279">
        <v>8.6941786922170845</v>
      </c>
      <c r="H4" s="279">
        <v>8.870289625077568</v>
      </c>
      <c r="I4" s="279">
        <v>8.4905573212098062</v>
      </c>
      <c r="J4" s="279">
        <v>8.3365454711971978</v>
      </c>
      <c r="K4" s="532">
        <v>-0.15401185001260842</v>
      </c>
      <c r="L4" s="532"/>
    </row>
    <row r="5" spans="1:12" x14ac:dyDescent="0.25">
      <c r="A5" s="286" t="s">
        <v>127</v>
      </c>
      <c r="B5" s="287"/>
      <c r="C5" s="287"/>
      <c r="D5" s="287"/>
      <c r="E5" s="287"/>
      <c r="F5" s="287"/>
      <c r="G5" s="280">
        <v>5.5993299621404509</v>
      </c>
      <c r="H5" s="280">
        <v>5.4612524141218053</v>
      </c>
      <c r="I5" s="280">
        <v>5.2507289887695663</v>
      </c>
      <c r="J5" s="280">
        <v>4.9791106883007092</v>
      </c>
      <c r="K5" s="533">
        <v>-0.27161830046885704</v>
      </c>
      <c r="L5" s="533"/>
    </row>
    <row r="6" spans="1:12" x14ac:dyDescent="0.25">
      <c r="A6" s="284"/>
      <c r="B6" s="284" t="s">
        <v>149</v>
      </c>
      <c r="C6" s="288"/>
      <c r="D6" s="288"/>
      <c r="E6" s="288"/>
      <c r="F6" s="288"/>
      <c r="G6" s="279">
        <v>3.8816253765943491</v>
      </c>
      <c r="H6" s="279">
        <v>3.5994618183984626</v>
      </c>
      <c r="I6" s="279">
        <v>3.668534599309309</v>
      </c>
      <c r="J6" s="279">
        <v>3.5239564093554763</v>
      </c>
      <c r="K6" s="532">
        <v>-0.14457818995383276</v>
      </c>
      <c r="L6" s="532"/>
    </row>
    <row r="7" spans="1:12" x14ac:dyDescent="0.25">
      <c r="A7" s="284"/>
      <c r="B7" s="284" t="s">
        <v>145</v>
      </c>
      <c r="C7" s="288"/>
      <c r="D7" s="288"/>
      <c r="E7" s="288"/>
      <c r="F7" s="288"/>
      <c r="G7" s="279">
        <v>1.7177045855461013</v>
      </c>
      <c r="H7" s="279">
        <v>1.8617905957233429</v>
      </c>
      <c r="I7" s="279">
        <v>1.5821943894602575</v>
      </c>
      <c r="J7" s="279">
        <v>1.4551542789452336</v>
      </c>
      <c r="K7" s="532">
        <v>-0.12704011051502384</v>
      </c>
      <c r="L7" s="532"/>
    </row>
    <row r="8" spans="1:12" x14ac:dyDescent="0.25">
      <c r="A8" s="286" t="s">
        <v>126</v>
      </c>
      <c r="B8" s="287"/>
      <c r="C8" s="287"/>
      <c r="D8" s="287"/>
      <c r="E8" s="287"/>
      <c r="F8" s="287"/>
      <c r="G8" s="280">
        <v>4.1942082912362864</v>
      </c>
      <c r="H8" s="280">
        <v>3.9196898008628778</v>
      </c>
      <c r="I8" s="280">
        <v>4.0510475855829702</v>
      </c>
      <c r="J8" s="280">
        <v>3.9192754485091665</v>
      </c>
      <c r="K8" s="533">
        <v>-0.13177213707380364</v>
      </c>
      <c r="L8" s="533"/>
    </row>
    <row r="9" spans="1:12" x14ac:dyDescent="0.25">
      <c r="A9" s="284"/>
      <c r="B9" s="284" t="s">
        <v>150</v>
      </c>
      <c r="C9" s="288"/>
      <c r="D9" s="288"/>
      <c r="E9" s="288"/>
      <c r="F9" s="288"/>
      <c r="G9" s="279">
        <v>3.304982738061415</v>
      </c>
      <c r="H9" s="279">
        <v>3.0508541895253183</v>
      </c>
      <c r="I9" s="279">
        <v>3.2149959536202144</v>
      </c>
      <c r="J9" s="279">
        <v>3.1330696902855442</v>
      </c>
      <c r="K9" s="532">
        <v>-8.1926263334670235E-2</v>
      </c>
      <c r="L9" s="532"/>
    </row>
    <row r="10" spans="1:12" x14ac:dyDescent="0.25">
      <c r="A10" s="284"/>
      <c r="B10" s="284" t="s">
        <v>147</v>
      </c>
      <c r="C10" s="288"/>
      <c r="D10" s="288"/>
      <c r="E10" s="288"/>
      <c r="F10" s="288"/>
      <c r="G10" s="279">
        <v>0.8892255531748714</v>
      </c>
      <c r="H10" s="279">
        <v>0.86883561133756004</v>
      </c>
      <c r="I10" s="279">
        <v>0.83605163196275589</v>
      </c>
      <c r="J10" s="279">
        <v>0.78620575822362282</v>
      </c>
      <c r="K10" s="532">
        <v>-4.9845873739133073E-2</v>
      </c>
      <c r="L10" s="532"/>
    </row>
    <row r="11" spans="1:12" x14ac:dyDescent="0.25">
      <c r="A11" s="286" t="s">
        <v>114</v>
      </c>
      <c r="B11" s="289"/>
      <c r="C11" s="289"/>
      <c r="D11" s="289"/>
      <c r="E11" s="289"/>
      <c r="F11" s="289"/>
      <c r="G11" s="280">
        <v>0.34286960722937027</v>
      </c>
      <c r="H11" s="280">
        <v>0.17376712226751198</v>
      </c>
      <c r="I11" s="280">
        <v>0.28176383408510836</v>
      </c>
      <c r="J11" s="280">
        <v>0.23393091032201083</v>
      </c>
      <c r="K11" s="533">
        <v>-4.7832923763097529E-2</v>
      </c>
      <c r="L11" s="533"/>
    </row>
    <row r="12" spans="1:12" x14ac:dyDescent="0.25">
      <c r="A12" s="290" t="s">
        <v>17</v>
      </c>
      <c r="B12" s="291"/>
      <c r="C12" s="291"/>
      <c r="D12" s="291"/>
      <c r="E12" s="292"/>
      <c r="F12" s="292"/>
      <c r="G12" s="281">
        <v>73.963823354432051</v>
      </c>
      <c r="H12" s="281">
        <v>71.184186198918681</v>
      </c>
      <c r="I12" s="281">
        <v>70.2813040793487</v>
      </c>
      <c r="J12" s="281">
        <v>68.24155406771186</v>
      </c>
      <c r="K12" s="534">
        <v>-2.0397500116368406</v>
      </c>
      <c r="L12" s="534"/>
    </row>
    <row r="13" spans="1:12" x14ac:dyDescent="0.25">
      <c r="A13" s="486" t="s">
        <v>495</v>
      </c>
      <c r="B13" s="52"/>
      <c r="C13" s="52"/>
      <c r="D13" s="52"/>
      <c r="E13" s="52"/>
      <c r="F13" s="52"/>
      <c r="G13" s="279"/>
    </row>
    <row r="14" spans="1:12" x14ac:dyDescent="0.25">
      <c r="A14" s="484" t="s">
        <v>206</v>
      </c>
      <c r="B14" s="284"/>
      <c r="C14" s="284"/>
      <c r="D14" s="284"/>
      <c r="E14" s="284"/>
      <c r="F14" s="284"/>
    </row>
  </sheetData>
  <mergeCells count="1">
    <mergeCell ref="K1:L1"/>
  </mergeCells>
  <pageMargins left="0.7" right="0.7" top="0.75" bottom="0.75" header="0.3" footer="0.3"/>
  <pageSetup paperSize="9" scale="86"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
  <sheetViews>
    <sheetView showGridLines="0" workbookViewId="0">
      <selection sqref="A1:A2"/>
    </sheetView>
  </sheetViews>
  <sheetFormatPr baseColWidth="10" defaultColWidth="11.42578125" defaultRowHeight="12.75" x14ac:dyDescent="0.2"/>
  <cols>
    <col min="1" max="2" width="2.85546875" style="29" customWidth="1"/>
    <col min="3" max="3" width="5.7109375" style="29" customWidth="1"/>
    <col min="4" max="4" width="21.42578125" style="29" customWidth="1"/>
    <col min="5" max="5" width="15.7109375" style="29" customWidth="1"/>
    <col min="6" max="11" width="8.5703125" style="29" customWidth="1"/>
    <col min="12" max="16384" width="11.42578125" style="29"/>
  </cols>
  <sheetData>
    <row r="1" spans="1:11" ht="15" customHeight="1" x14ac:dyDescent="0.2">
      <c r="A1" s="752"/>
      <c r="B1" s="514"/>
      <c r="C1" s="514"/>
      <c r="D1" s="514"/>
      <c r="E1" s="514"/>
      <c r="F1" s="752" t="s">
        <v>483</v>
      </c>
      <c r="G1" s="754" t="s">
        <v>484</v>
      </c>
      <c r="H1" s="756" t="s">
        <v>485</v>
      </c>
      <c r="I1" s="756"/>
      <c r="J1" s="756"/>
      <c r="K1" s="756"/>
    </row>
    <row r="2" spans="1:11" ht="15" customHeight="1" x14ac:dyDescent="0.2">
      <c r="A2" s="753"/>
      <c r="B2" s="515"/>
      <c r="C2" s="515"/>
      <c r="D2" s="515"/>
      <c r="E2" s="515"/>
      <c r="F2" s="753"/>
      <c r="G2" s="755"/>
      <c r="H2" s="516" t="s">
        <v>486</v>
      </c>
      <c r="I2" s="516" t="s">
        <v>8</v>
      </c>
      <c r="J2" s="524" t="s">
        <v>9</v>
      </c>
      <c r="K2" s="516" t="s">
        <v>487</v>
      </c>
    </row>
    <row r="3" spans="1:11" ht="15" customHeight="1" x14ac:dyDescent="0.2">
      <c r="A3" s="517" t="s">
        <v>488</v>
      </c>
      <c r="B3" s="31"/>
      <c r="C3" s="518"/>
      <c r="D3" s="518"/>
      <c r="E3" s="518" t="s">
        <v>41</v>
      </c>
      <c r="F3" s="525">
        <v>41.2</v>
      </c>
      <c r="G3" s="525">
        <v>24.3</v>
      </c>
      <c r="H3" s="525">
        <v>5.4</v>
      </c>
      <c r="I3" s="525">
        <v>14</v>
      </c>
      <c r="J3" s="525">
        <v>4.9000000000000004</v>
      </c>
      <c r="K3" s="525">
        <v>0</v>
      </c>
    </row>
    <row r="4" spans="1:11" ht="15" customHeight="1" x14ac:dyDescent="0.2">
      <c r="A4" s="518"/>
      <c r="B4" s="518"/>
      <c r="C4" s="518"/>
      <c r="D4" s="518"/>
      <c r="E4" s="518"/>
      <c r="F4" s="525"/>
      <c r="G4" s="525"/>
      <c r="H4" s="526"/>
      <c r="I4" s="526"/>
      <c r="J4" s="526"/>
      <c r="K4" s="526"/>
    </row>
    <row r="5" spans="1:11" ht="15" customHeight="1" x14ac:dyDescent="0.2">
      <c r="A5" s="519" t="s">
        <v>488</v>
      </c>
      <c r="B5" s="31"/>
      <c r="C5" s="520"/>
      <c r="D5" s="520"/>
      <c r="E5" s="520" t="s">
        <v>489</v>
      </c>
      <c r="F5" s="521">
        <v>152721</v>
      </c>
      <c r="G5" s="521">
        <v>89934</v>
      </c>
      <c r="H5" s="521">
        <v>19982</v>
      </c>
      <c r="I5" s="521">
        <v>51739</v>
      </c>
      <c r="J5" s="521">
        <v>18213</v>
      </c>
      <c r="K5" s="521">
        <v>0</v>
      </c>
    </row>
    <row r="6" spans="1:11" ht="15" customHeight="1" x14ac:dyDescent="0.2">
      <c r="A6" s="527"/>
      <c r="B6" s="528" t="s">
        <v>490</v>
      </c>
      <c r="C6" s="527"/>
      <c r="D6" s="527"/>
      <c r="E6" s="527"/>
      <c r="F6" s="522">
        <v>48414</v>
      </c>
      <c r="G6" s="522">
        <v>44589</v>
      </c>
      <c r="H6" s="522">
        <v>708</v>
      </c>
      <c r="I6" s="522">
        <v>40095</v>
      </c>
      <c r="J6" s="522">
        <v>3786</v>
      </c>
      <c r="K6" s="522">
        <v>0</v>
      </c>
    </row>
    <row r="7" spans="1:11" ht="15" customHeight="1" x14ac:dyDescent="0.2">
      <c r="A7" s="529"/>
      <c r="B7" s="529" t="s">
        <v>491</v>
      </c>
      <c r="C7" s="529"/>
      <c r="D7" s="529"/>
      <c r="E7" s="529"/>
      <c r="F7" s="523">
        <v>104307</v>
      </c>
      <c r="G7" s="523">
        <v>45345</v>
      </c>
      <c r="H7" s="523">
        <v>19274</v>
      </c>
      <c r="I7" s="523">
        <v>11644</v>
      </c>
      <c r="J7" s="523">
        <v>14427</v>
      </c>
      <c r="K7" s="523">
        <v>0</v>
      </c>
    </row>
    <row r="8" spans="1:11" ht="15" customHeight="1" x14ac:dyDescent="0.2">
      <c r="A8" s="751" t="s">
        <v>492</v>
      </c>
      <c r="B8" s="751"/>
      <c r="C8" s="751"/>
      <c r="D8" s="751"/>
      <c r="E8" s="751"/>
      <c r="F8" s="751"/>
      <c r="G8" s="751"/>
      <c r="H8" s="751"/>
      <c r="I8" s="751"/>
      <c r="J8" s="751"/>
      <c r="K8" s="751"/>
    </row>
    <row r="9" spans="1:11" ht="15" customHeight="1" x14ac:dyDescent="0.2">
      <c r="A9" s="751"/>
      <c r="B9" s="751"/>
      <c r="C9" s="751"/>
      <c r="D9" s="751"/>
      <c r="E9" s="751"/>
      <c r="F9" s="751"/>
      <c r="G9" s="751"/>
      <c r="H9" s="751"/>
      <c r="I9" s="751"/>
      <c r="J9" s="751"/>
      <c r="K9" s="31"/>
    </row>
  </sheetData>
  <mergeCells count="6">
    <mergeCell ref="A9:J9"/>
    <mergeCell ref="A1:A2"/>
    <mergeCell ref="F1:F2"/>
    <mergeCell ref="G1:G2"/>
    <mergeCell ref="H1:K1"/>
    <mergeCell ref="A8:K8"/>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4"/>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8.5" customHeight="1" x14ac:dyDescent="0.25">
      <c r="A1" s="88"/>
      <c r="B1" s="88"/>
      <c r="C1" s="88"/>
      <c r="D1" s="88"/>
      <c r="E1" s="88"/>
      <c r="F1" s="88"/>
      <c r="G1" s="88">
        <v>2018</v>
      </c>
      <c r="H1" s="191" t="s">
        <v>242</v>
      </c>
      <c r="I1" s="191" t="s">
        <v>458</v>
      </c>
      <c r="J1" s="191" t="s">
        <v>243</v>
      </c>
      <c r="K1" s="694" t="s">
        <v>151</v>
      </c>
      <c r="L1" s="694"/>
    </row>
    <row r="2" spans="1:12" x14ac:dyDescent="0.25">
      <c r="A2" s="30" t="s">
        <v>42</v>
      </c>
      <c r="B2" s="30"/>
      <c r="C2" s="30"/>
      <c r="D2" s="30"/>
      <c r="E2" s="30"/>
      <c r="F2" s="30"/>
      <c r="G2" s="30"/>
      <c r="H2" s="30"/>
      <c r="I2" s="30"/>
      <c r="J2" s="30"/>
      <c r="K2" s="496"/>
      <c r="L2" s="496"/>
    </row>
    <row r="3" spans="1:12" x14ac:dyDescent="0.25">
      <c r="A3" s="29" t="s">
        <v>43</v>
      </c>
      <c r="B3" s="29"/>
      <c r="C3" s="29"/>
      <c r="D3" s="29"/>
      <c r="E3" s="29"/>
      <c r="F3" s="29"/>
      <c r="G3" s="82">
        <v>0.19771104432783204</v>
      </c>
      <c r="H3" s="82">
        <v>-3.4763421077383672E-3</v>
      </c>
      <c r="I3" s="82">
        <v>0.6952914634069316</v>
      </c>
      <c r="J3" s="82">
        <v>-0.99851919933561817</v>
      </c>
      <c r="K3" s="96">
        <v>-1.6938106627425498</v>
      </c>
      <c r="L3" s="96"/>
    </row>
    <row r="4" spans="1:12" x14ac:dyDescent="0.25">
      <c r="A4" s="29" t="s">
        <v>54</v>
      </c>
      <c r="B4" s="29"/>
      <c r="C4" s="29"/>
      <c r="D4" s="29"/>
      <c r="E4" s="29"/>
      <c r="F4" s="29"/>
      <c r="G4" s="82">
        <v>0.2</v>
      </c>
      <c r="H4" s="82">
        <v>0.1</v>
      </c>
      <c r="I4" s="82">
        <v>0.6</v>
      </c>
      <c r="J4" s="82">
        <v>0.3</v>
      </c>
      <c r="K4" s="96">
        <v>-0.3</v>
      </c>
      <c r="L4" s="96"/>
    </row>
    <row r="5" spans="1:12" x14ac:dyDescent="0.25">
      <c r="A5" s="29" t="s">
        <v>52</v>
      </c>
      <c r="B5" s="29"/>
      <c r="C5" s="29"/>
      <c r="D5" s="29"/>
      <c r="E5" s="29"/>
      <c r="F5" s="29"/>
      <c r="G5" s="83">
        <v>0.2</v>
      </c>
      <c r="H5" s="83">
        <v>-0.6</v>
      </c>
      <c r="I5" s="83">
        <v>0.4</v>
      </c>
      <c r="J5" s="83">
        <v>0.2</v>
      </c>
      <c r="K5" s="96">
        <v>-0.2</v>
      </c>
      <c r="L5" s="96"/>
    </row>
    <row r="6" spans="1:12" x14ac:dyDescent="0.25">
      <c r="A6" s="29" t="s">
        <v>53</v>
      </c>
      <c r="B6" s="29"/>
      <c r="C6" s="29"/>
      <c r="D6" s="29"/>
      <c r="E6" s="29"/>
      <c r="F6" s="29"/>
      <c r="G6" s="83">
        <v>0.2</v>
      </c>
      <c r="H6" s="83">
        <v>-0.1</v>
      </c>
      <c r="I6" s="83">
        <v>0.5</v>
      </c>
      <c r="J6" s="83">
        <v>0.2</v>
      </c>
      <c r="K6" s="96">
        <v>-0.3</v>
      </c>
      <c r="L6" s="96"/>
    </row>
    <row r="7" spans="1:12" x14ac:dyDescent="0.25">
      <c r="A7" s="29" t="s">
        <v>45</v>
      </c>
      <c r="B7" s="29"/>
      <c r="C7" s="29"/>
      <c r="D7" s="29"/>
      <c r="E7" s="29"/>
      <c r="F7" s="29"/>
      <c r="G7" s="83">
        <v>0.2</v>
      </c>
      <c r="H7" s="83">
        <v>-0.4</v>
      </c>
      <c r="I7" s="83">
        <v>0.5</v>
      </c>
      <c r="J7" s="83">
        <v>0.2</v>
      </c>
      <c r="K7" s="96">
        <v>-0.3</v>
      </c>
      <c r="L7" s="96"/>
    </row>
    <row r="8" spans="1:12" x14ac:dyDescent="0.25">
      <c r="A8" s="29" t="s">
        <v>46</v>
      </c>
      <c r="B8" s="29"/>
      <c r="C8" s="29"/>
      <c r="D8" s="29"/>
      <c r="E8" s="29"/>
      <c r="F8" s="29"/>
      <c r="G8" s="83">
        <v>0.2</v>
      </c>
      <c r="H8" s="83" t="s">
        <v>47</v>
      </c>
      <c r="I8" s="83">
        <v>0.6</v>
      </c>
      <c r="J8" s="83">
        <v>0.4</v>
      </c>
      <c r="K8" s="96">
        <v>-0.19999999999999996</v>
      </c>
      <c r="L8" s="96"/>
    </row>
    <row r="9" spans="1:12" x14ac:dyDescent="0.25">
      <c r="A9" s="30" t="s">
        <v>48</v>
      </c>
      <c r="B9" s="30"/>
      <c r="C9" s="30"/>
      <c r="D9" s="30"/>
      <c r="E9" s="30"/>
      <c r="F9" s="30"/>
      <c r="G9" s="84"/>
      <c r="H9" s="84"/>
      <c r="I9" s="84"/>
      <c r="J9" s="84"/>
      <c r="K9" s="193"/>
      <c r="L9" s="193"/>
    </row>
    <row r="10" spans="1:12" x14ac:dyDescent="0.25">
      <c r="A10" s="29" t="s">
        <v>43</v>
      </c>
      <c r="B10" s="29"/>
      <c r="C10" s="29"/>
      <c r="D10" s="29"/>
      <c r="E10" s="29"/>
      <c r="F10" s="29"/>
      <c r="G10" s="83">
        <v>73.963824172646298</v>
      </c>
      <c r="H10" s="83">
        <v>70.923723376021115</v>
      </c>
      <c r="I10" s="83">
        <v>70.2813040793487</v>
      </c>
      <c r="J10" s="83">
        <v>68.241554067711917</v>
      </c>
      <c r="K10" s="96">
        <v>-2.0397500116367837</v>
      </c>
      <c r="L10" s="96"/>
    </row>
    <row r="11" spans="1:12" x14ac:dyDescent="0.25">
      <c r="A11" s="29" t="s">
        <v>54</v>
      </c>
      <c r="B11" s="29"/>
      <c r="C11" s="29"/>
      <c r="D11" s="29"/>
      <c r="E11" s="29"/>
      <c r="F11" s="29"/>
      <c r="G11" s="83">
        <v>74</v>
      </c>
      <c r="H11" s="83">
        <v>72.3</v>
      </c>
      <c r="I11" s="83">
        <v>69.7</v>
      </c>
      <c r="J11" s="83">
        <v>67</v>
      </c>
      <c r="K11" s="96">
        <v>-2.7000000000000028</v>
      </c>
      <c r="L11" s="96"/>
    </row>
    <row r="12" spans="1:12" x14ac:dyDescent="0.25">
      <c r="A12" s="29" t="s">
        <v>52</v>
      </c>
      <c r="B12" s="29"/>
      <c r="C12" s="29"/>
      <c r="D12" s="29"/>
      <c r="E12" s="29"/>
      <c r="F12" s="29"/>
      <c r="G12" s="83">
        <v>74</v>
      </c>
      <c r="H12" s="83">
        <v>73.400000000000006</v>
      </c>
      <c r="I12" s="83">
        <v>69.900000000000006</v>
      </c>
      <c r="J12" s="83">
        <v>67.2</v>
      </c>
      <c r="K12" s="96">
        <v>-2.7000000000000028</v>
      </c>
      <c r="L12" s="96"/>
    </row>
    <row r="13" spans="1:12" x14ac:dyDescent="0.25">
      <c r="A13" s="29" t="s">
        <v>53</v>
      </c>
      <c r="B13" s="29"/>
      <c r="C13" s="29"/>
      <c r="D13" s="29"/>
      <c r="E13" s="29"/>
      <c r="F13" s="29"/>
      <c r="G13" s="83">
        <v>74</v>
      </c>
      <c r="H13" s="83">
        <v>72.099999999999994</v>
      </c>
      <c r="I13" s="83">
        <v>70.400000000000006</v>
      </c>
      <c r="J13" s="83">
        <v>68.2</v>
      </c>
      <c r="K13" s="96">
        <v>-2.2000000000000028</v>
      </c>
      <c r="L13" s="96"/>
    </row>
    <row r="14" spans="1:12" x14ac:dyDescent="0.25">
      <c r="A14" s="29" t="s">
        <v>45</v>
      </c>
      <c r="B14" s="29"/>
      <c r="C14" s="29"/>
      <c r="D14" s="29"/>
      <c r="E14" s="29"/>
      <c r="F14" s="29"/>
      <c r="G14" s="83" t="s">
        <v>44</v>
      </c>
      <c r="H14" s="83" t="s">
        <v>44</v>
      </c>
      <c r="I14" s="83" t="s">
        <v>44</v>
      </c>
      <c r="J14" s="83" t="s">
        <v>44</v>
      </c>
      <c r="K14" s="96"/>
      <c r="L14" s="96"/>
    </row>
    <row r="15" spans="1:12" x14ac:dyDescent="0.25">
      <c r="A15" s="29" t="s">
        <v>46</v>
      </c>
      <c r="B15" s="29"/>
      <c r="C15" s="29"/>
      <c r="D15" s="29"/>
      <c r="E15" s="29"/>
      <c r="F15" s="29"/>
      <c r="G15" s="83">
        <v>74</v>
      </c>
      <c r="H15" s="83" t="s">
        <v>47</v>
      </c>
      <c r="I15" s="83">
        <v>69.7</v>
      </c>
      <c r="J15" s="83">
        <v>66.8</v>
      </c>
      <c r="K15" s="96">
        <v>-2.9000000000000057</v>
      </c>
      <c r="L15" s="96"/>
    </row>
    <row r="16" spans="1:12" x14ac:dyDescent="0.25">
      <c r="A16" s="30" t="s">
        <v>49</v>
      </c>
      <c r="B16" s="30"/>
      <c r="C16" s="30"/>
      <c r="D16" s="30"/>
      <c r="E16" s="30"/>
      <c r="F16" s="30"/>
      <c r="G16" s="84"/>
      <c r="H16" s="84"/>
      <c r="I16" s="84"/>
      <c r="J16" s="84"/>
      <c r="K16" s="193"/>
      <c r="L16" s="193"/>
    </row>
    <row r="17" spans="1:12" x14ac:dyDescent="0.25">
      <c r="A17" s="29" t="s">
        <v>54</v>
      </c>
      <c r="B17" s="29"/>
      <c r="C17" s="29"/>
      <c r="D17" s="29"/>
      <c r="E17" s="29"/>
      <c r="F17" s="29"/>
      <c r="G17" s="85">
        <v>2.4</v>
      </c>
      <c r="H17" s="85">
        <v>2.2000000000000002</v>
      </c>
      <c r="I17" s="85">
        <v>1.7</v>
      </c>
      <c r="J17" s="85">
        <v>1.2</v>
      </c>
      <c r="K17" s="96">
        <v>-0.5</v>
      </c>
      <c r="L17" s="96"/>
    </row>
    <row r="18" spans="1:12" x14ac:dyDescent="0.25">
      <c r="A18" s="29" t="s">
        <v>52</v>
      </c>
      <c r="B18" s="29"/>
      <c r="C18" s="29"/>
      <c r="D18" s="29"/>
      <c r="E18" s="29"/>
      <c r="F18" s="29"/>
      <c r="G18" s="85">
        <v>2.4</v>
      </c>
      <c r="H18" s="85">
        <v>2.2999999999999998</v>
      </c>
      <c r="I18" s="85">
        <v>1.5</v>
      </c>
      <c r="J18" s="85">
        <v>1.4</v>
      </c>
      <c r="K18" s="96">
        <v>-0.10000000000000009</v>
      </c>
      <c r="L18" s="96"/>
    </row>
    <row r="19" spans="1:12" x14ac:dyDescent="0.25">
      <c r="A19" s="29" t="s">
        <v>53</v>
      </c>
      <c r="B19" s="29"/>
      <c r="C19" s="29"/>
      <c r="D19" s="29"/>
      <c r="E19" s="29"/>
      <c r="F19" s="29"/>
      <c r="G19" s="85">
        <v>2.2999999999999998</v>
      </c>
      <c r="H19" s="85">
        <v>1.9</v>
      </c>
      <c r="I19" s="85">
        <v>1.6</v>
      </c>
      <c r="J19" s="85">
        <v>1.1000000000000001</v>
      </c>
      <c r="K19" s="96">
        <v>-0.5</v>
      </c>
      <c r="L19" s="96"/>
    </row>
    <row r="20" spans="1:12" x14ac:dyDescent="0.25">
      <c r="A20" s="29" t="s">
        <v>45</v>
      </c>
      <c r="B20" s="29"/>
      <c r="C20" s="29"/>
      <c r="D20" s="29"/>
      <c r="E20" s="29"/>
      <c r="F20" s="29"/>
      <c r="G20" s="85">
        <v>2.4</v>
      </c>
      <c r="H20" s="85">
        <v>1.9</v>
      </c>
      <c r="I20" s="85">
        <v>1.6</v>
      </c>
      <c r="J20" s="85">
        <v>1.3</v>
      </c>
      <c r="K20" s="96">
        <v>-0.30000000000000004</v>
      </c>
      <c r="L20" s="96"/>
    </row>
    <row r="21" spans="1:12" x14ac:dyDescent="0.25">
      <c r="A21" s="29" t="s">
        <v>46</v>
      </c>
      <c r="B21" s="29"/>
      <c r="C21" s="29"/>
      <c r="D21" s="29"/>
      <c r="E21" s="29"/>
      <c r="F21" s="29"/>
      <c r="G21" s="85" t="s">
        <v>47</v>
      </c>
      <c r="H21" s="85" t="s">
        <v>47</v>
      </c>
      <c r="I21" s="85" t="s">
        <v>47</v>
      </c>
      <c r="J21" s="85" t="s">
        <v>47</v>
      </c>
      <c r="K21" s="96"/>
      <c r="L21" s="96"/>
    </row>
    <row r="22" spans="1:12" x14ac:dyDescent="0.25">
      <c r="A22" s="30" t="s">
        <v>50</v>
      </c>
      <c r="B22" s="30"/>
      <c r="C22" s="30"/>
      <c r="D22" s="30"/>
      <c r="E22" s="30"/>
      <c r="F22" s="30"/>
      <c r="G22" s="84"/>
      <c r="H22" s="84"/>
      <c r="I22" s="84"/>
      <c r="J22" s="84"/>
      <c r="K22" s="193"/>
      <c r="L22" s="193"/>
    </row>
    <row r="23" spans="1:12" x14ac:dyDescent="0.25">
      <c r="A23" s="29" t="s">
        <v>54</v>
      </c>
      <c r="B23" s="29"/>
      <c r="C23" s="29"/>
      <c r="D23" s="29"/>
      <c r="E23" s="29"/>
      <c r="F23" s="29"/>
      <c r="G23" s="85">
        <v>2.1</v>
      </c>
      <c r="H23" s="85">
        <v>1.9</v>
      </c>
      <c r="I23" s="85">
        <v>1.4</v>
      </c>
      <c r="J23" s="85">
        <v>1.5</v>
      </c>
      <c r="K23" s="96">
        <v>0.10000000000000009</v>
      </c>
      <c r="L23" s="96"/>
    </row>
    <row r="24" spans="1:12" x14ac:dyDescent="0.25">
      <c r="A24" s="29" t="s">
        <v>52</v>
      </c>
      <c r="B24" s="29"/>
      <c r="C24" s="29"/>
      <c r="D24" s="29"/>
      <c r="E24" s="29"/>
      <c r="F24" s="29"/>
      <c r="G24" s="85">
        <v>2.1</v>
      </c>
      <c r="H24" s="85">
        <v>1.9</v>
      </c>
      <c r="I24" s="85">
        <v>1.5</v>
      </c>
      <c r="J24" s="85">
        <v>1.6</v>
      </c>
      <c r="K24" s="96">
        <v>0.10000000000000009</v>
      </c>
      <c r="L24" s="96"/>
    </row>
    <row r="25" spans="1:12" x14ac:dyDescent="0.25">
      <c r="A25" s="29" t="s">
        <v>53</v>
      </c>
      <c r="B25" s="29"/>
      <c r="C25" s="29"/>
      <c r="D25" s="29"/>
      <c r="E25" s="29"/>
      <c r="F25" s="29"/>
      <c r="G25" s="85">
        <v>2.1</v>
      </c>
      <c r="H25" s="85">
        <v>1.9</v>
      </c>
      <c r="I25" s="85">
        <v>1.5</v>
      </c>
      <c r="J25" s="85">
        <v>1.4</v>
      </c>
      <c r="K25" s="96">
        <v>-0.10000000000000009</v>
      </c>
      <c r="L25" s="96"/>
    </row>
    <row r="26" spans="1:12" x14ac:dyDescent="0.25">
      <c r="A26" s="29" t="s">
        <v>45</v>
      </c>
      <c r="B26" s="29"/>
      <c r="C26" s="29"/>
      <c r="D26" s="29"/>
      <c r="E26" s="29"/>
      <c r="F26" s="29"/>
      <c r="G26" s="85">
        <v>2.1</v>
      </c>
      <c r="H26" s="85">
        <v>2.2000000000000002</v>
      </c>
      <c r="I26" s="85">
        <v>1.5</v>
      </c>
      <c r="J26" s="85">
        <v>1.5</v>
      </c>
      <c r="K26" s="96">
        <v>0</v>
      </c>
      <c r="L26" s="96"/>
    </row>
    <row r="27" spans="1:12" x14ac:dyDescent="0.25">
      <c r="A27" s="29" t="s">
        <v>46</v>
      </c>
      <c r="B27" s="29"/>
      <c r="C27" s="29"/>
      <c r="D27" s="29"/>
      <c r="E27" s="29"/>
      <c r="F27" s="29"/>
      <c r="G27" s="85" t="s">
        <v>47</v>
      </c>
      <c r="H27" s="85" t="s">
        <v>47</v>
      </c>
      <c r="I27" s="85" t="s">
        <v>47</v>
      </c>
      <c r="J27" s="85" t="s">
        <v>44</v>
      </c>
      <c r="K27" s="96"/>
      <c r="L27" s="96"/>
    </row>
    <row r="28" spans="1:12" x14ac:dyDescent="0.25">
      <c r="A28" s="30" t="s">
        <v>51</v>
      </c>
      <c r="B28" s="30"/>
      <c r="C28" s="30"/>
      <c r="D28" s="30"/>
      <c r="E28" s="30"/>
      <c r="F28" s="30"/>
      <c r="G28" s="86"/>
      <c r="H28" s="86"/>
      <c r="I28" s="86"/>
      <c r="J28" s="86"/>
      <c r="K28" s="193"/>
      <c r="L28" s="193"/>
    </row>
    <row r="29" spans="1:12" x14ac:dyDescent="0.25">
      <c r="A29" s="29" t="s">
        <v>54</v>
      </c>
      <c r="B29" s="29"/>
      <c r="C29" s="29"/>
      <c r="D29" s="29"/>
      <c r="E29" s="29"/>
      <c r="F29" s="29"/>
      <c r="G29" s="85">
        <v>4.9000000000000004</v>
      </c>
      <c r="H29" s="85">
        <v>5</v>
      </c>
      <c r="I29" s="85">
        <v>4.5999999999999996</v>
      </c>
      <c r="J29" s="85">
        <v>4.7</v>
      </c>
      <c r="K29" s="96">
        <v>0.10000000000000053</v>
      </c>
      <c r="L29" s="96"/>
    </row>
    <row r="30" spans="1:12" x14ac:dyDescent="0.25">
      <c r="A30" s="29" t="s">
        <v>52</v>
      </c>
      <c r="B30" s="29"/>
      <c r="C30" s="29"/>
      <c r="D30" s="29"/>
      <c r="E30" s="29"/>
      <c r="F30" s="29"/>
      <c r="G30" s="85">
        <v>4.9000000000000004</v>
      </c>
      <c r="H30" s="85">
        <v>5.4</v>
      </c>
      <c r="I30" s="85">
        <v>4.5999999999999996</v>
      </c>
      <c r="J30" s="85">
        <v>4.5999999999999996</v>
      </c>
      <c r="K30" s="96">
        <v>0</v>
      </c>
      <c r="L30" s="96"/>
    </row>
    <row r="31" spans="1:12" x14ac:dyDescent="0.25">
      <c r="A31" s="29" t="s">
        <v>53</v>
      </c>
      <c r="B31" s="29"/>
      <c r="C31" s="29"/>
      <c r="D31" s="29"/>
      <c r="E31" s="29"/>
      <c r="F31" s="29"/>
      <c r="G31" s="85">
        <v>4.8</v>
      </c>
      <c r="H31" s="85">
        <v>5.0999999999999996</v>
      </c>
      <c r="I31" s="85">
        <v>4.5999999999999996</v>
      </c>
      <c r="J31" s="85">
        <v>4.7</v>
      </c>
      <c r="K31" s="96">
        <v>0.10000000000000053</v>
      </c>
      <c r="L31" s="96"/>
    </row>
    <row r="32" spans="1:12" x14ac:dyDescent="0.25">
      <c r="A32" s="29" t="s">
        <v>45</v>
      </c>
      <c r="B32" s="29"/>
      <c r="C32" s="29"/>
      <c r="D32" s="29"/>
      <c r="E32" s="29"/>
      <c r="F32" s="29"/>
      <c r="G32" s="85">
        <v>4.9000000000000004</v>
      </c>
      <c r="H32" s="85">
        <v>5.2</v>
      </c>
      <c r="I32" s="85">
        <v>4.5999999999999996</v>
      </c>
      <c r="J32" s="85">
        <v>4.8</v>
      </c>
      <c r="K32" s="96">
        <v>0.20000000000000018</v>
      </c>
      <c r="L32" s="96"/>
    </row>
    <row r="33" spans="1:12" x14ac:dyDescent="0.25">
      <c r="A33" s="32" t="s">
        <v>46</v>
      </c>
      <c r="B33" s="32"/>
      <c r="C33" s="32"/>
      <c r="D33" s="32"/>
      <c r="E33" s="32"/>
      <c r="F33" s="32"/>
      <c r="G33" s="87" t="s">
        <v>47</v>
      </c>
      <c r="H33" s="87" t="s">
        <v>44</v>
      </c>
      <c r="I33" s="87" t="s">
        <v>44</v>
      </c>
      <c r="J33" s="87" t="s">
        <v>44</v>
      </c>
      <c r="K33" s="193"/>
      <c r="L33" s="193"/>
    </row>
    <row r="34" spans="1:12" ht="30" customHeight="1" x14ac:dyDescent="0.25">
      <c r="A34" s="757" t="s">
        <v>457</v>
      </c>
      <c r="B34" s="757"/>
      <c r="C34" s="757"/>
      <c r="D34" s="757"/>
      <c r="E34" s="757"/>
      <c r="F34" s="757"/>
      <c r="G34" s="757"/>
      <c r="H34" s="757"/>
      <c r="I34" s="757"/>
      <c r="J34" s="757"/>
      <c r="K34" s="757"/>
      <c r="L34" s="757"/>
    </row>
  </sheetData>
  <mergeCells count="1">
    <mergeCell ref="A34:L34"/>
  </mergeCells>
  <pageMargins left="0.7" right="0.7" top="0.75" bottom="0.75" header="0.3" footer="0.3"/>
  <pageSetup paperSize="9" scale="86"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7"/>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6.25" customHeight="1" x14ac:dyDescent="0.25">
      <c r="A1" s="530" t="s">
        <v>494</v>
      </c>
      <c r="B1" s="40"/>
      <c r="C1" s="40"/>
      <c r="D1" s="40"/>
      <c r="E1" s="40"/>
      <c r="F1" s="40"/>
      <c r="G1" s="41">
        <v>2018</v>
      </c>
      <c r="H1" s="189" t="s">
        <v>242</v>
      </c>
      <c r="I1" s="189" t="s">
        <v>205</v>
      </c>
      <c r="J1" s="189" t="s">
        <v>243</v>
      </c>
      <c r="K1" s="714" t="s">
        <v>151</v>
      </c>
      <c r="L1" s="714"/>
    </row>
    <row r="2" spans="1:12" ht="15" customHeight="1" x14ac:dyDescent="0.25">
      <c r="A2" s="1" t="s">
        <v>6</v>
      </c>
      <c r="B2" s="1"/>
      <c r="C2" s="1"/>
      <c r="D2" s="1"/>
      <c r="E2" s="1"/>
      <c r="F2" s="1"/>
      <c r="G2" s="26"/>
      <c r="I2" s="26"/>
      <c r="J2" s="26"/>
      <c r="K2" s="103"/>
      <c r="L2" s="103"/>
    </row>
    <row r="3" spans="1:12" ht="15" customHeight="1" x14ac:dyDescent="0.25">
      <c r="B3" s="7" t="s">
        <v>7</v>
      </c>
      <c r="C3" s="7"/>
      <c r="D3" s="7"/>
      <c r="E3" s="7"/>
      <c r="F3" s="7"/>
      <c r="G3" s="8">
        <v>-0.14039101477553123</v>
      </c>
      <c r="H3" s="239">
        <v>-6.5619902370156288E-2</v>
      </c>
      <c r="I3" s="8">
        <v>0.46824628262403722</v>
      </c>
      <c r="J3" s="8">
        <v>-1.1514750624969539</v>
      </c>
      <c r="K3" s="96">
        <v>-1.6197213451209911</v>
      </c>
      <c r="L3" s="102"/>
    </row>
    <row r="4" spans="1:12" ht="15" customHeight="1" x14ac:dyDescent="0.25">
      <c r="B4" s="7" t="s">
        <v>8</v>
      </c>
      <c r="C4" s="7"/>
      <c r="D4" s="7"/>
      <c r="E4" s="7"/>
      <c r="F4" s="7"/>
      <c r="G4" s="8">
        <v>0.17019413420586263</v>
      </c>
      <c r="H4" s="8">
        <v>6.8225760249409184E-2</v>
      </c>
      <c r="I4" s="8">
        <v>0.16861744946474189</v>
      </c>
      <c r="J4" s="8">
        <v>0.10820042647149285</v>
      </c>
      <c r="K4" s="96">
        <v>-6.0417022993249039E-2</v>
      </c>
      <c r="L4" s="102"/>
    </row>
    <row r="5" spans="1:12" ht="15" customHeight="1" x14ac:dyDescent="0.25">
      <c r="B5" s="7" t="s">
        <v>9</v>
      </c>
      <c r="C5" s="7"/>
      <c r="D5" s="7"/>
      <c r="E5" s="7"/>
      <c r="F5" s="7"/>
      <c r="G5" s="8">
        <v>1.9754119827082244E-2</v>
      </c>
      <c r="H5" s="8">
        <v>-5.3323640204343423E-2</v>
      </c>
      <c r="I5" s="8">
        <v>8.3430768732299619E-3</v>
      </c>
      <c r="J5" s="8">
        <v>5.6918184525108972E-3</v>
      </c>
      <c r="K5" s="96">
        <v>-2.6512584207190647E-3</v>
      </c>
      <c r="L5" s="102"/>
    </row>
    <row r="6" spans="1:12" ht="15" customHeight="1" x14ac:dyDescent="0.25">
      <c r="B6" s="7" t="s">
        <v>10</v>
      </c>
      <c r="C6" s="7"/>
      <c r="D6" s="7"/>
      <c r="E6" s="7"/>
      <c r="F6" s="7"/>
      <c r="G6" s="8">
        <v>0.14815380507041365</v>
      </c>
      <c r="H6" s="8">
        <v>5.3517207437586825E-2</v>
      </c>
      <c r="I6" s="8">
        <v>5.0084654444933305E-2</v>
      </c>
      <c r="J6" s="8">
        <v>3.9063618237328193E-2</v>
      </c>
      <c r="K6" s="96">
        <v>-1.1021036207605112E-2</v>
      </c>
      <c r="L6" s="102"/>
    </row>
    <row r="7" spans="1:12" ht="15" customHeight="1" x14ac:dyDescent="0.25">
      <c r="A7" s="5" t="s">
        <v>11</v>
      </c>
      <c r="B7" s="5"/>
      <c r="C7" s="5"/>
      <c r="D7" s="5"/>
      <c r="E7" s="5"/>
      <c r="F7" s="5"/>
      <c r="G7" s="6">
        <v>0.19771104432783204</v>
      </c>
      <c r="H7" s="6">
        <v>2.7994251124962982E-3</v>
      </c>
      <c r="I7" s="6">
        <v>0.69529146340694237</v>
      </c>
      <c r="J7" s="6">
        <v>-0.99851919933562183</v>
      </c>
      <c r="K7" s="99">
        <v>-1.6938106627425498</v>
      </c>
      <c r="L7" s="98"/>
    </row>
    <row r="8" spans="1:12" ht="15" customHeight="1" x14ac:dyDescent="0.25">
      <c r="K8" s="89"/>
      <c r="L8" s="89"/>
    </row>
    <row r="9" spans="1:12" ht="15" customHeight="1" x14ac:dyDescent="0.25">
      <c r="A9" s="10" t="s">
        <v>38</v>
      </c>
      <c r="B9" s="10"/>
      <c r="C9" s="11"/>
      <c r="D9" s="11"/>
      <c r="E9" s="11"/>
      <c r="F9" s="11"/>
      <c r="G9" s="42"/>
      <c r="H9" s="42"/>
      <c r="I9" s="42"/>
      <c r="J9" s="42"/>
      <c r="K9" s="97"/>
      <c r="L9" s="97"/>
    </row>
    <row r="10" spans="1:12" ht="15" customHeight="1" x14ac:dyDescent="0.25">
      <c r="A10" s="12" t="s">
        <v>12</v>
      </c>
      <c r="B10" s="13"/>
      <c r="G10" s="15">
        <v>0.91956199999999999</v>
      </c>
      <c r="H10" s="15">
        <v>0.849248</v>
      </c>
      <c r="I10" s="15">
        <v>0.82884199999999997</v>
      </c>
      <c r="J10" s="15">
        <v>0.307147</v>
      </c>
      <c r="K10" s="96">
        <v>-0.52169500000000002</v>
      </c>
      <c r="L10" s="96"/>
    </row>
    <row r="11" spans="1:12" ht="15" customHeight="1" x14ac:dyDescent="0.25">
      <c r="A11" s="12" t="s">
        <v>13</v>
      </c>
      <c r="B11" s="13"/>
      <c r="G11" s="14">
        <v>0.57099999999999995</v>
      </c>
      <c r="H11" s="14">
        <v>0.57999999999999996</v>
      </c>
      <c r="I11" s="14">
        <v>0.57099999999999995</v>
      </c>
      <c r="J11" s="15">
        <v>0.57099999999999995</v>
      </c>
      <c r="K11" s="96">
        <v>0</v>
      </c>
      <c r="L11" s="96"/>
    </row>
    <row r="12" spans="1:12" ht="15" customHeight="1" x14ac:dyDescent="0.25">
      <c r="A12" s="12" t="s">
        <v>14</v>
      </c>
      <c r="B12" s="13"/>
      <c r="G12" s="8">
        <v>-0.52506990199999992</v>
      </c>
      <c r="H12" s="8">
        <v>-0.49256383999999998</v>
      </c>
      <c r="I12" s="8">
        <v>-0.47326878199999994</v>
      </c>
      <c r="J12" s="8">
        <v>-0.17538093699999999</v>
      </c>
      <c r="K12" s="96">
        <v>0.29788784499999998</v>
      </c>
      <c r="L12" s="96"/>
    </row>
    <row r="13" spans="1:12" ht="15" customHeight="1" x14ac:dyDescent="0.25">
      <c r="A13" s="12" t="s">
        <v>15</v>
      </c>
      <c r="B13" s="13"/>
      <c r="G13" s="8">
        <v>0</v>
      </c>
      <c r="H13" s="8">
        <v>0</v>
      </c>
      <c r="I13" s="8">
        <v>0</v>
      </c>
      <c r="J13" s="9">
        <v>0</v>
      </c>
      <c r="K13" s="96">
        <v>0</v>
      </c>
      <c r="L13" s="96"/>
    </row>
    <row r="14" spans="1:12" ht="15" customHeight="1" x14ac:dyDescent="0.25">
      <c r="A14" s="16" t="s">
        <v>16</v>
      </c>
      <c r="B14" s="17"/>
      <c r="C14" s="18"/>
      <c r="D14" s="18"/>
      <c r="E14" s="18"/>
      <c r="F14" s="18"/>
      <c r="G14" s="19">
        <v>-0.32735885767216788</v>
      </c>
      <c r="H14" s="19">
        <v>-0.48976441488750366</v>
      </c>
      <c r="I14" s="19">
        <v>0.22202268140694242</v>
      </c>
      <c r="J14" s="19">
        <v>-1.1739001363356218</v>
      </c>
      <c r="K14" s="94">
        <v>-1.3959228177425498</v>
      </c>
      <c r="L14" s="94"/>
    </row>
    <row r="15" spans="1:12" s="20" customFormat="1" ht="15.75" customHeight="1" x14ac:dyDescent="0.25">
      <c r="A15" s="43"/>
      <c r="B15" s="43"/>
      <c r="C15" s="43"/>
      <c r="D15" s="43"/>
      <c r="E15" s="43"/>
      <c r="F15" s="43"/>
      <c r="G15" s="43"/>
      <c r="H15" s="43"/>
      <c r="I15" s="43"/>
      <c r="J15" s="43"/>
      <c r="K15" s="93"/>
      <c r="L15" s="93"/>
    </row>
    <row r="16" spans="1:12" ht="15.75" customHeight="1" x14ac:dyDescent="0.25">
      <c r="A16" s="5" t="s">
        <v>17</v>
      </c>
      <c r="B16" s="5"/>
      <c r="C16" s="5"/>
      <c r="D16" s="5"/>
      <c r="E16" s="5"/>
      <c r="F16" s="5"/>
      <c r="G16" s="6">
        <v>73.963824172646298</v>
      </c>
      <c r="H16" s="6">
        <v>70.900000000000006</v>
      </c>
      <c r="I16" s="6">
        <v>70.2813040793487</v>
      </c>
      <c r="J16" s="6">
        <v>68.241554067711917</v>
      </c>
      <c r="K16" s="99">
        <v>-2.0397500116367837</v>
      </c>
      <c r="L16" s="99"/>
    </row>
    <row r="17" spans="1:1" s="486" customFormat="1" ht="12.75" customHeight="1" x14ac:dyDescent="0.25">
      <c r="A17" s="484" t="s">
        <v>206</v>
      </c>
    </row>
  </sheetData>
  <mergeCells count="1">
    <mergeCell ref="K1:L1"/>
  </mergeCells>
  <pageMargins left="0.7" right="0.7" top="0.75" bottom="0.75" header="0.3" footer="0.3"/>
  <pageSetup paperSize="9" scale="86" fitToHeight="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
  <sheetViews>
    <sheetView showGridLines="0" zoomScaleNormal="100" workbookViewId="0"/>
  </sheetViews>
  <sheetFormatPr baseColWidth="10" defaultColWidth="14.140625" defaultRowHeight="15" customHeight="1" x14ac:dyDescent="0.2"/>
  <cols>
    <col min="1" max="1" width="74.28515625" style="686" customWidth="1"/>
    <col min="2" max="4" width="8.5703125" style="680" customWidth="1"/>
    <col min="5" max="6" width="11.7109375" style="680" customWidth="1"/>
    <col min="7" max="8" width="8.7109375" style="680" bestFit="1" customWidth="1"/>
    <col min="9" max="10" width="11.85546875" style="680" bestFit="1" customWidth="1"/>
    <col min="11" max="16384" width="14.140625" style="680"/>
  </cols>
  <sheetData>
    <row r="1" spans="1:16" ht="15" customHeight="1" x14ac:dyDescent="0.2">
      <c r="A1" s="687"/>
      <c r="B1" s="688">
        <v>2018</v>
      </c>
      <c r="C1" s="688">
        <v>2019</v>
      </c>
      <c r="D1" s="688">
        <v>2020</v>
      </c>
    </row>
    <row r="2" spans="1:16" ht="18.75" customHeight="1" x14ac:dyDescent="0.2">
      <c r="A2" s="758" t="s">
        <v>599</v>
      </c>
      <c r="B2" s="759"/>
      <c r="C2" s="759"/>
      <c r="D2" s="759"/>
    </row>
    <row r="3" spans="1:16" ht="15" customHeight="1" x14ac:dyDescent="0.2">
      <c r="A3" s="681" t="s">
        <v>600</v>
      </c>
      <c r="B3" s="682">
        <v>4.1632047830738594</v>
      </c>
      <c r="C3" s="682">
        <v>3.3211296963104653</v>
      </c>
      <c r="D3" s="682">
        <v>3.2122642061901407</v>
      </c>
      <c r="N3" s="683"/>
      <c r="O3" s="683"/>
      <c r="P3" s="683"/>
    </row>
    <row r="4" spans="1:16" ht="15" customHeight="1" x14ac:dyDescent="0.2">
      <c r="A4" s="681" t="s">
        <v>601</v>
      </c>
      <c r="B4" s="684">
        <v>3661.127</v>
      </c>
      <c r="C4" s="684">
        <v>3720.1265766186998</v>
      </c>
      <c r="D4" s="684">
        <v>3762.1265718387494</v>
      </c>
      <c r="N4" s="683"/>
      <c r="O4" s="683"/>
      <c r="P4" s="683"/>
    </row>
    <row r="5" spans="1:16" ht="15" customHeight="1" x14ac:dyDescent="0.2">
      <c r="A5" s="681" t="s">
        <v>602</v>
      </c>
      <c r="B5" s="682">
        <v>312.10700000000003</v>
      </c>
      <c r="C5" s="682">
        <v>301.10699999999997</v>
      </c>
      <c r="D5" s="682">
        <v>306.10699999999997</v>
      </c>
      <c r="N5" s="683"/>
      <c r="O5" s="683"/>
      <c r="P5" s="683"/>
    </row>
    <row r="6" spans="1:16" ht="15" customHeight="1" x14ac:dyDescent="0.2">
      <c r="A6" s="681" t="s">
        <v>603</v>
      </c>
      <c r="B6" s="682">
        <v>2.1106472008871835</v>
      </c>
      <c r="C6" s="682">
        <v>1.6489859489861702</v>
      </c>
      <c r="D6" s="682">
        <v>1.4999992552514001</v>
      </c>
      <c r="N6" s="683"/>
      <c r="O6" s="683"/>
      <c r="P6" s="683"/>
    </row>
    <row r="7" spans="1:16" ht="15" customHeight="1" x14ac:dyDescent="0.2">
      <c r="A7" s="681" t="s">
        <v>604</v>
      </c>
      <c r="B7" s="682">
        <v>1.1270414983906378</v>
      </c>
      <c r="C7" s="682">
        <v>1.3992886963443256</v>
      </c>
      <c r="D7" s="682">
        <v>1</v>
      </c>
      <c r="N7" s="683"/>
      <c r="O7" s="683"/>
      <c r="P7" s="683"/>
    </row>
    <row r="8" spans="1:16" ht="15" customHeight="1" x14ac:dyDescent="0.2">
      <c r="A8" s="681" t="s">
        <v>605</v>
      </c>
      <c r="B8" s="682">
        <v>0.1977107182299071</v>
      </c>
      <c r="C8" s="682">
        <v>0.69974039613870009</v>
      </c>
      <c r="D8" s="682">
        <v>-0.99851919933561739</v>
      </c>
      <c r="F8" s="685"/>
      <c r="N8" s="683"/>
      <c r="O8" s="683"/>
      <c r="P8" s="683"/>
    </row>
    <row r="9" spans="1:16" ht="15" customHeight="1" x14ac:dyDescent="0.2">
      <c r="A9" s="681" t="s">
        <v>606</v>
      </c>
      <c r="B9" s="682">
        <v>73.963824172646298</v>
      </c>
      <c r="C9" s="682">
        <v>70.2813040793487</v>
      </c>
      <c r="D9" s="682">
        <v>68.241554067711917</v>
      </c>
      <c r="N9" s="683"/>
      <c r="O9" s="683"/>
      <c r="P9" s="683"/>
    </row>
    <row r="10" spans="1:16" ht="18.75" customHeight="1" x14ac:dyDescent="0.2">
      <c r="A10" s="760" t="s">
        <v>607</v>
      </c>
      <c r="B10" s="761"/>
      <c r="C10" s="761"/>
      <c r="D10" s="761"/>
      <c r="N10" s="683"/>
      <c r="O10" s="683"/>
      <c r="P10" s="683"/>
    </row>
    <row r="11" spans="1:16" ht="15" customHeight="1" x14ac:dyDescent="0.2">
      <c r="A11" s="681" t="s">
        <v>600</v>
      </c>
      <c r="B11" s="682">
        <v>4.1632047830738594</v>
      </c>
      <c r="C11" s="682">
        <v>3.3211296963104653</v>
      </c>
      <c r="D11" s="682">
        <v>6.3354281089489373</v>
      </c>
      <c r="N11" s="683"/>
      <c r="O11" s="683"/>
      <c r="P11" s="683"/>
    </row>
    <row r="12" spans="1:16" ht="15" customHeight="1" x14ac:dyDescent="0.2">
      <c r="A12" s="681" t="s">
        <v>601</v>
      </c>
      <c r="B12" s="684">
        <v>3661.127</v>
      </c>
      <c r="C12" s="684">
        <v>3720.1265766186998</v>
      </c>
      <c r="D12" s="684">
        <v>3869.6679865631017</v>
      </c>
      <c r="N12" s="683"/>
      <c r="O12" s="683"/>
      <c r="P12" s="683"/>
    </row>
    <row r="13" spans="1:16" ht="15" customHeight="1" x14ac:dyDescent="0.2">
      <c r="A13" s="681" t="s">
        <v>602</v>
      </c>
      <c r="B13" s="682">
        <v>312.10700000000003</v>
      </c>
      <c r="C13" s="682">
        <v>301.10699999999997</v>
      </c>
      <c r="D13" s="682">
        <v>265.9896343155292</v>
      </c>
      <c r="N13" s="683"/>
      <c r="O13" s="683"/>
      <c r="P13" s="683"/>
    </row>
    <row r="14" spans="1:16" ht="15" customHeight="1" x14ac:dyDescent="0.2">
      <c r="A14" s="681" t="s">
        <v>603</v>
      </c>
      <c r="B14" s="682">
        <v>2.1106472008871835</v>
      </c>
      <c r="C14" s="682">
        <v>1.6489859489861702</v>
      </c>
      <c r="D14" s="682">
        <v>1.5999992552514</v>
      </c>
      <c r="N14" s="683"/>
      <c r="O14" s="683"/>
      <c r="P14" s="683"/>
    </row>
    <row r="15" spans="1:16" ht="15" customHeight="1" x14ac:dyDescent="0.2">
      <c r="A15" s="681" t="s">
        <v>604</v>
      </c>
      <c r="B15" s="682">
        <v>1.1270414983906378</v>
      </c>
      <c r="C15" s="682">
        <v>1.3992886963443256</v>
      </c>
      <c r="D15" s="682">
        <v>5.4437913295177545</v>
      </c>
      <c r="N15" s="683"/>
      <c r="O15" s="683"/>
      <c r="P15" s="683"/>
    </row>
    <row r="16" spans="1:16" ht="15" customHeight="1" x14ac:dyDescent="0.2">
      <c r="A16" s="681" t="s">
        <v>605</v>
      </c>
      <c r="B16" s="682">
        <v>0.1977107182299071</v>
      </c>
      <c r="C16" s="682">
        <v>0.69974039613870009</v>
      </c>
      <c r="D16" s="682">
        <v>0.32638481191933444</v>
      </c>
      <c r="F16" s="685"/>
      <c r="N16" s="683"/>
      <c r="O16" s="683"/>
      <c r="P16" s="683"/>
    </row>
    <row r="17" spans="1:16" ht="15" customHeight="1" x14ac:dyDescent="0.2">
      <c r="A17" s="681" t="s">
        <v>606</v>
      </c>
      <c r="B17" s="682">
        <v>73.963824172646298</v>
      </c>
      <c r="C17" s="682">
        <v>70.2813040793487</v>
      </c>
      <c r="D17" s="682">
        <v>65.191799391610417</v>
      </c>
      <c r="N17" s="683"/>
      <c r="O17" s="683"/>
      <c r="P17" s="683"/>
    </row>
    <row r="18" spans="1:16" ht="18.75" customHeight="1" x14ac:dyDescent="0.2">
      <c r="A18" s="760" t="s">
        <v>608</v>
      </c>
      <c r="B18" s="761"/>
      <c r="C18" s="761"/>
      <c r="D18" s="761"/>
      <c r="N18" s="683"/>
      <c r="O18" s="683"/>
      <c r="P18" s="683"/>
    </row>
    <row r="19" spans="1:16" ht="15" customHeight="1" x14ac:dyDescent="0.2">
      <c r="A19" s="681" t="s">
        <v>600</v>
      </c>
      <c r="B19" s="682">
        <v>4.1632047830738594</v>
      </c>
      <c r="C19" s="682">
        <v>3.3211296963104653</v>
      </c>
      <c r="D19" s="682">
        <v>0.2027668469843924</v>
      </c>
      <c r="N19" s="683"/>
      <c r="O19" s="683"/>
      <c r="P19" s="683"/>
    </row>
    <row r="20" spans="1:16" ht="15" customHeight="1" x14ac:dyDescent="0.2">
      <c r="A20" s="681" t="s">
        <v>601</v>
      </c>
      <c r="B20" s="684">
        <v>3661.127</v>
      </c>
      <c r="C20" s="684">
        <v>3720.1265766186998</v>
      </c>
      <c r="D20" s="684">
        <v>3658.4990922395195</v>
      </c>
      <c r="N20" s="683"/>
      <c r="O20" s="683"/>
      <c r="P20" s="683"/>
    </row>
    <row r="21" spans="1:16" ht="15" customHeight="1" x14ac:dyDescent="0.2">
      <c r="A21" s="681" t="s">
        <v>602</v>
      </c>
      <c r="B21" s="682">
        <v>312.10700000000003</v>
      </c>
      <c r="C21" s="682">
        <v>301.10699999999997</v>
      </c>
      <c r="D21" s="682">
        <v>362.73448437918023</v>
      </c>
      <c r="N21" s="683"/>
      <c r="O21" s="683"/>
      <c r="P21" s="683"/>
    </row>
    <row r="22" spans="1:16" ht="15" customHeight="1" x14ac:dyDescent="0.2">
      <c r="A22" s="681" t="s">
        <v>603</v>
      </c>
      <c r="B22" s="682">
        <v>2.1106472008871835</v>
      </c>
      <c r="C22" s="682">
        <v>1.6489859489861702</v>
      </c>
      <c r="D22" s="682">
        <v>1.7999992552513999</v>
      </c>
      <c r="N22" s="683"/>
      <c r="O22" s="683"/>
      <c r="P22" s="683"/>
    </row>
    <row r="23" spans="1:16" ht="15" customHeight="1" x14ac:dyDescent="0.2">
      <c r="A23" s="681" t="s">
        <v>604</v>
      </c>
      <c r="B23" s="682">
        <v>1.1270414983906378</v>
      </c>
      <c r="C23" s="682">
        <v>1.3992886963443256</v>
      </c>
      <c r="D23" s="682">
        <v>-2.1823668636188733</v>
      </c>
      <c r="N23" s="683"/>
      <c r="O23" s="683"/>
      <c r="P23" s="683"/>
    </row>
    <row r="24" spans="1:16" ht="15" customHeight="1" x14ac:dyDescent="0.2">
      <c r="A24" s="681" t="s">
        <v>605</v>
      </c>
      <c r="B24" s="682">
        <v>0.1977107182299071</v>
      </c>
      <c r="C24" s="682">
        <v>0.69974039613870009</v>
      </c>
      <c r="D24" s="682">
        <v>-1.9472153509178605</v>
      </c>
      <c r="N24" s="683"/>
      <c r="O24" s="683"/>
      <c r="P24" s="683"/>
    </row>
    <row r="25" spans="1:16" ht="15" customHeight="1" x14ac:dyDescent="0.2">
      <c r="A25" s="681" t="s">
        <v>606</v>
      </c>
      <c r="B25" s="682">
        <v>73.963824172646298</v>
      </c>
      <c r="C25" s="682">
        <v>70.2813040793487</v>
      </c>
      <c r="D25" s="682">
        <v>72.893550916754364</v>
      </c>
      <c r="N25" s="683"/>
      <c r="O25" s="683"/>
      <c r="P25" s="683"/>
    </row>
    <row r="26" spans="1:16" ht="18.75" customHeight="1" x14ac:dyDescent="0.2">
      <c r="A26" s="760" t="s">
        <v>610</v>
      </c>
      <c r="B26" s="761"/>
      <c r="C26" s="761"/>
      <c r="D26" s="761"/>
      <c r="N26" s="683"/>
      <c r="O26" s="683"/>
      <c r="P26" s="683"/>
    </row>
    <row r="27" spans="1:16" ht="15" customHeight="1" x14ac:dyDescent="0.2">
      <c r="A27" s="681" t="s">
        <v>600</v>
      </c>
      <c r="B27" s="682">
        <v>4.1632047830738594</v>
      </c>
      <c r="C27" s="682">
        <v>3.3211296963104653</v>
      </c>
      <c r="D27" s="682">
        <v>2.6543257884489524</v>
      </c>
      <c r="N27" s="683"/>
      <c r="O27" s="683"/>
      <c r="P27" s="683"/>
    </row>
    <row r="28" spans="1:16" ht="15" customHeight="1" x14ac:dyDescent="0.2">
      <c r="A28" s="681" t="s">
        <v>601</v>
      </c>
      <c r="B28" s="684">
        <v>3661.127</v>
      </c>
      <c r="C28" s="684">
        <v>3720.1265766186998</v>
      </c>
      <c r="D28" s="684">
        <v>3749.3022734868723</v>
      </c>
      <c r="N28" s="683"/>
      <c r="O28" s="683"/>
      <c r="P28" s="683"/>
    </row>
    <row r="29" spans="1:16" ht="15" customHeight="1" x14ac:dyDescent="0.2">
      <c r="A29" s="681" t="s">
        <v>602</v>
      </c>
      <c r="B29" s="682">
        <v>312.10700000000003</v>
      </c>
      <c r="C29" s="682">
        <v>301.10699999999997</v>
      </c>
      <c r="D29" s="682">
        <v>315.69772651312769</v>
      </c>
      <c r="N29" s="683"/>
      <c r="O29" s="683"/>
      <c r="P29" s="683"/>
    </row>
    <row r="30" spans="1:16" ht="15" customHeight="1" x14ac:dyDescent="0.2">
      <c r="A30" s="681" t="s">
        <v>603</v>
      </c>
      <c r="B30" s="682">
        <v>2.1106472008871835</v>
      </c>
      <c r="C30" s="682">
        <v>1.6489859489861702</v>
      </c>
      <c r="D30" s="682">
        <v>1.4999992552514001</v>
      </c>
      <c r="N30" s="683"/>
      <c r="O30" s="683"/>
      <c r="P30" s="683"/>
    </row>
    <row r="31" spans="1:16" ht="15" customHeight="1" x14ac:dyDescent="0.2">
      <c r="A31" s="681" t="s">
        <v>604</v>
      </c>
      <c r="B31" s="682">
        <v>1.1270414983906378</v>
      </c>
      <c r="C31" s="682">
        <v>1.3992886963443256</v>
      </c>
      <c r="D31" s="682">
        <v>1</v>
      </c>
      <c r="N31" s="683"/>
      <c r="O31" s="683"/>
      <c r="P31" s="683"/>
    </row>
    <row r="32" spans="1:16" ht="15" customHeight="1" x14ac:dyDescent="0.2">
      <c r="A32" s="681" t="s">
        <v>605</v>
      </c>
      <c r="B32" s="682">
        <v>0.1977107182299071</v>
      </c>
      <c r="C32" s="682">
        <v>0.69974039613870009</v>
      </c>
      <c r="D32" s="682">
        <v>-0.99851919933561739</v>
      </c>
      <c r="N32" s="683"/>
      <c r="O32" s="683"/>
      <c r="P32" s="683"/>
    </row>
    <row r="33" spans="1:16" ht="15" customHeight="1" x14ac:dyDescent="0.2">
      <c r="A33" s="681" t="s">
        <v>606</v>
      </c>
      <c r="B33" s="682">
        <v>73.963824172646298</v>
      </c>
      <c r="C33" s="682">
        <v>70.2813040793487</v>
      </c>
      <c r="D33" s="682">
        <v>68.612454995737139</v>
      </c>
      <c r="N33" s="683"/>
      <c r="O33" s="683"/>
      <c r="P33" s="683"/>
    </row>
    <row r="34" spans="1:16" ht="15" customHeight="1" x14ac:dyDescent="0.2">
      <c r="A34" s="762" t="s">
        <v>609</v>
      </c>
      <c r="B34" s="762"/>
      <c r="C34" s="762"/>
      <c r="D34" s="762"/>
    </row>
  </sheetData>
  <mergeCells count="5">
    <mergeCell ref="A2:D2"/>
    <mergeCell ref="A10:D10"/>
    <mergeCell ref="A18:D18"/>
    <mergeCell ref="A34:D34"/>
    <mergeCell ref="A26:D26"/>
  </mergeCells>
  <pageMargins left="0.78740157499999996" right="0.78740157499999996" top="0.984251969" bottom="0.984251969" header="0.4921259845" footer="0.492125984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showGridLines="0" zoomScaleNormal="100" workbookViewId="0"/>
  </sheetViews>
  <sheetFormatPr baseColWidth="10" defaultColWidth="14.140625" defaultRowHeight="12" x14ac:dyDescent="0.2"/>
  <cols>
    <col min="1" max="1" width="74.28515625" style="710" customWidth="1"/>
    <col min="2" max="4" width="8.5703125" style="705" customWidth="1"/>
    <col min="5" max="6" width="11.7109375" style="705" customWidth="1"/>
    <col min="7" max="7" width="17.7109375" style="705" bestFit="1" customWidth="1"/>
    <col min="8" max="8" width="16.85546875" style="705" bestFit="1" customWidth="1"/>
    <col min="9" max="9" width="16" style="705" bestFit="1" customWidth="1"/>
    <col min="10" max="10" width="50.7109375" style="705" customWidth="1"/>
    <col min="11" max="11" width="10.28515625" style="705" bestFit="1" customWidth="1"/>
    <col min="12" max="13" width="8.7109375" style="705" bestFit="1" customWidth="1"/>
    <col min="14" max="15" width="11.85546875" style="705" bestFit="1" customWidth="1"/>
    <col min="16" max="16384" width="14.140625" style="705"/>
  </cols>
  <sheetData>
    <row r="1" spans="1:4" ht="18.75" customHeight="1" x14ac:dyDescent="0.2">
      <c r="A1" s="703" t="s">
        <v>595</v>
      </c>
      <c r="B1" s="704">
        <v>2018</v>
      </c>
      <c r="C1" s="704">
        <v>2019</v>
      </c>
      <c r="D1" s="704">
        <v>2020</v>
      </c>
    </row>
    <row r="2" spans="1:4" ht="15" customHeight="1" x14ac:dyDescent="0.2">
      <c r="A2" s="706" t="s">
        <v>596</v>
      </c>
      <c r="B2" s="707">
        <v>1.6210958081708364</v>
      </c>
      <c r="C2" s="707">
        <v>1.4595948240396166</v>
      </c>
      <c r="D2" s="707">
        <v>1.3</v>
      </c>
    </row>
    <row r="3" spans="1:4" ht="15" customHeight="1" x14ac:dyDescent="0.2">
      <c r="A3" s="706" t="s">
        <v>611</v>
      </c>
      <c r="B3" s="707">
        <v>1.6210958081708364</v>
      </c>
      <c r="C3" s="707">
        <v>1.4595948240396166</v>
      </c>
      <c r="D3" s="707">
        <v>1.2561138548597814</v>
      </c>
    </row>
    <row r="4" spans="1:4" ht="15" customHeight="1" x14ac:dyDescent="0.2">
      <c r="A4" s="708" t="s">
        <v>597</v>
      </c>
      <c r="B4" s="709">
        <v>1.6210958081708364</v>
      </c>
      <c r="C4" s="709">
        <v>1.4595948240396166</v>
      </c>
      <c r="D4" s="709">
        <v>1.7866015196472429</v>
      </c>
    </row>
    <row r="5" spans="1:4" ht="15" customHeight="1" x14ac:dyDescent="0.2">
      <c r="A5" s="763" t="s">
        <v>598</v>
      </c>
      <c r="B5" s="764"/>
      <c r="C5" s="764"/>
      <c r="D5" s="764"/>
    </row>
  </sheetData>
  <mergeCells count="1">
    <mergeCell ref="A5:D5"/>
  </mergeCells>
  <pageMargins left="0.7" right="0.7" top="0.78740157499999996" bottom="0.78740157499999996"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2"/>
  <sheetViews>
    <sheetView showGridLines="0" zoomScaleNormal="100" workbookViewId="0"/>
  </sheetViews>
  <sheetFormatPr baseColWidth="10" defaultColWidth="11.42578125" defaultRowHeight="12.75" x14ac:dyDescent="0.25"/>
  <cols>
    <col min="1" max="1" width="2.85546875" style="246" customWidth="1"/>
    <col min="2" max="2" width="45.7109375" style="246" customWidth="1"/>
    <col min="3" max="4" width="8.5703125" style="246" customWidth="1"/>
    <col min="5" max="6" width="8.5703125" style="257" customWidth="1"/>
    <col min="7" max="8" width="8.5703125" style="246" customWidth="1"/>
    <col min="9" max="16384" width="11.42578125" style="246"/>
  </cols>
  <sheetData>
    <row r="1" spans="1:8" ht="18.75" customHeight="1" x14ac:dyDescent="0.25">
      <c r="A1" s="261" t="s">
        <v>2</v>
      </c>
      <c r="B1" s="261"/>
      <c r="C1" s="262">
        <v>2014</v>
      </c>
      <c r="D1" s="262">
        <v>2015</v>
      </c>
      <c r="E1" s="262">
        <v>2016</v>
      </c>
      <c r="F1" s="262">
        <v>2017</v>
      </c>
      <c r="G1" s="262">
        <v>2018</v>
      </c>
      <c r="H1" s="262">
        <v>2019</v>
      </c>
    </row>
    <row r="2" spans="1:8" ht="15" customHeight="1" x14ac:dyDescent="0.25">
      <c r="A2" s="247" t="s">
        <v>270</v>
      </c>
      <c r="B2" s="247"/>
      <c r="C2" s="248">
        <f t="shared" ref="C2:H2" si="0">C3+C4</f>
        <v>52631.311159999997</v>
      </c>
      <c r="D2" s="248">
        <f t="shared" si="0"/>
        <v>49635.084233379996</v>
      </c>
      <c r="E2" s="248">
        <f t="shared" si="0"/>
        <v>43950</v>
      </c>
      <c r="F2" s="248">
        <f t="shared" si="0"/>
        <v>45917.352092130001</v>
      </c>
      <c r="G2" s="248">
        <f t="shared" si="0"/>
        <v>50271.257492999997</v>
      </c>
      <c r="H2" s="248">
        <f t="shared" si="0"/>
        <v>54703.746646</v>
      </c>
    </row>
    <row r="3" spans="1:8" ht="15" customHeight="1" x14ac:dyDescent="0.25">
      <c r="B3" s="249" t="s">
        <v>269</v>
      </c>
      <c r="C3" s="250">
        <v>28467.220702999999</v>
      </c>
      <c r="D3" s="250">
        <v>26209.907361990001</v>
      </c>
      <c r="E3" s="250">
        <v>22753.8</v>
      </c>
      <c r="F3" s="250">
        <f>24377801067.91/1000000</f>
        <v>24377.801067910001</v>
      </c>
      <c r="G3" s="250">
        <v>26467.308570000001</v>
      </c>
      <c r="H3" s="250">
        <v>28149.139096999999</v>
      </c>
    </row>
    <row r="4" spans="1:8" ht="15" customHeight="1" x14ac:dyDescent="0.25">
      <c r="B4" s="249" t="s">
        <v>268</v>
      </c>
      <c r="C4" s="250">
        <v>24164.090456999998</v>
      </c>
      <c r="D4" s="250">
        <v>23425.176871389998</v>
      </c>
      <c r="E4" s="250">
        <v>21196.2</v>
      </c>
      <c r="F4" s="250">
        <f>21539551024.22/1000000</f>
        <v>21539.55102422</v>
      </c>
      <c r="G4" s="250">
        <v>23803.948923</v>
      </c>
      <c r="H4" s="250">
        <v>26554.607549</v>
      </c>
    </row>
    <row r="5" spans="1:8" ht="15" customHeight="1" x14ac:dyDescent="0.25">
      <c r="A5" s="251" t="s">
        <v>267</v>
      </c>
      <c r="B5" s="252"/>
      <c r="C5" s="254">
        <f t="shared" ref="C5:H5" si="1">C6+C7+C10</f>
        <v>26193.018167380003</v>
      </c>
      <c r="D5" s="254">
        <f t="shared" si="1"/>
        <v>25875.140409740001</v>
      </c>
      <c r="E5" s="254">
        <f t="shared" si="1"/>
        <v>25030.400000000001</v>
      </c>
      <c r="F5" s="254">
        <f t="shared" si="1"/>
        <v>24383.0450271236</v>
      </c>
      <c r="G5" s="254">
        <f t="shared" si="1"/>
        <v>24244.330921000001</v>
      </c>
      <c r="H5" s="254">
        <f t="shared" si="1"/>
        <v>22160.719188999999</v>
      </c>
    </row>
    <row r="6" spans="1:8" ht="15" customHeight="1" x14ac:dyDescent="0.25">
      <c r="B6" s="249" t="s">
        <v>266</v>
      </c>
      <c r="C6" s="250">
        <v>9029.6513560000003</v>
      </c>
      <c r="D6" s="250">
        <v>8800</v>
      </c>
      <c r="E6" s="250">
        <v>8800</v>
      </c>
      <c r="F6" s="250">
        <f>8250000000/1000000</f>
        <v>8250</v>
      </c>
      <c r="G6" s="250">
        <v>8250</v>
      </c>
      <c r="H6" s="250">
        <v>7850</v>
      </c>
    </row>
    <row r="7" spans="1:8" ht="15" customHeight="1" x14ac:dyDescent="0.25">
      <c r="B7" s="249" t="s">
        <v>265</v>
      </c>
      <c r="C7" s="250">
        <v>17160.554311380001</v>
      </c>
      <c r="D7" s="250">
        <v>17072.515409740001</v>
      </c>
      <c r="E7" s="250">
        <v>16228</v>
      </c>
      <c r="F7" s="250">
        <f>16130795027.1236/1000000</f>
        <v>16130.7950271236</v>
      </c>
      <c r="G7" s="250">
        <f>G8+G9</f>
        <v>15992.268421000001</v>
      </c>
      <c r="H7" s="250">
        <f>H8+H9</f>
        <v>14308.844188999999</v>
      </c>
    </row>
    <row r="8" spans="1:8" ht="15" customHeight="1" x14ac:dyDescent="0.25">
      <c r="A8" s="249"/>
      <c r="B8" s="249" t="s">
        <v>264</v>
      </c>
      <c r="C8" s="250">
        <v>15215</v>
      </c>
      <c r="D8" s="250">
        <v>15215</v>
      </c>
      <c r="E8" s="250">
        <v>14215</v>
      </c>
      <c r="F8" s="250">
        <f>14215000000/1000000</f>
        <v>14215</v>
      </c>
      <c r="G8" s="250">
        <v>14215</v>
      </c>
      <c r="H8" s="250">
        <v>12675</v>
      </c>
    </row>
    <row r="9" spans="1:8" ht="15" customHeight="1" x14ac:dyDescent="0.25">
      <c r="A9" s="249"/>
      <c r="B9" s="249" t="s">
        <v>263</v>
      </c>
      <c r="C9" s="250">
        <v>1945.5543113799999</v>
      </c>
      <c r="D9" s="250">
        <v>1857.51540974</v>
      </c>
      <c r="E9" s="250">
        <v>2013</v>
      </c>
      <c r="F9" s="250">
        <f>1915795027.12357/1000000</f>
        <v>1915.79502712357</v>
      </c>
      <c r="G9" s="250">
        <v>1777.268421</v>
      </c>
      <c r="H9" s="250">
        <v>1633.8441889999999</v>
      </c>
    </row>
    <row r="10" spans="1:8" ht="15" customHeight="1" x14ac:dyDescent="0.25">
      <c r="B10" s="249" t="s">
        <v>273</v>
      </c>
      <c r="C10" s="250">
        <v>2.8125</v>
      </c>
      <c r="D10" s="250">
        <v>2.625</v>
      </c>
      <c r="E10" s="250">
        <v>2.4</v>
      </c>
      <c r="F10" s="250">
        <f>2250000/1000000</f>
        <v>2.25</v>
      </c>
      <c r="G10" s="250">
        <v>2.0625</v>
      </c>
      <c r="H10" s="250">
        <v>1.875</v>
      </c>
    </row>
    <row r="11" spans="1:8" ht="15" customHeight="1" x14ac:dyDescent="0.25">
      <c r="A11" s="251" t="s">
        <v>262</v>
      </c>
      <c r="B11" s="252"/>
      <c r="C11" s="253">
        <f t="shared" ref="C11:H11" si="2">SUM(C12:C15)</f>
        <v>4726.5209459999996</v>
      </c>
      <c r="D11" s="253">
        <f t="shared" si="2"/>
        <v>8049.58603821</v>
      </c>
      <c r="E11" s="253">
        <f t="shared" si="2"/>
        <v>16355.3</v>
      </c>
      <c r="F11" s="253">
        <f t="shared" si="2"/>
        <v>5520.0821984499999</v>
      </c>
      <c r="G11" s="253">
        <f t="shared" si="2"/>
        <v>3702.4991919999998</v>
      </c>
      <c r="H11" s="253">
        <f t="shared" si="2"/>
        <v>3601.3441799999996</v>
      </c>
    </row>
    <row r="12" spans="1:8" ht="15" customHeight="1" x14ac:dyDescent="0.25">
      <c r="A12" s="255"/>
      <c r="B12" s="255" t="s">
        <v>261</v>
      </c>
      <c r="C12" s="256">
        <v>0</v>
      </c>
      <c r="D12" s="256">
        <v>0</v>
      </c>
      <c r="E12" s="256">
        <v>0</v>
      </c>
      <c r="F12" s="256">
        <v>0</v>
      </c>
      <c r="G12" s="256">
        <v>0</v>
      </c>
      <c r="H12" s="256">
        <v>0</v>
      </c>
    </row>
    <row r="13" spans="1:8" ht="15" customHeight="1" x14ac:dyDescent="0.25">
      <c r="B13" s="249" t="s">
        <v>260</v>
      </c>
      <c r="C13" s="250">
        <v>3445.1984109999999</v>
      </c>
      <c r="D13" s="250">
        <v>7368.10583855</v>
      </c>
      <c r="E13" s="250">
        <v>7404.2</v>
      </c>
      <c r="F13" s="250">
        <f>3800000000/1000000</f>
        <v>3800</v>
      </c>
      <c r="G13" s="250">
        <v>2000</v>
      </c>
      <c r="H13" s="250">
        <v>2000</v>
      </c>
    </row>
    <row r="14" spans="1:8" s="257" customFormat="1" ht="15" customHeight="1" x14ac:dyDescent="0.25">
      <c r="B14" s="249" t="s">
        <v>259</v>
      </c>
      <c r="C14" s="250"/>
      <c r="D14" s="250"/>
      <c r="E14" s="250">
        <v>8299.4</v>
      </c>
      <c r="F14" s="250">
        <f>1108322805/1000000</f>
        <v>1108.322805</v>
      </c>
      <c r="G14" s="250">
        <v>1108.322805</v>
      </c>
      <c r="H14" s="250">
        <v>1108.322805</v>
      </c>
    </row>
    <row r="15" spans="1:8" ht="15" customHeight="1" x14ac:dyDescent="0.25">
      <c r="B15" s="249" t="s">
        <v>258</v>
      </c>
      <c r="C15" s="250">
        <v>1281.322535</v>
      </c>
      <c r="D15" s="250">
        <v>681.48019966000004</v>
      </c>
      <c r="E15" s="250">
        <v>651.70000000000005</v>
      </c>
      <c r="F15" s="250">
        <f>611759393.45/1000000</f>
        <v>611.75939345000006</v>
      </c>
      <c r="G15" s="250">
        <v>594.17638699999998</v>
      </c>
      <c r="H15" s="250">
        <v>493.02137499999998</v>
      </c>
    </row>
    <row r="16" spans="1:8" ht="15" customHeight="1" x14ac:dyDescent="0.25">
      <c r="A16" s="258" t="s">
        <v>257</v>
      </c>
      <c r="B16" s="249"/>
      <c r="C16" s="259">
        <v>9148.9658149999996</v>
      </c>
      <c r="D16" s="259">
        <v>8684.5639870300001</v>
      </c>
      <c r="E16" s="259">
        <v>8810.9</v>
      </c>
      <c r="F16" s="259">
        <f>9536205929.96/1000000</f>
        <v>9536.2059299599987</v>
      </c>
      <c r="G16" s="259">
        <v>9599.4854149999992</v>
      </c>
      <c r="H16" s="259">
        <v>9570.5015170000006</v>
      </c>
    </row>
    <row r="17" spans="1:9" ht="15" customHeight="1" x14ac:dyDescent="0.25">
      <c r="A17" s="258" t="s">
        <v>256</v>
      </c>
      <c r="B17" s="249"/>
      <c r="C17" s="259"/>
      <c r="D17" s="259">
        <v>4516.2188310000001</v>
      </c>
      <c r="E17" s="259">
        <v>4629.3999999999996</v>
      </c>
      <c r="F17" s="259">
        <f>4753795802.02206/1000000</f>
        <v>4753.7958020220603</v>
      </c>
      <c r="G17" s="259">
        <v>4865.8222489999998</v>
      </c>
      <c r="H17" s="259">
        <v>4939.6238750000002</v>
      </c>
    </row>
    <row r="18" spans="1:9" s="260" customFormat="1" ht="15" customHeight="1" x14ac:dyDescent="0.25">
      <c r="A18" s="251" t="s">
        <v>255</v>
      </c>
      <c r="B18" s="251"/>
      <c r="C18" s="253">
        <f t="shared" ref="C18:H18" si="3">SUM(C19:C22)</f>
        <v>1249.2096120000001</v>
      </c>
      <c r="D18" s="253">
        <f t="shared" si="3"/>
        <v>1194.6523787399999</v>
      </c>
      <c r="E18" s="253">
        <f t="shared" si="3"/>
        <v>1188.3999999999999</v>
      </c>
      <c r="F18" s="253">
        <f t="shared" si="3"/>
        <v>1253.8624042199999</v>
      </c>
      <c r="G18" s="253">
        <f t="shared" si="3"/>
        <v>1340.6117710000001</v>
      </c>
      <c r="H18" s="253">
        <f t="shared" si="3"/>
        <v>1565.1811439999999</v>
      </c>
    </row>
    <row r="19" spans="1:9" ht="15" customHeight="1" x14ac:dyDescent="0.25">
      <c r="B19" s="249" t="s">
        <v>254</v>
      </c>
      <c r="C19" s="250">
        <v>848.64287300000001</v>
      </c>
      <c r="D19" s="250">
        <v>824.67814504</v>
      </c>
      <c r="E19" s="250">
        <f>833.9</f>
        <v>833.9</v>
      </c>
      <c r="F19" s="250">
        <f>873198128.26/1000000</f>
        <v>873.19812825999998</v>
      </c>
      <c r="G19" s="250">
        <v>970.65893700000004</v>
      </c>
      <c r="H19" s="250">
        <v>1157.853922</v>
      </c>
    </row>
    <row r="20" spans="1:9" ht="15" customHeight="1" x14ac:dyDescent="0.25">
      <c r="B20" s="249" t="s">
        <v>272</v>
      </c>
      <c r="C20" s="250">
        <v>237.169218</v>
      </c>
      <c r="D20" s="250">
        <v>294.9470857</v>
      </c>
      <c r="E20" s="250">
        <v>273.2</v>
      </c>
      <c r="F20" s="250">
        <f>295667662.96/1000000</f>
        <v>295.66766295999997</v>
      </c>
      <c r="G20" s="250">
        <v>285.08525200000003</v>
      </c>
      <c r="H20" s="250">
        <v>314.52688699999999</v>
      </c>
    </row>
    <row r="21" spans="1:9" ht="15" customHeight="1" x14ac:dyDescent="0.25">
      <c r="B21" s="249" t="s">
        <v>253</v>
      </c>
      <c r="C21" s="250">
        <v>88.610286000000002</v>
      </c>
      <c r="D21" s="250">
        <v>75.027147999999997</v>
      </c>
      <c r="E21" s="250">
        <v>81.3</v>
      </c>
      <c r="F21" s="250">
        <f>84996613/1000000</f>
        <v>84.996612999999996</v>
      </c>
      <c r="G21" s="250">
        <v>84.867581999999999</v>
      </c>
      <c r="H21" s="250">
        <v>92.800335000000004</v>
      </c>
    </row>
    <row r="22" spans="1:9" ht="15" customHeight="1" x14ac:dyDescent="0.25">
      <c r="B22" s="249" t="s">
        <v>252</v>
      </c>
      <c r="C22" s="250">
        <v>74.787234999999995</v>
      </c>
      <c r="D22" s="250">
        <v>0</v>
      </c>
      <c r="E22" s="250">
        <v>0</v>
      </c>
      <c r="F22" s="250">
        <v>0</v>
      </c>
      <c r="G22" s="250">
        <v>0</v>
      </c>
      <c r="H22" s="250">
        <v>0</v>
      </c>
      <c r="I22" s="242"/>
    </row>
    <row r="23" spans="1:9" ht="15" customHeight="1" x14ac:dyDescent="0.25">
      <c r="A23" s="251" t="s">
        <v>251</v>
      </c>
      <c r="B23" s="251"/>
      <c r="C23" s="253">
        <f t="shared" ref="C23:H23" si="4">SUM(C24:C28)</f>
        <v>1351.306257</v>
      </c>
      <c r="D23" s="253">
        <f t="shared" si="4"/>
        <v>1183.9970307699998</v>
      </c>
      <c r="E23" s="253">
        <f t="shared" si="4"/>
        <v>915.09999999999991</v>
      </c>
      <c r="F23" s="253">
        <f t="shared" si="4"/>
        <v>1723.2609216714279</v>
      </c>
      <c r="G23" s="253">
        <f t="shared" si="4"/>
        <v>2087.5077369999999</v>
      </c>
      <c r="H23" s="253">
        <f t="shared" si="4"/>
        <v>1024.6900449999998</v>
      </c>
    </row>
    <row r="24" spans="1:9" ht="15" customHeight="1" x14ac:dyDescent="0.25">
      <c r="B24" s="249" t="s">
        <v>250</v>
      </c>
      <c r="C24" s="250">
        <v>1032.105161</v>
      </c>
      <c r="D24" s="250">
        <v>841.92894080999997</v>
      </c>
      <c r="E24" s="250">
        <v>636</v>
      </c>
      <c r="F24" s="250">
        <f>1517.190587</f>
        <v>1517.1905870000001</v>
      </c>
      <c r="G24" s="250">
        <v>1872.3408870000001</v>
      </c>
      <c r="H24" s="250">
        <v>804.74441899999999</v>
      </c>
    </row>
    <row r="25" spans="1:9" ht="15" customHeight="1" x14ac:dyDescent="0.25">
      <c r="B25" s="249" t="s">
        <v>249</v>
      </c>
      <c r="C25" s="250">
        <v>137.225548</v>
      </c>
      <c r="D25" s="250">
        <v>152.28426396</v>
      </c>
      <c r="E25" s="250">
        <v>83.8</v>
      </c>
      <c r="F25" s="250">
        <v>0</v>
      </c>
      <c r="G25" s="250">
        <v>0</v>
      </c>
      <c r="H25" s="250">
        <v>0</v>
      </c>
    </row>
    <row r="26" spans="1:9" ht="15" customHeight="1" x14ac:dyDescent="0.25">
      <c r="B26" s="249" t="s">
        <v>248</v>
      </c>
      <c r="C26" s="250">
        <v>121.8</v>
      </c>
      <c r="D26" s="250">
        <v>121.8</v>
      </c>
      <c r="E26" s="250">
        <v>121.8</v>
      </c>
      <c r="F26" s="250">
        <f>121800000/1000000</f>
        <v>121.8</v>
      </c>
      <c r="G26" s="250">
        <v>121.8</v>
      </c>
      <c r="H26" s="250">
        <v>121.8</v>
      </c>
    </row>
    <row r="27" spans="1:9" ht="15" customHeight="1" x14ac:dyDescent="0.25">
      <c r="B27" s="249" t="s">
        <v>247</v>
      </c>
      <c r="C27" s="250">
        <v>60.037252000000002</v>
      </c>
      <c r="D27" s="250">
        <v>67.866383159999998</v>
      </c>
      <c r="E27" s="250">
        <v>73.400000000000006</v>
      </c>
      <c r="F27" s="250">
        <f>84210200.17/1000000</f>
        <v>84.210200170000007</v>
      </c>
      <c r="G27" s="250">
        <v>93.316539000000006</v>
      </c>
      <c r="H27" s="250">
        <v>98.137704999999997</v>
      </c>
    </row>
    <row r="28" spans="1:9" ht="15" customHeight="1" x14ac:dyDescent="0.25">
      <c r="B28" s="249" t="s">
        <v>246</v>
      </c>
      <c r="C28" s="250">
        <v>0.138296</v>
      </c>
      <c r="D28" s="250">
        <v>0.11744284000000001</v>
      </c>
      <c r="E28" s="250">
        <v>0.1</v>
      </c>
      <c r="F28" s="250">
        <f>60134.5014280212/1000000</f>
        <v>6.0134501428021195E-2</v>
      </c>
      <c r="G28" s="250">
        <v>5.0311000000000002E-2</v>
      </c>
      <c r="H28" s="250">
        <v>7.9209999999999992E-3</v>
      </c>
    </row>
    <row r="29" spans="1:9" ht="15" customHeight="1" x14ac:dyDescent="0.25">
      <c r="A29" s="243" t="s">
        <v>271</v>
      </c>
      <c r="B29" s="243"/>
      <c r="C29" s="244">
        <f>C23+C18+C16+C11+C5+C2</f>
        <v>95300.331957379996</v>
      </c>
      <c r="D29" s="244">
        <f>D23+D18+D17+D16+D11+D5+D2</f>
        <v>99139.242908870001</v>
      </c>
      <c r="E29" s="244">
        <f>E23+E18+E17+E16+E11+E5+E2</f>
        <v>100879.5</v>
      </c>
      <c r="F29" s="244">
        <f>F23+F18+F17+F16+F11+F5+F2</f>
        <v>93087.604375577095</v>
      </c>
      <c r="G29" s="244">
        <f>G23+G18+G17+G16+G11+G5+G2</f>
        <v>96111.514777999997</v>
      </c>
      <c r="H29" s="244">
        <f>SUM(H23+H18+H17+H16+H11+H5+H2)</f>
        <v>97565.806595999995</v>
      </c>
    </row>
    <row r="30" spans="1:9" ht="15.75" customHeight="1" x14ac:dyDescent="0.25">
      <c r="A30" s="766" t="s">
        <v>245</v>
      </c>
      <c r="B30" s="766"/>
      <c r="C30" s="766"/>
      <c r="D30" s="766"/>
      <c r="E30" s="766"/>
      <c r="F30" s="766"/>
      <c r="G30" s="766"/>
      <c r="H30" s="766"/>
    </row>
    <row r="31" spans="1:9" ht="30" customHeight="1" x14ac:dyDescent="0.25">
      <c r="A31" s="765" t="s">
        <v>244</v>
      </c>
      <c r="B31" s="765"/>
      <c r="C31" s="765"/>
      <c r="D31" s="765"/>
      <c r="E31" s="765"/>
      <c r="F31" s="765"/>
      <c r="G31" s="765"/>
      <c r="H31" s="765"/>
      <c r="I31" s="245"/>
    </row>
    <row r="32" spans="1:9" ht="15" customHeight="1" x14ac:dyDescent="0.25">
      <c r="A32" s="765"/>
      <c r="B32" s="765"/>
      <c r="C32" s="765"/>
      <c r="D32" s="765"/>
      <c r="E32" s="765"/>
      <c r="F32" s="765"/>
      <c r="G32" s="245"/>
      <c r="H32" s="245"/>
      <c r="I32" s="245"/>
    </row>
  </sheetData>
  <mergeCells count="3">
    <mergeCell ref="A32:F32"/>
    <mergeCell ref="A31:H31"/>
    <mergeCell ref="A30:H30"/>
  </mergeCells>
  <pageMargins left="0.70866141732283461" right="0.70866141732283461" top="1.1811023622047243" bottom="1.1811023622047243" header="0.31496062992125984" footer="0.31496062992125984"/>
  <pageSetup paperSize="9" scale="58" orientation="portrait" horizont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3"/>
  <sheetViews>
    <sheetView showGridLines="0" zoomScaleNormal="100" workbookViewId="0">
      <pane ySplit="4" topLeftCell="A5" activePane="bottomLeft" state="frozen"/>
      <selection activeCell="C5" sqref="C5"/>
      <selection pane="bottomLeft" sqref="A1:G1"/>
    </sheetView>
  </sheetViews>
  <sheetFormatPr baseColWidth="10" defaultRowHeight="14.25" x14ac:dyDescent="0.3"/>
  <cols>
    <col min="1" max="1" width="39.5703125" style="199" customWidth="1"/>
    <col min="2" max="3" width="8.42578125" style="203" customWidth="1"/>
    <col min="4" max="4" width="8.42578125" style="204" customWidth="1"/>
    <col min="5" max="5" width="8.42578125" style="205" customWidth="1"/>
    <col min="6" max="6" width="8.42578125" style="204" customWidth="1"/>
    <col min="7" max="7" width="8.42578125" style="206" customWidth="1"/>
    <col min="8" max="13" width="8.42578125" style="199" customWidth="1"/>
    <col min="14" max="256" width="11.42578125" style="199"/>
    <col min="257" max="257" width="39.5703125" style="199" customWidth="1"/>
    <col min="258" max="269" width="8.42578125" style="199" customWidth="1"/>
    <col min="270" max="512" width="11.42578125" style="199"/>
    <col min="513" max="513" width="39.5703125" style="199" customWidth="1"/>
    <col min="514" max="525" width="8.42578125" style="199" customWidth="1"/>
    <col min="526" max="768" width="11.42578125" style="199"/>
    <col min="769" max="769" width="39.5703125" style="199" customWidth="1"/>
    <col min="770" max="781" width="8.42578125" style="199" customWidth="1"/>
    <col min="782" max="1024" width="11.42578125" style="199"/>
    <col min="1025" max="1025" width="39.5703125" style="199" customWidth="1"/>
    <col min="1026" max="1037" width="8.42578125" style="199" customWidth="1"/>
    <col min="1038" max="1280" width="11.42578125" style="199"/>
    <col min="1281" max="1281" width="39.5703125" style="199" customWidth="1"/>
    <col min="1282" max="1293" width="8.42578125" style="199" customWidth="1"/>
    <col min="1294" max="1536" width="11.42578125" style="199"/>
    <col min="1537" max="1537" width="39.5703125" style="199" customWidth="1"/>
    <col min="1538" max="1549" width="8.42578125" style="199" customWidth="1"/>
    <col min="1550" max="1792" width="11.42578125" style="199"/>
    <col min="1793" max="1793" width="39.5703125" style="199" customWidth="1"/>
    <col min="1794" max="1805" width="8.42578125" style="199" customWidth="1"/>
    <col min="1806" max="2048" width="11.42578125" style="199"/>
    <col min="2049" max="2049" width="39.5703125" style="199" customWidth="1"/>
    <col min="2050" max="2061" width="8.42578125" style="199" customWidth="1"/>
    <col min="2062" max="2304" width="11.42578125" style="199"/>
    <col min="2305" max="2305" width="39.5703125" style="199" customWidth="1"/>
    <col min="2306" max="2317" width="8.42578125" style="199" customWidth="1"/>
    <col min="2318" max="2560" width="11.42578125" style="199"/>
    <col min="2561" max="2561" width="39.5703125" style="199" customWidth="1"/>
    <col min="2562" max="2573" width="8.42578125" style="199" customWidth="1"/>
    <col min="2574" max="2816" width="11.42578125" style="199"/>
    <col min="2817" max="2817" width="39.5703125" style="199" customWidth="1"/>
    <col min="2818" max="2829" width="8.42578125" style="199" customWidth="1"/>
    <col min="2830" max="3072" width="11.42578125" style="199"/>
    <col min="3073" max="3073" width="39.5703125" style="199" customWidth="1"/>
    <col min="3074" max="3085" width="8.42578125" style="199" customWidth="1"/>
    <col min="3086" max="3328" width="11.42578125" style="199"/>
    <col min="3329" max="3329" width="39.5703125" style="199" customWidth="1"/>
    <col min="3330" max="3341" width="8.42578125" style="199" customWidth="1"/>
    <col min="3342" max="3584" width="11.42578125" style="199"/>
    <col min="3585" max="3585" width="39.5703125" style="199" customWidth="1"/>
    <col min="3586" max="3597" width="8.42578125" style="199" customWidth="1"/>
    <col min="3598" max="3840" width="11.42578125" style="199"/>
    <col min="3841" max="3841" width="39.5703125" style="199" customWidth="1"/>
    <col min="3842" max="3853" width="8.42578125" style="199" customWidth="1"/>
    <col min="3854" max="4096" width="11.42578125" style="199"/>
    <col min="4097" max="4097" width="39.5703125" style="199" customWidth="1"/>
    <col min="4098" max="4109" width="8.42578125" style="199" customWidth="1"/>
    <col min="4110" max="4352" width="11.42578125" style="199"/>
    <col min="4353" max="4353" width="39.5703125" style="199" customWidth="1"/>
    <col min="4354" max="4365" width="8.42578125" style="199" customWidth="1"/>
    <col min="4366" max="4608" width="11.42578125" style="199"/>
    <col min="4609" max="4609" width="39.5703125" style="199" customWidth="1"/>
    <col min="4610" max="4621" width="8.42578125" style="199" customWidth="1"/>
    <col min="4622" max="4864" width="11.42578125" style="199"/>
    <col min="4865" max="4865" width="39.5703125" style="199" customWidth="1"/>
    <col min="4866" max="4877" width="8.42578125" style="199" customWidth="1"/>
    <col min="4878" max="5120" width="11.42578125" style="199"/>
    <col min="5121" max="5121" width="39.5703125" style="199" customWidth="1"/>
    <col min="5122" max="5133" width="8.42578125" style="199" customWidth="1"/>
    <col min="5134" max="5376" width="11.42578125" style="199"/>
    <col min="5377" max="5377" width="39.5703125" style="199" customWidth="1"/>
    <col min="5378" max="5389" width="8.42578125" style="199" customWidth="1"/>
    <col min="5390" max="5632" width="11.42578125" style="199"/>
    <col min="5633" max="5633" width="39.5703125" style="199" customWidth="1"/>
    <col min="5634" max="5645" width="8.42578125" style="199" customWidth="1"/>
    <col min="5646" max="5888" width="11.42578125" style="199"/>
    <col min="5889" max="5889" width="39.5703125" style="199" customWidth="1"/>
    <col min="5890" max="5901" width="8.42578125" style="199" customWidth="1"/>
    <col min="5902" max="6144" width="11.42578125" style="199"/>
    <col min="6145" max="6145" width="39.5703125" style="199" customWidth="1"/>
    <col min="6146" max="6157" width="8.42578125" style="199" customWidth="1"/>
    <col min="6158" max="6400" width="11.42578125" style="199"/>
    <col min="6401" max="6401" width="39.5703125" style="199" customWidth="1"/>
    <col min="6402" max="6413" width="8.42578125" style="199" customWidth="1"/>
    <col min="6414" max="6656" width="11.42578125" style="199"/>
    <col min="6657" max="6657" width="39.5703125" style="199" customWidth="1"/>
    <col min="6658" max="6669" width="8.42578125" style="199" customWidth="1"/>
    <col min="6670" max="6912" width="11.42578125" style="199"/>
    <col min="6913" max="6913" width="39.5703125" style="199" customWidth="1"/>
    <col min="6914" max="6925" width="8.42578125" style="199" customWidth="1"/>
    <col min="6926" max="7168" width="11.42578125" style="199"/>
    <col min="7169" max="7169" width="39.5703125" style="199" customWidth="1"/>
    <col min="7170" max="7181" width="8.42578125" style="199" customWidth="1"/>
    <col min="7182" max="7424" width="11.42578125" style="199"/>
    <col min="7425" max="7425" width="39.5703125" style="199" customWidth="1"/>
    <col min="7426" max="7437" width="8.42578125" style="199" customWidth="1"/>
    <col min="7438" max="7680" width="11.42578125" style="199"/>
    <col min="7681" max="7681" width="39.5703125" style="199" customWidth="1"/>
    <col min="7682" max="7693" width="8.42578125" style="199" customWidth="1"/>
    <col min="7694" max="7936" width="11.42578125" style="199"/>
    <col min="7937" max="7937" width="39.5703125" style="199" customWidth="1"/>
    <col min="7938" max="7949" width="8.42578125" style="199" customWidth="1"/>
    <col min="7950" max="8192" width="11.42578125" style="199"/>
    <col min="8193" max="8193" width="39.5703125" style="199" customWidth="1"/>
    <col min="8194" max="8205" width="8.42578125" style="199" customWidth="1"/>
    <col min="8206" max="8448" width="11.42578125" style="199"/>
    <col min="8449" max="8449" width="39.5703125" style="199" customWidth="1"/>
    <col min="8450" max="8461" width="8.42578125" style="199" customWidth="1"/>
    <col min="8462" max="8704" width="11.42578125" style="199"/>
    <col min="8705" max="8705" width="39.5703125" style="199" customWidth="1"/>
    <col min="8706" max="8717" width="8.42578125" style="199" customWidth="1"/>
    <col min="8718" max="8960" width="11.42578125" style="199"/>
    <col min="8961" max="8961" width="39.5703125" style="199" customWidth="1"/>
    <col min="8962" max="8973" width="8.42578125" style="199" customWidth="1"/>
    <col min="8974" max="9216" width="11.42578125" style="199"/>
    <col min="9217" max="9217" width="39.5703125" style="199" customWidth="1"/>
    <col min="9218" max="9229" width="8.42578125" style="199" customWidth="1"/>
    <col min="9230" max="9472" width="11.42578125" style="199"/>
    <col min="9473" max="9473" width="39.5703125" style="199" customWidth="1"/>
    <col min="9474" max="9485" width="8.42578125" style="199" customWidth="1"/>
    <col min="9486" max="9728" width="11.42578125" style="199"/>
    <col min="9729" max="9729" width="39.5703125" style="199" customWidth="1"/>
    <col min="9730" max="9741" width="8.42578125" style="199" customWidth="1"/>
    <col min="9742" max="9984" width="11.42578125" style="199"/>
    <col min="9985" max="9985" width="39.5703125" style="199" customWidth="1"/>
    <col min="9986" max="9997" width="8.42578125" style="199" customWidth="1"/>
    <col min="9998" max="10240" width="11.42578125" style="199"/>
    <col min="10241" max="10241" width="39.5703125" style="199" customWidth="1"/>
    <col min="10242" max="10253" width="8.42578125" style="199" customWidth="1"/>
    <col min="10254" max="10496" width="11.42578125" style="199"/>
    <col min="10497" max="10497" width="39.5703125" style="199" customWidth="1"/>
    <col min="10498" max="10509" width="8.42578125" style="199" customWidth="1"/>
    <col min="10510" max="10752" width="11.42578125" style="199"/>
    <col min="10753" max="10753" width="39.5703125" style="199" customWidth="1"/>
    <col min="10754" max="10765" width="8.42578125" style="199" customWidth="1"/>
    <col min="10766" max="11008" width="11.42578125" style="199"/>
    <col min="11009" max="11009" width="39.5703125" style="199" customWidth="1"/>
    <col min="11010" max="11021" width="8.42578125" style="199" customWidth="1"/>
    <col min="11022" max="11264" width="11.42578125" style="199"/>
    <col min="11265" max="11265" width="39.5703125" style="199" customWidth="1"/>
    <col min="11266" max="11277" width="8.42578125" style="199" customWidth="1"/>
    <col min="11278" max="11520" width="11.42578125" style="199"/>
    <col min="11521" max="11521" width="39.5703125" style="199" customWidth="1"/>
    <col min="11522" max="11533" width="8.42578125" style="199" customWidth="1"/>
    <col min="11534" max="11776" width="11.42578125" style="199"/>
    <col min="11777" max="11777" width="39.5703125" style="199" customWidth="1"/>
    <col min="11778" max="11789" width="8.42578125" style="199" customWidth="1"/>
    <col min="11790" max="12032" width="11.42578125" style="199"/>
    <col min="12033" max="12033" width="39.5703125" style="199" customWidth="1"/>
    <col min="12034" max="12045" width="8.42578125" style="199" customWidth="1"/>
    <col min="12046" max="12288" width="11.42578125" style="199"/>
    <col min="12289" max="12289" width="39.5703125" style="199" customWidth="1"/>
    <col min="12290" max="12301" width="8.42578125" style="199" customWidth="1"/>
    <col min="12302" max="12544" width="11.42578125" style="199"/>
    <col min="12545" max="12545" width="39.5703125" style="199" customWidth="1"/>
    <col min="12546" max="12557" width="8.42578125" style="199" customWidth="1"/>
    <col min="12558" max="12800" width="11.42578125" style="199"/>
    <col min="12801" max="12801" width="39.5703125" style="199" customWidth="1"/>
    <col min="12802" max="12813" width="8.42578125" style="199" customWidth="1"/>
    <col min="12814" max="13056" width="11.42578125" style="199"/>
    <col min="13057" max="13057" width="39.5703125" style="199" customWidth="1"/>
    <col min="13058" max="13069" width="8.42578125" style="199" customWidth="1"/>
    <col min="13070" max="13312" width="11.42578125" style="199"/>
    <col min="13313" max="13313" width="39.5703125" style="199" customWidth="1"/>
    <col min="13314" max="13325" width="8.42578125" style="199" customWidth="1"/>
    <col min="13326" max="13568" width="11.42578125" style="199"/>
    <col min="13569" max="13569" width="39.5703125" style="199" customWidth="1"/>
    <col min="13570" max="13581" width="8.42578125" style="199" customWidth="1"/>
    <col min="13582" max="13824" width="11.42578125" style="199"/>
    <col min="13825" max="13825" width="39.5703125" style="199" customWidth="1"/>
    <col min="13826" max="13837" width="8.42578125" style="199" customWidth="1"/>
    <col min="13838" max="14080" width="11.42578125" style="199"/>
    <col min="14081" max="14081" width="39.5703125" style="199" customWidth="1"/>
    <col min="14082" max="14093" width="8.42578125" style="199" customWidth="1"/>
    <col min="14094" max="14336" width="11.42578125" style="199"/>
    <col min="14337" max="14337" width="39.5703125" style="199" customWidth="1"/>
    <col min="14338" max="14349" width="8.42578125" style="199" customWidth="1"/>
    <col min="14350" max="14592" width="11.42578125" style="199"/>
    <col min="14593" max="14593" width="39.5703125" style="199" customWidth="1"/>
    <col min="14594" max="14605" width="8.42578125" style="199" customWidth="1"/>
    <col min="14606" max="14848" width="11.42578125" style="199"/>
    <col min="14849" max="14849" width="39.5703125" style="199" customWidth="1"/>
    <col min="14850" max="14861" width="8.42578125" style="199" customWidth="1"/>
    <col min="14862" max="15104" width="11.42578125" style="199"/>
    <col min="15105" max="15105" width="39.5703125" style="199" customWidth="1"/>
    <col min="15106" max="15117" width="8.42578125" style="199" customWidth="1"/>
    <col min="15118" max="15360" width="11.42578125" style="199"/>
    <col min="15361" max="15361" width="39.5703125" style="199" customWidth="1"/>
    <col min="15362" max="15373" width="8.42578125" style="199" customWidth="1"/>
    <col min="15374" max="15616" width="11.42578125" style="199"/>
    <col min="15617" max="15617" width="39.5703125" style="199" customWidth="1"/>
    <col min="15618" max="15629" width="8.42578125" style="199" customWidth="1"/>
    <col min="15630" max="15872" width="11.42578125" style="199"/>
    <col min="15873" max="15873" width="39.5703125" style="199" customWidth="1"/>
    <col min="15874" max="15885" width="8.42578125" style="199" customWidth="1"/>
    <col min="15886" max="16128" width="11.42578125" style="199"/>
    <col min="16129" max="16129" width="39.5703125" style="199" customWidth="1"/>
    <col min="16130" max="16141" width="8.42578125" style="199" customWidth="1"/>
    <col min="16142" max="16384" width="11.42578125" style="199"/>
  </cols>
  <sheetData>
    <row r="1" spans="1:13" ht="23.25" customHeight="1" x14ac:dyDescent="0.3">
      <c r="A1" s="767" t="s">
        <v>209</v>
      </c>
      <c r="B1" s="767"/>
      <c r="C1" s="767"/>
      <c r="D1" s="767"/>
      <c r="E1" s="767"/>
      <c r="F1" s="767"/>
      <c r="G1" s="767"/>
      <c r="H1" s="207"/>
      <c r="I1" s="207"/>
      <c r="J1" s="207"/>
      <c r="K1" s="207"/>
      <c r="L1" s="207"/>
      <c r="M1" s="207"/>
    </row>
    <row r="2" spans="1:13" s="200" customFormat="1" ht="14.25" customHeight="1" x14ac:dyDescent="0.3">
      <c r="A2" s="768" t="s">
        <v>210</v>
      </c>
      <c r="B2" s="770" t="s">
        <v>211</v>
      </c>
      <c r="C2" s="770" t="s">
        <v>212</v>
      </c>
      <c r="D2" s="772" t="s">
        <v>213</v>
      </c>
      <c r="E2" s="774" t="s">
        <v>214</v>
      </c>
      <c r="F2" s="774"/>
      <c r="G2" s="774"/>
      <c r="H2" s="777" t="s">
        <v>215</v>
      </c>
      <c r="I2" s="777"/>
      <c r="J2" s="777"/>
      <c r="K2" s="777" t="s">
        <v>216</v>
      </c>
      <c r="L2" s="777"/>
      <c r="M2" s="777"/>
    </row>
    <row r="3" spans="1:13" s="200" customFormat="1" ht="15.75" customHeight="1" x14ac:dyDescent="0.3">
      <c r="A3" s="769"/>
      <c r="B3" s="771"/>
      <c r="C3" s="771"/>
      <c r="D3" s="773"/>
      <c r="E3" s="775"/>
      <c r="F3" s="775"/>
      <c r="G3" s="775"/>
      <c r="H3" s="778"/>
      <c r="I3" s="778"/>
      <c r="J3" s="778"/>
      <c r="K3" s="778"/>
      <c r="L3" s="778"/>
      <c r="M3" s="778"/>
    </row>
    <row r="4" spans="1:13" s="200" customFormat="1" ht="25.15" customHeight="1" x14ac:dyDescent="0.3">
      <c r="A4" s="235"/>
      <c r="B4" s="236"/>
      <c r="C4" s="236"/>
      <c r="D4" s="208" t="s">
        <v>217</v>
      </c>
      <c r="E4" s="209" t="s">
        <v>29</v>
      </c>
      <c r="F4" s="210" t="s">
        <v>217</v>
      </c>
      <c r="G4" s="210" t="s">
        <v>218</v>
      </c>
      <c r="H4" s="211" t="s">
        <v>29</v>
      </c>
      <c r="I4" s="208" t="s">
        <v>217</v>
      </c>
      <c r="J4" s="208" t="s">
        <v>218</v>
      </c>
      <c r="K4" s="211" t="s">
        <v>29</v>
      </c>
      <c r="L4" s="208" t="s">
        <v>217</v>
      </c>
      <c r="M4" s="208" t="s">
        <v>218</v>
      </c>
    </row>
    <row r="5" spans="1:13" s="201" customFormat="1" x14ac:dyDescent="0.25">
      <c r="A5" s="219" t="s">
        <v>219</v>
      </c>
      <c r="B5" s="220" t="s">
        <v>220</v>
      </c>
      <c r="C5" s="221">
        <v>43465</v>
      </c>
      <c r="D5" s="222">
        <v>64686.248</v>
      </c>
      <c r="E5" s="223">
        <v>0.45153337692425755</v>
      </c>
      <c r="F5" s="223">
        <v>292.08</v>
      </c>
      <c r="G5" s="224">
        <v>360.97583040000001</v>
      </c>
      <c r="H5" s="225">
        <v>92.666392769104377</v>
      </c>
      <c r="I5" s="225">
        <v>270.66000000000003</v>
      </c>
      <c r="J5" s="226">
        <v>334.50328080000003</v>
      </c>
      <c r="K5" s="225">
        <v>7.3336072308956313</v>
      </c>
      <c r="L5" s="225">
        <v>21.419999999999959</v>
      </c>
      <c r="M5" s="226">
        <v>26.472549599999951</v>
      </c>
    </row>
    <row r="6" spans="1:13" s="201" customFormat="1" x14ac:dyDescent="0.25">
      <c r="A6" s="219" t="s">
        <v>221</v>
      </c>
      <c r="B6" s="220" t="s">
        <v>222</v>
      </c>
      <c r="C6" s="221">
        <v>43465</v>
      </c>
      <c r="D6" s="222">
        <v>147965.20000000001</v>
      </c>
      <c r="E6" s="223">
        <v>0.33953929707796154</v>
      </c>
      <c r="F6" s="223">
        <v>502.4</v>
      </c>
      <c r="G6" s="224">
        <v>447.21381520384546</v>
      </c>
      <c r="H6" s="225">
        <v>94.984076433121018</v>
      </c>
      <c r="I6" s="225">
        <v>477.2</v>
      </c>
      <c r="J6" s="226">
        <v>424.78191205269718</v>
      </c>
      <c r="K6" s="225">
        <v>5.0159235668789792</v>
      </c>
      <c r="L6" s="225">
        <v>25.199999999999989</v>
      </c>
      <c r="M6" s="226">
        <v>22.43190315114829</v>
      </c>
    </row>
    <row r="7" spans="1:13" s="201" customFormat="1" ht="28.5" customHeight="1" x14ac:dyDescent="0.25">
      <c r="A7" s="219" t="s">
        <v>223</v>
      </c>
      <c r="B7" s="220" t="s">
        <v>224</v>
      </c>
      <c r="C7" s="221">
        <v>43465</v>
      </c>
      <c r="D7" s="222">
        <v>96339.7</v>
      </c>
      <c r="E7" s="223">
        <v>0.51982723633143968</v>
      </c>
      <c r="F7" s="223">
        <v>500.8</v>
      </c>
      <c r="G7" s="224">
        <v>445.78956738472499</v>
      </c>
      <c r="H7" s="225">
        <v>79.992012779552709</v>
      </c>
      <c r="I7" s="225">
        <v>400.6</v>
      </c>
      <c r="J7" s="226">
        <v>356.59604771230198</v>
      </c>
      <c r="K7" s="225">
        <v>20.007987220447284</v>
      </c>
      <c r="L7" s="225">
        <v>100.2</v>
      </c>
      <c r="M7" s="226">
        <v>89.193519672423008</v>
      </c>
    </row>
    <row r="8" spans="1:13" s="201" customFormat="1" ht="25.5" x14ac:dyDescent="0.25">
      <c r="A8" s="219" t="s">
        <v>225</v>
      </c>
      <c r="B8" s="220" t="s">
        <v>226</v>
      </c>
      <c r="C8" s="221">
        <v>43465</v>
      </c>
      <c r="D8" s="222">
        <v>29742.79</v>
      </c>
      <c r="E8" s="223">
        <v>2.3007928980435257</v>
      </c>
      <c r="F8" s="223">
        <v>684.32</v>
      </c>
      <c r="G8" s="224">
        <v>684.32</v>
      </c>
      <c r="H8" s="225">
        <v>79.142798690671029</v>
      </c>
      <c r="I8" s="225">
        <v>541.59</v>
      </c>
      <c r="J8" s="226">
        <v>541.59</v>
      </c>
      <c r="K8" s="225">
        <v>20.857201309328971</v>
      </c>
      <c r="L8" s="225">
        <v>142.73000000000002</v>
      </c>
      <c r="M8" s="226">
        <v>142.73000000000002</v>
      </c>
    </row>
    <row r="9" spans="1:13" s="201" customFormat="1" x14ac:dyDescent="0.25">
      <c r="A9" s="219" t="s">
        <v>227</v>
      </c>
      <c r="B9" s="220" t="s">
        <v>226</v>
      </c>
      <c r="C9" s="221">
        <v>43465</v>
      </c>
      <c r="D9" s="222">
        <v>243284.155</v>
      </c>
      <c r="E9" s="223">
        <v>2.216844742724819</v>
      </c>
      <c r="F9" s="223">
        <v>5393.232</v>
      </c>
      <c r="G9" s="224">
        <v>5393.232</v>
      </c>
      <c r="H9" s="225">
        <v>91.080747128994261</v>
      </c>
      <c r="I9" s="225">
        <v>4912.1959999999999</v>
      </c>
      <c r="J9" s="226">
        <v>4912.1959999999999</v>
      </c>
      <c r="K9" s="225">
        <v>8.9192528710057353</v>
      </c>
      <c r="L9" s="225">
        <v>481.03600000000006</v>
      </c>
      <c r="M9" s="226">
        <v>481.03600000000006</v>
      </c>
    </row>
    <row r="10" spans="1:13" s="201" customFormat="1" ht="25.5" x14ac:dyDescent="0.25">
      <c r="A10" s="219" t="s">
        <v>228</v>
      </c>
      <c r="B10" s="220" t="s">
        <v>226</v>
      </c>
      <c r="C10" s="221">
        <v>43738</v>
      </c>
      <c r="D10" s="222">
        <v>704798.7</v>
      </c>
      <c r="E10" s="223">
        <v>2.7632428947442724</v>
      </c>
      <c r="F10" s="223">
        <v>19475.3</v>
      </c>
      <c r="G10" s="224">
        <v>19475.3</v>
      </c>
      <c r="H10" s="225">
        <v>88.57142637083895</v>
      </c>
      <c r="I10" s="225">
        <v>17249.550999999999</v>
      </c>
      <c r="J10" s="226">
        <v>17249.550999999999</v>
      </c>
      <c r="K10" s="225">
        <v>11.428573629161038</v>
      </c>
      <c r="L10" s="225">
        <v>2225.7489999999998</v>
      </c>
      <c r="M10" s="226">
        <v>2225.7489999999998</v>
      </c>
    </row>
    <row r="11" spans="1:13" s="201" customFormat="1" ht="25.5" x14ac:dyDescent="0.25">
      <c r="A11" s="219" t="s">
        <v>229</v>
      </c>
      <c r="B11" s="220" t="s">
        <v>222</v>
      </c>
      <c r="C11" s="221">
        <v>43465</v>
      </c>
      <c r="D11" s="222">
        <v>176752</v>
      </c>
      <c r="E11" s="223">
        <v>0.16079025979904046</v>
      </c>
      <c r="F11" s="223">
        <v>284.2</v>
      </c>
      <c r="G11" s="224">
        <v>252.9820188712836</v>
      </c>
      <c r="H11" s="225">
        <v>92.681210415200553</v>
      </c>
      <c r="I11" s="225">
        <v>263.39999999999998</v>
      </c>
      <c r="J11" s="226">
        <v>234.46679722271674</v>
      </c>
      <c r="K11" s="225">
        <v>7.3187895847994406</v>
      </c>
      <c r="L11" s="225">
        <v>20.800000000000011</v>
      </c>
      <c r="M11" s="226">
        <v>18.515221648566861</v>
      </c>
    </row>
    <row r="12" spans="1:13" s="201" customFormat="1" ht="25.5" x14ac:dyDescent="0.25">
      <c r="A12" s="219" t="s">
        <v>230</v>
      </c>
      <c r="B12" s="220" t="s">
        <v>222</v>
      </c>
      <c r="C12" s="221">
        <v>43465</v>
      </c>
      <c r="D12" s="222">
        <v>1542.86</v>
      </c>
      <c r="E12" s="223">
        <v>0.57749893055753609</v>
      </c>
      <c r="F12" s="223">
        <v>8.91</v>
      </c>
      <c r="G12" s="224">
        <v>7.931280042727435</v>
      </c>
      <c r="H12" s="225">
        <v>0</v>
      </c>
      <c r="I12" s="225">
        <v>0</v>
      </c>
      <c r="J12" s="226">
        <v>0</v>
      </c>
      <c r="K12" s="225">
        <v>100</v>
      </c>
      <c r="L12" s="225">
        <v>8.91</v>
      </c>
      <c r="M12" s="226">
        <v>7.931280042727435</v>
      </c>
    </row>
    <row r="13" spans="1:13" s="201" customFormat="1" ht="25.5" x14ac:dyDescent="0.25">
      <c r="A13" s="219" t="s">
        <v>231</v>
      </c>
      <c r="B13" s="220" t="s">
        <v>222</v>
      </c>
      <c r="C13" s="221">
        <v>43646</v>
      </c>
      <c r="D13" s="222">
        <v>279953</v>
      </c>
      <c r="E13" s="223">
        <v>0.62960568381121118</v>
      </c>
      <c r="F13" s="223">
        <v>1762.6</v>
      </c>
      <c r="G13" s="224">
        <v>1568.9870037386504</v>
      </c>
      <c r="H13" s="225">
        <v>93.963463065925339</v>
      </c>
      <c r="I13" s="225">
        <v>1656.2</v>
      </c>
      <c r="J13" s="226">
        <v>1474.2745237671356</v>
      </c>
      <c r="K13" s="225">
        <v>6.0365369340746549</v>
      </c>
      <c r="L13" s="225">
        <v>106.39999999999986</v>
      </c>
      <c r="M13" s="226">
        <v>94.712479971514924</v>
      </c>
    </row>
    <row r="14" spans="1:13" s="201" customFormat="1" ht="25.5" x14ac:dyDescent="0.25">
      <c r="A14" s="219" t="s">
        <v>241</v>
      </c>
      <c r="B14" s="220" t="s">
        <v>222</v>
      </c>
      <c r="C14" s="221">
        <v>43646</v>
      </c>
      <c r="D14" s="222">
        <v>2566.1990000000001</v>
      </c>
      <c r="E14" s="223">
        <v>0.76927003712494624</v>
      </c>
      <c r="F14" s="223">
        <v>19.741</v>
      </c>
      <c r="G14" s="224">
        <v>17.572547623286454</v>
      </c>
      <c r="H14" s="225">
        <v>0</v>
      </c>
      <c r="I14" s="225">
        <v>0</v>
      </c>
      <c r="J14" s="226">
        <v>0</v>
      </c>
      <c r="K14" s="225">
        <v>100</v>
      </c>
      <c r="L14" s="225">
        <v>19.741</v>
      </c>
      <c r="M14" s="226">
        <v>17.572547623286454</v>
      </c>
    </row>
    <row r="15" spans="1:13" s="201" customFormat="1" ht="25.5" x14ac:dyDescent="0.25">
      <c r="A15" s="219" t="s">
        <v>232</v>
      </c>
      <c r="B15" s="220" t="s">
        <v>220</v>
      </c>
      <c r="C15" s="221">
        <v>43585</v>
      </c>
      <c r="D15" s="222">
        <v>475472.9</v>
      </c>
      <c r="E15" s="223">
        <v>0.82696616358156261</v>
      </c>
      <c r="F15" s="223">
        <v>3932</v>
      </c>
      <c r="G15" s="224">
        <v>4859.4801600000001</v>
      </c>
      <c r="H15" s="225">
        <v>0</v>
      </c>
      <c r="I15" s="225">
        <v>0</v>
      </c>
      <c r="J15" s="226">
        <v>0</v>
      </c>
      <c r="K15" s="225">
        <v>100</v>
      </c>
      <c r="L15" s="225">
        <v>3932</v>
      </c>
      <c r="M15" s="226">
        <v>4859.4801600000001</v>
      </c>
    </row>
    <row r="16" spans="1:13" s="202" customFormat="1" ht="25.5" x14ac:dyDescent="0.25">
      <c r="A16" s="227" t="s">
        <v>233</v>
      </c>
      <c r="B16" s="228" t="s">
        <v>222</v>
      </c>
      <c r="C16" s="229">
        <v>43646</v>
      </c>
      <c r="D16" s="230">
        <v>1918.721</v>
      </c>
      <c r="E16" s="231">
        <v>0.77030480200091622</v>
      </c>
      <c r="F16" s="231">
        <v>14.78</v>
      </c>
      <c r="G16" s="232">
        <v>13.156489229125867</v>
      </c>
      <c r="H16" s="233">
        <v>81.014884979702316</v>
      </c>
      <c r="I16" s="233">
        <v>11.974</v>
      </c>
      <c r="J16" s="234">
        <v>10.658714616343245</v>
      </c>
      <c r="K16" s="233">
        <v>18.985115020297695</v>
      </c>
      <c r="L16" s="233">
        <v>2.8059999999999992</v>
      </c>
      <c r="M16" s="234">
        <v>2.4977746127826235</v>
      </c>
    </row>
    <row r="17" spans="1:13" s="201" customFormat="1" x14ac:dyDescent="0.25">
      <c r="A17" s="212" t="s">
        <v>234</v>
      </c>
      <c r="B17" s="213"/>
      <c r="C17" s="214"/>
      <c r="D17" s="215"/>
      <c r="E17" s="216"/>
      <c r="F17" s="216"/>
      <c r="G17" s="217">
        <f>SUM(G5:G16)</f>
        <v>33526.940712493648</v>
      </c>
      <c r="H17" s="218"/>
      <c r="I17" s="218"/>
      <c r="J17" s="237">
        <f>SUM(J5:J16)</f>
        <v>25538.618276171197</v>
      </c>
      <c r="K17" s="218"/>
      <c r="L17" s="218"/>
      <c r="M17" s="237">
        <f>SUM(M5:M16)</f>
        <v>7988.322436322449</v>
      </c>
    </row>
    <row r="18" spans="1:13" x14ac:dyDescent="0.3">
      <c r="A18" s="779" t="s">
        <v>235</v>
      </c>
      <c r="B18" s="779"/>
      <c r="C18" s="779"/>
      <c r="D18" s="779"/>
      <c r="E18" s="779"/>
      <c r="F18" s="779"/>
      <c r="G18" s="779"/>
      <c r="H18" s="779"/>
      <c r="I18" s="779"/>
      <c r="J18" s="779"/>
      <c r="K18" s="779"/>
      <c r="L18" s="779"/>
      <c r="M18" s="779"/>
    </row>
    <row r="19" spans="1:13" x14ac:dyDescent="0.3">
      <c r="A19" s="780" t="s">
        <v>236</v>
      </c>
      <c r="B19" s="780"/>
      <c r="C19" s="780"/>
      <c r="D19" s="780"/>
      <c r="E19" s="780"/>
      <c r="F19" s="780"/>
      <c r="G19" s="780"/>
      <c r="H19" s="780"/>
      <c r="I19" s="780"/>
      <c r="J19" s="780"/>
      <c r="K19" s="780"/>
      <c r="L19" s="780"/>
      <c r="M19" s="780"/>
    </row>
    <row r="20" spans="1:13" ht="51.75" customHeight="1" x14ac:dyDescent="0.3">
      <c r="A20" s="781" t="s">
        <v>237</v>
      </c>
      <c r="B20" s="781"/>
      <c r="C20" s="781"/>
      <c r="D20" s="781"/>
      <c r="E20" s="781"/>
      <c r="F20" s="781"/>
      <c r="G20" s="781"/>
      <c r="H20" s="781"/>
      <c r="I20" s="781"/>
      <c r="J20" s="781"/>
      <c r="K20" s="781"/>
      <c r="L20" s="781"/>
      <c r="M20" s="781"/>
    </row>
    <row r="21" spans="1:13" ht="24.75" customHeight="1" x14ac:dyDescent="0.3">
      <c r="A21" s="780" t="s">
        <v>238</v>
      </c>
      <c r="B21" s="780"/>
      <c r="C21" s="780"/>
      <c r="D21" s="780"/>
      <c r="E21" s="780"/>
      <c r="F21" s="780"/>
      <c r="G21" s="780"/>
      <c r="H21" s="780"/>
      <c r="I21" s="780"/>
      <c r="J21" s="780"/>
      <c r="K21" s="780"/>
      <c r="L21" s="780"/>
      <c r="M21" s="780"/>
    </row>
    <row r="22" spans="1:13" x14ac:dyDescent="0.3">
      <c r="A22" s="776" t="s">
        <v>239</v>
      </c>
      <c r="B22" s="776"/>
      <c r="C22" s="776"/>
      <c r="D22" s="776"/>
      <c r="E22" s="776"/>
      <c r="F22" s="776"/>
      <c r="G22" s="776"/>
      <c r="H22" s="776"/>
      <c r="I22" s="776"/>
      <c r="J22" s="776"/>
      <c r="K22" s="776"/>
      <c r="L22" s="776"/>
      <c r="M22" s="776"/>
    </row>
    <row r="33" spans="1:1" x14ac:dyDescent="0.3">
      <c r="A33" s="199" t="s">
        <v>240</v>
      </c>
    </row>
  </sheetData>
  <mergeCells count="13">
    <mergeCell ref="A22:M22"/>
    <mergeCell ref="H2:J3"/>
    <mergeCell ref="K2:M3"/>
    <mergeCell ref="A18:M18"/>
    <mergeCell ref="A19:M19"/>
    <mergeCell ref="A20:M20"/>
    <mergeCell ref="A21:M21"/>
    <mergeCell ref="A1:G1"/>
    <mergeCell ref="A2:A3"/>
    <mergeCell ref="B2:B3"/>
    <mergeCell ref="C2:C3"/>
    <mergeCell ref="D2:D3"/>
    <mergeCell ref="E2:G3"/>
  </mergeCells>
  <pageMargins left="0.36" right="0.22" top="0.31496062992125984" bottom="0.21" header="0.15748031496062992" footer="0.17"/>
  <pageSetup paperSize="9" scale="92"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0"/>
  <sheetViews>
    <sheetView showGridLines="0" workbookViewId="0"/>
  </sheetViews>
  <sheetFormatPr baseColWidth="10" defaultColWidth="9.140625" defaultRowHeight="15" x14ac:dyDescent="0.25"/>
  <cols>
    <col min="1" max="2" width="2.85546875" style="39" customWidth="1"/>
    <col min="3" max="3" width="5.7109375" style="39" customWidth="1"/>
    <col min="4" max="4" width="21.42578125" style="39" customWidth="1"/>
    <col min="5" max="5" width="7.140625" style="39" customWidth="1"/>
    <col min="6" max="7" width="8.5703125" style="39" customWidth="1"/>
    <col min="8" max="11" width="8.7109375" style="39" customWidth="1"/>
    <col min="12" max="12" width="8.5703125" style="39" customWidth="1"/>
    <col min="13" max="13" width="8.7109375" style="39" customWidth="1"/>
    <col min="14" max="16384" width="9.140625" style="39"/>
  </cols>
  <sheetData>
    <row r="1" spans="1:12" ht="27" customHeight="1" x14ac:dyDescent="0.25">
      <c r="A1" s="47" t="s">
        <v>581</v>
      </c>
      <c r="B1" s="48"/>
      <c r="C1" s="48"/>
      <c r="D1" s="48"/>
      <c r="E1" s="48"/>
      <c r="F1" s="48"/>
      <c r="G1" s="49">
        <v>2018</v>
      </c>
      <c r="H1" s="191" t="s">
        <v>589</v>
      </c>
      <c r="I1" s="191" t="s">
        <v>205</v>
      </c>
      <c r="J1" s="191" t="s">
        <v>590</v>
      </c>
      <c r="K1" s="715" t="s">
        <v>151</v>
      </c>
      <c r="L1" s="715"/>
    </row>
    <row r="2" spans="1:12" x14ac:dyDescent="0.25">
      <c r="A2" s="50" t="s">
        <v>26</v>
      </c>
      <c r="B2" s="51"/>
      <c r="C2" s="51"/>
      <c r="D2" s="51"/>
      <c r="E2" s="51"/>
      <c r="F2" s="51"/>
      <c r="G2" s="51"/>
      <c r="H2" s="51"/>
      <c r="I2" s="51"/>
      <c r="J2" s="51"/>
      <c r="K2" s="103"/>
      <c r="L2" s="103"/>
    </row>
    <row r="3" spans="1:12" x14ac:dyDescent="0.25">
      <c r="A3" s="7"/>
      <c r="B3" s="52" t="s">
        <v>27</v>
      </c>
      <c r="C3" s="52"/>
      <c r="D3" s="52"/>
      <c r="E3" s="52"/>
      <c r="F3" s="52"/>
      <c r="G3" s="53">
        <v>2.4197637205634948</v>
      </c>
      <c r="H3" s="53">
        <v>2.2000000000000002</v>
      </c>
      <c r="I3" s="53">
        <v>1.584685059050317</v>
      </c>
      <c r="J3" s="658">
        <v>0.8</v>
      </c>
      <c r="K3" s="96">
        <v>-0.78468505905031694</v>
      </c>
      <c r="L3" s="102"/>
    </row>
    <row r="4" spans="1:12" x14ac:dyDescent="0.25">
      <c r="A4" s="7"/>
      <c r="B4" s="52" t="s">
        <v>28</v>
      </c>
      <c r="C4" s="52"/>
      <c r="D4" s="52"/>
      <c r="E4" s="52"/>
      <c r="F4" s="52"/>
      <c r="G4" s="53">
        <v>4.1632047830738594</v>
      </c>
      <c r="H4" s="53">
        <v>4</v>
      </c>
      <c r="I4" s="53">
        <v>3.3211296963104431</v>
      </c>
      <c r="J4" s="657">
        <v>3.2122642061902296</v>
      </c>
      <c r="K4" s="96">
        <v>-0.10886549012021352</v>
      </c>
      <c r="L4" s="102"/>
    </row>
    <row r="5" spans="1:12" x14ac:dyDescent="0.25">
      <c r="A5" s="7"/>
      <c r="B5" s="52" t="s">
        <v>28</v>
      </c>
      <c r="C5" s="52"/>
      <c r="D5" s="52"/>
      <c r="E5" s="52" t="s">
        <v>40</v>
      </c>
      <c r="F5" s="52"/>
      <c r="G5" s="53">
        <v>385.71193599999998</v>
      </c>
      <c r="H5" s="53">
        <v>402.83800000000002</v>
      </c>
      <c r="I5" s="53">
        <v>398.52192964870994</v>
      </c>
      <c r="J5" s="657">
        <v>411.32350694863402</v>
      </c>
      <c r="K5" s="96">
        <v>12.801577299924077</v>
      </c>
      <c r="L5" s="102"/>
    </row>
    <row r="6" spans="1:12" x14ac:dyDescent="0.25">
      <c r="A6" s="7"/>
      <c r="B6" s="52" t="s">
        <v>12</v>
      </c>
      <c r="C6" s="52"/>
      <c r="D6" s="52"/>
      <c r="E6" s="52" t="s">
        <v>41</v>
      </c>
      <c r="F6" s="52"/>
      <c r="G6" s="54">
        <v>0.91956199999999999</v>
      </c>
      <c r="H6" s="54">
        <v>0.849248</v>
      </c>
      <c r="I6" s="54">
        <v>0.82884199999999997</v>
      </c>
      <c r="J6" s="54">
        <v>0.307147</v>
      </c>
      <c r="K6" s="402">
        <v>-0.52169500000000002</v>
      </c>
      <c r="L6" s="102"/>
    </row>
    <row r="7" spans="1:12" x14ac:dyDescent="0.25">
      <c r="A7" s="7"/>
      <c r="B7" s="52"/>
      <c r="C7" s="52"/>
      <c r="D7" s="52"/>
      <c r="E7" s="52"/>
      <c r="F7" s="52"/>
      <c r="G7" s="52"/>
      <c r="H7" s="53"/>
      <c r="I7" s="53"/>
      <c r="J7" s="53"/>
      <c r="K7" s="196"/>
      <c r="L7" s="197"/>
    </row>
    <row r="8" spans="1:12" x14ac:dyDescent="0.25">
      <c r="A8" s="7" t="s">
        <v>33</v>
      </c>
      <c r="B8" s="52"/>
      <c r="C8" s="52"/>
      <c r="D8" s="52"/>
      <c r="E8" s="52"/>
      <c r="F8" s="52"/>
      <c r="G8" s="53">
        <v>2</v>
      </c>
      <c r="H8" s="53">
        <v>1.9190240495201181</v>
      </c>
      <c r="I8" s="53">
        <v>1.5</v>
      </c>
      <c r="J8" s="53">
        <v>1.5299895957333121</v>
      </c>
      <c r="K8" s="96">
        <v>2.9989595733312058E-2</v>
      </c>
      <c r="L8" s="195"/>
    </row>
    <row r="9" spans="1:12" x14ac:dyDescent="0.25">
      <c r="A9" s="7" t="s">
        <v>34</v>
      </c>
      <c r="B9" s="52"/>
      <c r="C9" s="52"/>
      <c r="D9" s="52"/>
      <c r="E9" s="52" t="s">
        <v>35</v>
      </c>
      <c r="F9" s="52"/>
      <c r="G9" s="53">
        <v>5.0212022799517371</v>
      </c>
      <c r="H9" s="53">
        <v>3.806090875115828</v>
      </c>
      <c r="I9" s="53">
        <v>4.388757443368462</v>
      </c>
      <c r="J9" s="53">
        <v>3.2303805997401724</v>
      </c>
      <c r="K9" s="96">
        <v>-1.1583768436282895</v>
      </c>
      <c r="L9" s="195"/>
    </row>
    <row r="10" spans="1:12" x14ac:dyDescent="0.25">
      <c r="A10" s="7" t="s">
        <v>36</v>
      </c>
      <c r="B10" s="52"/>
      <c r="C10" s="52"/>
      <c r="D10" s="52"/>
      <c r="E10" s="52" t="s">
        <v>28</v>
      </c>
      <c r="F10" s="52"/>
      <c r="G10" s="53">
        <v>3.2614765691164394</v>
      </c>
      <c r="H10" s="53">
        <v>1.6000258495088673</v>
      </c>
      <c r="I10" s="53">
        <v>3.0713487193190003</v>
      </c>
      <c r="J10" s="53">
        <v>3.1849981182672904</v>
      </c>
      <c r="K10" s="96">
        <v>0.11364939894829007</v>
      </c>
      <c r="L10" s="96"/>
    </row>
    <row r="11" spans="1:12" x14ac:dyDescent="0.25">
      <c r="A11" s="7" t="s">
        <v>37</v>
      </c>
      <c r="B11" s="52"/>
      <c r="C11" s="52"/>
      <c r="D11" s="52"/>
      <c r="E11" s="52" t="s">
        <v>29</v>
      </c>
      <c r="F11" s="52"/>
      <c r="G11" s="152">
        <v>0.7</v>
      </c>
      <c r="H11" s="53">
        <v>1.1000000000000001</v>
      </c>
      <c r="I11" s="53">
        <v>0.1</v>
      </c>
      <c r="J11" s="53">
        <v>-0.1</v>
      </c>
      <c r="K11" s="96">
        <v>-0.2</v>
      </c>
      <c r="L11" s="96"/>
    </row>
    <row r="12" spans="1:12" x14ac:dyDescent="0.25">
      <c r="A12" s="7"/>
      <c r="B12" s="52"/>
      <c r="C12" s="52"/>
      <c r="D12" s="52"/>
      <c r="E12" s="52"/>
      <c r="F12" s="52"/>
      <c r="G12" s="52"/>
      <c r="H12" s="53"/>
      <c r="I12" s="53"/>
      <c r="J12" s="53"/>
      <c r="K12" s="96"/>
      <c r="L12" s="96"/>
    </row>
    <row r="13" spans="1:12" x14ac:dyDescent="0.25">
      <c r="A13" s="10" t="s">
        <v>39</v>
      </c>
      <c r="B13" s="11"/>
      <c r="C13" s="11"/>
      <c r="D13" s="11"/>
      <c r="E13" s="11"/>
      <c r="F13" s="11"/>
      <c r="G13" s="11"/>
      <c r="H13" s="190"/>
      <c r="I13" s="190"/>
      <c r="J13" s="190"/>
      <c r="K13" s="96"/>
      <c r="L13" s="96"/>
    </row>
    <row r="14" spans="1:12" x14ac:dyDescent="0.25">
      <c r="A14" s="7"/>
      <c r="B14" s="52" t="s">
        <v>207</v>
      </c>
      <c r="E14" s="52" t="s">
        <v>29</v>
      </c>
      <c r="F14" s="52"/>
      <c r="G14" s="52">
        <v>4.9000000000000004</v>
      </c>
      <c r="H14" s="53">
        <v>5</v>
      </c>
      <c r="I14" s="53">
        <v>4.5999999999999996</v>
      </c>
      <c r="J14" s="53">
        <v>4.7</v>
      </c>
      <c r="K14" s="198">
        <v>0.10000000000000053</v>
      </c>
      <c r="L14" s="94"/>
    </row>
    <row r="15" spans="1:12" x14ac:dyDescent="0.25">
      <c r="A15" s="7"/>
      <c r="B15" s="52" t="s">
        <v>208</v>
      </c>
      <c r="E15" s="52" t="s">
        <v>29</v>
      </c>
      <c r="F15" s="52"/>
      <c r="G15" s="53">
        <v>7.6995241483082388</v>
      </c>
      <c r="H15" s="53">
        <v>7.3</v>
      </c>
      <c r="I15" s="53">
        <v>7.3466032446065785</v>
      </c>
      <c r="J15" s="53">
        <v>7.3874863426145811</v>
      </c>
      <c r="K15" s="96">
        <v>4.0883098008002605E-2</v>
      </c>
      <c r="L15" s="196"/>
    </row>
    <row r="16" spans="1:12" x14ac:dyDescent="0.25">
      <c r="A16" s="7"/>
      <c r="B16" s="52" t="s">
        <v>30</v>
      </c>
      <c r="E16" s="52" t="s">
        <v>31</v>
      </c>
      <c r="F16" s="52"/>
      <c r="G16" s="53">
        <v>312.10725000000002</v>
      </c>
      <c r="H16" s="53">
        <v>297</v>
      </c>
      <c r="I16" s="53">
        <v>301.10700000000003</v>
      </c>
      <c r="J16" s="53">
        <v>306.10700000000003</v>
      </c>
      <c r="K16" s="96">
        <v>5</v>
      </c>
      <c r="L16" s="196"/>
    </row>
    <row r="17" spans="1:12" x14ac:dyDescent="0.25">
      <c r="A17" s="7"/>
      <c r="B17" s="7" t="s">
        <v>32</v>
      </c>
      <c r="C17" s="52"/>
      <c r="D17" s="52"/>
      <c r="E17" s="52"/>
      <c r="F17" s="52"/>
      <c r="G17" s="53">
        <v>2.4639540334134011</v>
      </c>
      <c r="H17" s="190">
        <v>1.1000000000000001</v>
      </c>
      <c r="I17" s="190">
        <v>1.6115254479101964</v>
      </c>
      <c r="J17" s="190">
        <v>1.1289937144618847</v>
      </c>
      <c r="K17" s="193">
        <v>-0.48253173344831168</v>
      </c>
      <c r="L17" s="90"/>
    </row>
    <row r="18" spans="1:12" s="485" customFormat="1" ht="13.5" customHeight="1" x14ac:dyDescent="0.2">
      <c r="A18" s="618" t="s">
        <v>55</v>
      </c>
      <c r="B18" s="617"/>
      <c r="C18" s="617"/>
      <c r="D18" s="617"/>
      <c r="E18" s="617"/>
      <c r="F18" s="617"/>
      <c r="G18" s="617"/>
    </row>
    <row r="19" spans="1:12" s="486" customFormat="1" ht="12.75" customHeight="1" x14ac:dyDescent="0.25">
      <c r="A19" s="716" t="s">
        <v>591</v>
      </c>
      <c r="B19" s="716"/>
      <c r="C19" s="716"/>
      <c r="D19" s="716"/>
      <c r="E19" s="716"/>
      <c r="F19" s="716"/>
      <c r="G19" s="716"/>
      <c r="H19" s="716"/>
      <c r="I19" s="716"/>
      <c r="J19" s="716"/>
      <c r="K19" s="716"/>
      <c r="L19" s="716"/>
    </row>
    <row r="20" spans="1:12" s="486" customFormat="1" ht="14.25" customHeight="1" x14ac:dyDescent="0.25">
      <c r="A20" s="484" t="s">
        <v>588</v>
      </c>
      <c r="B20" s="656"/>
      <c r="C20" s="656"/>
      <c r="D20" s="656"/>
      <c r="E20" s="656"/>
      <c r="F20" s="656"/>
      <c r="G20" s="656"/>
    </row>
  </sheetData>
  <mergeCells count="2">
    <mergeCell ref="K1:L1"/>
    <mergeCell ref="A19:L19"/>
  </mergeCells>
  <pageMargins left="0.7" right="0.7" top="0.75" bottom="0.75" header="0.3" footer="0.3"/>
  <pageSetup paperSize="9" scale="8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0"/>
  <sheetViews>
    <sheetView showGridLines="0" zoomScaleNormal="100" workbookViewId="0">
      <selection sqref="A1:C2"/>
    </sheetView>
  </sheetViews>
  <sheetFormatPr baseColWidth="10" defaultRowHeight="12.75" x14ac:dyDescent="0.2"/>
  <cols>
    <col min="1" max="1" width="2.85546875" style="336" customWidth="1"/>
    <col min="2" max="2" width="2.85546875" style="335" customWidth="1"/>
    <col min="3" max="3" width="25.7109375" style="335" customWidth="1"/>
    <col min="4" max="11" width="8.5703125" style="334" customWidth="1"/>
    <col min="12" max="241" width="11.42578125" style="334"/>
    <col min="242" max="242" width="5" style="334" customWidth="1"/>
    <col min="243" max="243" width="52.5703125" style="334" customWidth="1"/>
    <col min="244" max="244" width="11.5703125" style="334" bestFit="1" customWidth="1"/>
    <col min="245" max="246" width="8.7109375" style="334" bestFit="1" customWidth="1"/>
    <col min="247" max="247" width="7.42578125" style="334" customWidth="1"/>
    <col min="248" max="248" width="6.85546875" style="334" bestFit="1" customWidth="1"/>
    <col min="249" max="251" width="9.140625" style="334" customWidth="1"/>
    <col min="252" max="252" width="11.42578125" style="334"/>
    <col min="253" max="253" width="11.7109375" style="334" bestFit="1" customWidth="1"/>
    <col min="254" max="497" width="11.42578125" style="334"/>
    <col min="498" max="498" width="5" style="334" customWidth="1"/>
    <col min="499" max="499" width="52.5703125" style="334" customWidth="1"/>
    <col min="500" max="500" width="11.5703125" style="334" bestFit="1" customWidth="1"/>
    <col min="501" max="502" width="8.7109375" style="334" bestFit="1" customWidth="1"/>
    <col min="503" max="503" width="7.42578125" style="334" customWidth="1"/>
    <col min="504" max="504" width="6.85546875" style="334" bestFit="1" customWidth="1"/>
    <col min="505" max="507" width="9.140625" style="334" customWidth="1"/>
    <col min="508" max="508" width="11.42578125" style="334"/>
    <col min="509" max="509" width="11.7109375" style="334" bestFit="1" customWidth="1"/>
    <col min="510" max="753" width="11.42578125" style="334"/>
    <col min="754" max="754" width="5" style="334" customWidth="1"/>
    <col min="755" max="755" width="52.5703125" style="334" customWidth="1"/>
    <col min="756" max="756" width="11.5703125" style="334" bestFit="1" customWidth="1"/>
    <col min="757" max="758" width="8.7109375" style="334" bestFit="1" customWidth="1"/>
    <col min="759" max="759" width="7.42578125" style="334" customWidth="1"/>
    <col min="760" max="760" width="6.85546875" style="334" bestFit="1" customWidth="1"/>
    <col min="761" max="763" width="9.140625" style="334" customWidth="1"/>
    <col min="764" max="764" width="11.42578125" style="334"/>
    <col min="765" max="765" width="11.7109375" style="334" bestFit="1" customWidth="1"/>
    <col min="766" max="1009" width="11.42578125" style="334"/>
    <col min="1010" max="1010" width="5" style="334" customWidth="1"/>
    <col min="1011" max="1011" width="52.5703125" style="334" customWidth="1"/>
    <col min="1012" max="1012" width="11.5703125" style="334" bestFit="1" customWidth="1"/>
    <col min="1013" max="1014" width="8.7109375" style="334" bestFit="1" customWidth="1"/>
    <col min="1015" max="1015" width="7.42578125" style="334" customWidth="1"/>
    <col min="1016" max="1016" width="6.85546875" style="334" bestFit="1" customWidth="1"/>
    <col min="1017" max="1019" width="9.140625" style="334" customWidth="1"/>
    <col min="1020" max="1020" width="11.42578125" style="334"/>
    <col min="1021" max="1021" width="11.7109375" style="334" bestFit="1" customWidth="1"/>
    <col min="1022" max="1265" width="11.42578125" style="334"/>
    <col min="1266" max="1266" width="5" style="334" customWidth="1"/>
    <col min="1267" max="1267" width="52.5703125" style="334" customWidth="1"/>
    <col min="1268" max="1268" width="11.5703125" style="334" bestFit="1" customWidth="1"/>
    <col min="1269" max="1270" width="8.7109375" style="334" bestFit="1" customWidth="1"/>
    <col min="1271" max="1271" width="7.42578125" style="334" customWidth="1"/>
    <col min="1272" max="1272" width="6.85546875" style="334" bestFit="1" customWidth="1"/>
    <col min="1273" max="1275" width="9.140625" style="334" customWidth="1"/>
    <col min="1276" max="1276" width="11.42578125" style="334"/>
    <col min="1277" max="1277" width="11.7109375" style="334" bestFit="1" customWidth="1"/>
    <col min="1278" max="1521" width="11.42578125" style="334"/>
    <col min="1522" max="1522" width="5" style="334" customWidth="1"/>
    <col min="1523" max="1523" width="52.5703125" style="334" customWidth="1"/>
    <col min="1524" max="1524" width="11.5703125" style="334" bestFit="1" customWidth="1"/>
    <col min="1525" max="1526" width="8.7109375" style="334" bestFit="1" customWidth="1"/>
    <col min="1527" max="1527" width="7.42578125" style="334" customWidth="1"/>
    <col min="1528" max="1528" width="6.85546875" style="334" bestFit="1" customWidth="1"/>
    <col min="1529" max="1531" width="9.140625" style="334" customWidth="1"/>
    <col min="1532" max="1532" width="11.42578125" style="334"/>
    <col min="1533" max="1533" width="11.7109375" style="334" bestFit="1" customWidth="1"/>
    <col min="1534" max="1777" width="11.42578125" style="334"/>
    <col min="1778" max="1778" width="5" style="334" customWidth="1"/>
    <col min="1779" max="1779" width="52.5703125" style="334" customWidth="1"/>
    <col min="1780" max="1780" width="11.5703125" style="334" bestFit="1" customWidth="1"/>
    <col min="1781" max="1782" width="8.7109375" style="334" bestFit="1" customWidth="1"/>
    <col min="1783" max="1783" width="7.42578125" style="334" customWidth="1"/>
    <col min="1784" max="1784" width="6.85546875" style="334" bestFit="1" customWidth="1"/>
    <col min="1785" max="1787" width="9.140625" style="334" customWidth="1"/>
    <col min="1788" max="1788" width="11.42578125" style="334"/>
    <col min="1789" max="1789" width="11.7109375" style="334" bestFit="1" customWidth="1"/>
    <col min="1790" max="2033" width="11.42578125" style="334"/>
    <col min="2034" max="2034" width="5" style="334" customWidth="1"/>
    <col min="2035" max="2035" width="52.5703125" style="334" customWidth="1"/>
    <col min="2036" max="2036" width="11.5703125" style="334" bestFit="1" customWidth="1"/>
    <col min="2037" max="2038" width="8.7109375" style="334" bestFit="1" customWidth="1"/>
    <col min="2039" max="2039" width="7.42578125" style="334" customWidth="1"/>
    <col min="2040" max="2040" width="6.85546875" style="334" bestFit="1" customWidth="1"/>
    <col min="2041" max="2043" width="9.140625" style="334" customWidth="1"/>
    <col min="2044" max="2044" width="11.42578125" style="334"/>
    <col min="2045" max="2045" width="11.7109375" style="334" bestFit="1" customWidth="1"/>
    <col min="2046" max="2289" width="11.42578125" style="334"/>
    <col min="2290" max="2290" width="5" style="334" customWidth="1"/>
    <col min="2291" max="2291" width="52.5703125" style="334" customWidth="1"/>
    <col min="2292" max="2292" width="11.5703125" style="334" bestFit="1" customWidth="1"/>
    <col min="2293" max="2294" width="8.7109375" style="334" bestFit="1" customWidth="1"/>
    <col min="2295" max="2295" width="7.42578125" style="334" customWidth="1"/>
    <col min="2296" max="2296" width="6.85546875" style="334" bestFit="1" customWidth="1"/>
    <col min="2297" max="2299" width="9.140625" style="334" customWidth="1"/>
    <col min="2300" max="2300" width="11.42578125" style="334"/>
    <col min="2301" max="2301" width="11.7109375" style="334" bestFit="1" customWidth="1"/>
    <col min="2302" max="2545" width="11.42578125" style="334"/>
    <col min="2546" max="2546" width="5" style="334" customWidth="1"/>
    <col min="2547" max="2547" width="52.5703125" style="334" customWidth="1"/>
    <col min="2548" max="2548" width="11.5703125" style="334" bestFit="1" customWidth="1"/>
    <col min="2549" max="2550" width="8.7109375" style="334" bestFit="1" customWidth="1"/>
    <col min="2551" max="2551" width="7.42578125" style="334" customWidth="1"/>
    <col min="2552" max="2552" width="6.85546875" style="334" bestFit="1" customWidth="1"/>
    <col min="2553" max="2555" width="9.140625" style="334" customWidth="1"/>
    <col min="2556" max="2556" width="11.42578125" style="334"/>
    <col min="2557" max="2557" width="11.7109375" style="334" bestFit="1" customWidth="1"/>
    <col min="2558" max="2801" width="11.42578125" style="334"/>
    <col min="2802" max="2802" width="5" style="334" customWidth="1"/>
    <col min="2803" max="2803" width="52.5703125" style="334" customWidth="1"/>
    <col min="2804" max="2804" width="11.5703125" style="334" bestFit="1" customWidth="1"/>
    <col min="2805" max="2806" width="8.7109375" style="334" bestFit="1" customWidth="1"/>
    <col min="2807" max="2807" width="7.42578125" style="334" customWidth="1"/>
    <col min="2808" max="2808" width="6.85546875" style="334" bestFit="1" customWidth="1"/>
    <col min="2809" max="2811" width="9.140625" style="334" customWidth="1"/>
    <col min="2812" max="2812" width="11.42578125" style="334"/>
    <col min="2813" max="2813" width="11.7109375" style="334" bestFit="1" customWidth="1"/>
    <col min="2814" max="3057" width="11.42578125" style="334"/>
    <col min="3058" max="3058" width="5" style="334" customWidth="1"/>
    <col min="3059" max="3059" width="52.5703125" style="334" customWidth="1"/>
    <col min="3060" max="3060" width="11.5703125" style="334" bestFit="1" customWidth="1"/>
    <col min="3061" max="3062" width="8.7109375" style="334" bestFit="1" customWidth="1"/>
    <col min="3063" max="3063" width="7.42578125" style="334" customWidth="1"/>
    <col min="3064" max="3064" width="6.85546875" style="334" bestFit="1" customWidth="1"/>
    <col min="3065" max="3067" width="9.140625" style="334" customWidth="1"/>
    <col min="3068" max="3068" width="11.42578125" style="334"/>
    <col min="3069" max="3069" width="11.7109375" style="334" bestFit="1" customWidth="1"/>
    <col min="3070" max="3313" width="11.42578125" style="334"/>
    <col min="3314" max="3314" width="5" style="334" customWidth="1"/>
    <col min="3315" max="3315" width="52.5703125" style="334" customWidth="1"/>
    <col min="3316" max="3316" width="11.5703125" style="334" bestFit="1" customWidth="1"/>
    <col min="3317" max="3318" width="8.7109375" style="334" bestFit="1" customWidth="1"/>
    <col min="3319" max="3319" width="7.42578125" style="334" customWidth="1"/>
    <col min="3320" max="3320" width="6.85546875" style="334" bestFit="1" customWidth="1"/>
    <col min="3321" max="3323" width="9.140625" style="334" customWidth="1"/>
    <col min="3324" max="3324" width="11.42578125" style="334"/>
    <col min="3325" max="3325" width="11.7109375" style="334" bestFit="1" customWidth="1"/>
    <col min="3326" max="3569" width="11.42578125" style="334"/>
    <col min="3570" max="3570" width="5" style="334" customWidth="1"/>
    <col min="3571" max="3571" width="52.5703125" style="334" customWidth="1"/>
    <col min="3572" max="3572" width="11.5703125" style="334" bestFit="1" customWidth="1"/>
    <col min="3573" max="3574" width="8.7109375" style="334" bestFit="1" customWidth="1"/>
    <col min="3575" max="3575" width="7.42578125" style="334" customWidth="1"/>
    <col min="3576" max="3576" width="6.85546875" style="334" bestFit="1" customWidth="1"/>
    <col min="3577" max="3579" width="9.140625" style="334" customWidth="1"/>
    <col min="3580" max="3580" width="11.42578125" style="334"/>
    <col min="3581" max="3581" width="11.7109375" style="334" bestFit="1" customWidth="1"/>
    <col min="3582" max="3825" width="11.42578125" style="334"/>
    <col min="3826" max="3826" width="5" style="334" customWidth="1"/>
    <col min="3827" max="3827" width="52.5703125" style="334" customWidth="1"/>
    <col min="3828" max="3828" width="11.5703125" style="334" bestFit="1" customWidth="1"/>
    <col min="3829" max="3830" width="8.7109375" style="334" bestFit="1" customWidth="1"/>
    <col min="3831" max="3831" width="7.42578125" style="334" customWidth="1"/>
    <col min="3832" max="3832" width="6.85546875" style="334" bestFit="1" customWidth="1"/>
    <col min="3833" max="3835" width="9.140625" style="334" customWidth="1"/>
    <col min="3836" max="3836" width="11.42578125" style="334"/>
    <col min="3837" max="3837" width="11.7109375" style="334" bestFit="1" customWidth="1"/>
    <col min="3838" max="4081" width="11.42578125" style="334"/>
    <col min="4082" max="4082" width="5" style="334" customWidth="1"/>
    <col min="4083" max="4083" width="52.5703125" style="334" customWidth="1"/>
    <col min="4084" max="4084" width="11.5703125" style="334" bestFit="1" customWidth="1"/>
    <col min="4085" max="4086" width="8.7109375" style="334" bestFit="1" customWidth="1"/>
    <col min="4087" max="4087" width="7.42578125" style="334" customWidth="1"/>
    <col min="4088" max="4088" width="6.85546875" style="334" bestFit="1" customWidth="1"/>
    <col min="4089" max="4091" width="9.140625" style="334" customWidth="1"/>
    <col min="4092" max="4092" width="11.42578125" style="334"/>
    <col min="4093" max="4093" width="11.7109375" style="334" bestFit="1" customWidth="1"/>
    <col min="4094" max="4337" width="11.42578125" style="334"/>
    <col min="4338" max="4338" width="5" style="334" customWidth="1"/>
    <col min="4339" max="4339" width="52.5703125" style="334" customWidth="1"/>
    <col min="4340" max="4340" width="11.5703125" style="334" bestFit="1" customWidth="1"/>
    <col min="4341" max="4342" width="8.7109375" style="334" bestFit="1" customWidth="1"/>
    <col min="4343" max="4343" width="7.42578125" style="334" customWidth="1"/>
    <col min="4344" max="4344" width="6.85546875" style="334" bestFit="1" customWidth="1"/>
    <col min="4345" max="4347" width="9.140625" style="334" customWidth="1"/>
    <col min="4348" max="4348" width="11.42578125" style="334"/>
    <col min="4349" max="4349" width="11.7109375" style="334" bestFit="1" customWidth="1"/>
    <col min="4350" max="4593" width="11.42578125" style="334"/>
    <col min="4594" max="4594" width="5" style="334" customWidth="1"/>
    <col min="4595" max="4595" width="52.5703125" style="334" customWidth="1"/>
    <col min="4596" max="4596" width="11.5703125" style="334" bestFit="1" customWidth="1"/>
    <col min="4597" max="4598" width="8.7109375" style="334" bestFit="1" customWidth="1"/>
    <col min="4599" max="4599" width="7.42578125" style="334" customWidth="1"/>
    <col min="4600" max="4600" width="6.85546875" style="334" bestFit="1" customWidth="1"/>
    <col min="4601" max="4603" width="9.140625" style="334" customWidth="1"/>
    <col min="4604" max="4604" width="11.42578125" style="334"/>
    <col min="4605" max="4605" width="11.7109375" style="334" bestFit="1" customWidth="1"/>
    <col min="4606" max="4849" width="11.42578125" style="334"/>
    <col min="4850" max="4850" width="5" style="334" customWidth="1"/>
    <col min="4851" max="4851" width="52.5703125" style="334" customWidth="1"/>
    <col min="4852" max="4852" width="11.5703125" style="334" bestFit="1" customWidth="1"/>
    <col min="4853" max="4854" width="8.7109375" style="334" bestFit="1" customWidth="1"/>
    <col min="4855" max="4855" width="7.42578125" style="334" customWidth="1"/>
    <col min="4856" max="4856" width="6.85546875" style="334" bestFit="1" customWidth="1"/>
    <col min="4857" max="4859" width="9.140625" style="334" customWidth="1"/>
    <col min="4860" max="4860" width="11.42578125" style="334"/>
    <col min="4861" max="4861" width="11.7109375" style="334" bestFit="1" customWidth="1"/>
    <col min="4862" max="5105" width="11.42578125" style="334"/>
    <col min="5106" max="5106" width="5" style="334" customWidth="1"/>
    <col min="5107" max="5107" width="52.5703125" style="334" customWidth="1"/>
    <col min="5108" max="5108" width="11.5703125" style="334" bestFit="1" customWidth="1"/>
    <col min="5109" max="5110" width="8.7109375" style="334" bestFit="1" customWidth="1"/>
    <col min="5111" max="5111" width="7.42578125" style="334" customWidth="1"/>
    <col min="5112" max="5112" width="6.85546875" style="334" bestFit="1" customWidth="1"/>
    <col min="5113" max="5115" width="9.140625" style="334" customWidth="1"/>
    <col min="5116" max="5116" width="11.42578125" style="334"/>
    <col min="5117" max="5117" width="11.7109375" style="334" bestFit="1" customWidth="1"/>
    <col min="5118" max="5361" width="11.42578125" style="334"/>
    <col min="5362" max="5362" width="5" style="334" customWidth="1"/>
    <col min="5363" max="5363" width="52.5703125" style="334" customWidth="1"/>
    <col min="5364" max="5364" width="11.5703125" style="334" bestFit="1" customWidth="1"/>
    <col min="5365" max="5366" width="8.7109375" style="334" bestFit="1" customWidth="1"/>
    <col min="5367" max="5367" width="7.42578125" style="334" customWidth="1"/>
    <col min="5368" max="5368" width="6.85546875" style="334" bestFit="1" customWidth="1"/>
    <col min="5369" max="5371" width="9.140625" style="334" customWidth="1"/>
    <col min="5372" max="5372" width="11.42578125" style="334"/>
    <col min="5373" max="5373" width="11.7109375" style="334" bestFit="1" customWidth="1"/>
    <col min="5374" max="5617" width="11.42578125" style="334"/>
    <col min="5618" max="5618" width="5" style="334" customWidth="1"/>
    <col min="5619" max="5619" width="52.5703125" style="334" customWidth="1"/>
    <col min="5620" max="5620" width="11.5703125" style="334" bestFit="1" customWidth="1"/>
    <col min="5621" max="5622" width="8.7109375" style="334" bestFit="1" customWidth="1"/>
    <col min="5623" max="5623" width="7.42578125" style="334" customWidth="1"/>
    <col min="5624" max="5624" width="6.85546875" style="334" bestFit="1" customWidth="1"/>
    <col min="5625" max="5627" width="9.140625" style="334" customWidth="1"/>
    <col min="5628" max="5628" width="11.42578125" style="334"/>
    <col min="5629" max="5629" width="11.7109375" style="334" bestFit="1" customWidth="1"/>
    <col min="5630" max="5873" width="11.42578125" style="334"/>
    <col min="5874" max="5874" width="5" style="334" customWidth="1"/>
    <col min="5875" max="5875" width="52.5703125" style="334" customWidth="1"/>
    <col min="5876" max="5876" width="11.5703125" style="334" bestFit="1" customWidth="1"/>
    <col min="5877" max="5878" width="8.7109375" style="334" bestFit="1" customWidth="1"/>
    <col min="5879" max="5879" width="7.42578125" style="334" customWidth="1"/>
    <col min="5880" max="5880" width="6.85546875" style="334" bestFit="1" customWidth="1"/>
    <col min="5881" max="5883" width="9.140625" style="334" customWidth="1"/>
    <col min="5884" max="5884" width="11.42578125" style="334"/>
    <col min="5885" max="5885" width="11.7109375" style="334" bestFit="1" customWidth="1"/>
    <col min="5886" max="6129" width="11.42578125" style="334"/>
    <col min="6130" max="6130" width="5" style="334" customWidth="1"/>
    <col min="6131" max="6131" width="52.5703125" style="334" customWidth="1"/>
    <col min="6132" max="6132" width="11.5703125" style="334" bestFit="1" customWidth="1"/>
    <col min="6133" max="6134" width="8.7109375" style="334" bestFit="1" customWidth="1"/>
    <col min="6135" max="6135" width="7.42578125" style="334" customWidth="1"/>
    <col min="6136" max="6136" width="6.85546875" style="334" bestFit="1" customWidth="1"/>
    <col min="6137" max="6139" width="9.140625" style="334" customWidth="1"/>
    <col min="6140" max="6140" width="11.42578125" style="334"/>
    <col min="6141" max="6141" width="11.7109375" style="334" bestFit="1" customWidth="1"/>
    <col min="6142" max="6385" width="11.42578125" style="334"/>
    <col min="6386" max="6386" width="5" style="334" customWidth="1"/>
    <col min="6387" max="6387" width="52.5703125" style="334" customWidth="1"/>
    <col min="6388" max="6388" width="11.5703125" style="334" bestFit="1" customWidth="1"/>
    <col min="6389" max="6390" width="8.7109375" style="334" bestFit="1" customWidth="1"/>
    <col min="6391" max="6391" width="7.42578125" style="334" customWidth="1"/>
    <col min="6392" max="6392" width="6.85546875" style="334" bestFit="1" customWidth="1"/>
    <col min="6393" max="6395" width="9.140625" style="334" customWidth="1"/>
    <col min="6396" max="6396" width="11.42578125" style="334"/>
    <col min="6397" max="6397" width="11.7109375" style="334" bestFit="1" customWidth="1"/>
    <col min="6398" max="6641" width="11.42578125" style="334"/>
    <col min="6642" max="6642" width="5" style="334" customWidth="1"/>
    <col min="6643" max="6643" width="52.5703125" style="334" customWidth="1"/>
    <col min="6644" max="6644" width="11.5703125" style="334" bestFit="1" customWidth="1"/>
    <col min="6645" max="6646" width="8.7109375" style="334" bestFit="1" customWidth="1"/>
    <col min="6647" max="6647" width="7.42578125" style="334" customWidth="1"/>
    <col min="6648" max="6648" width="6.85546875" style="334" bestFit="1" customWidth="1"/>
    <col min="6649" max="6651" width="9.140625" style="334" customWidth="1"/>
    <col min="6652" max="6652" width="11.42578125" style="334"/>
    <col min="6653" max="6653" width="11.7109375" style="334" bestFit="1" customWidth="1"/>
    <col min="6654" max="6897" width="11.42578125" style="334"/>
    <col min="6898" max="6898" width="5" style="334" customWidth="1"/>
    <col min="6899" max="6899" width="52.5703125" style="334" customWidth="1"/>
    <col min="6900" max="6900" width="11.5703125" style="334" bestFit="1" customWidth="1"/>
    <col min="6901" max="6902" width="8.7109375" style="334" bestFit="1" customWidth="1"/>
    <col min="6903" max="6903" width="7.42578125" style="334" customWidth="1"/>
    <col min="6904" max="6904" width="6.85546875" style="334" bestFit="1" customWidth="1"/>
    <col min="6905" max="6907" width="9.140625" style="334" customWidth="1"/>
    <col min="6908" max="6908" width="11.42578125" style="334"/>
    <col min="6909" max="6909" width="11.7109375" style="334" bestFit="1" customWidth="1"/>
    <col min="6910" max="7153" width="11.42578125" style="334"/>
    <col min="7154" max="7154" width="5" style="334" customWidth="1"/>
    <col min="7155" max="7155" width="52.5703125" style="334" customWidth="1"/>
    <col min="7156" max="7156" width="11.5703125" style="334" bestFit="1" customWidth="1"/>
    <col min="7157" max="7158" width="8.7109375" style="334" bestFit="1" customWidth="1"/>
    <col min="7159" max="7159" width="7.42578125" style="334" customWidth="1"/>
    <col min="7160" max="7160" width="6.85546875" style="334" bestFit="1" customWidth="1"/>
    <col min="7161" max="7163" width="9.140625" style="334" customWidth="1"/>
    <col min="7164" max="7164" width="11.42578125" style="334"/>
    <col min="7165" max="7165" width="11.7109375" style="334" bestFit="1" customWidth="1"/>
    <col min="7166" max="7409" width="11.42578125" style="334"/>
    <col min="7410" max="7410" width="5" style="334" customWidth="1"/>
    <col min="7411" max="7411" width="52.5703125" style="334" customWidth="1"/>
    <col min="7412" max="7412" width="11.5703125" style="334" bestFit="1" customWidth="1"/>
    <col min="7413" max="7414" width="8.7109375" style="334" bestFit="1" customWidth="1"/>
    <col min="7415" max="7415" width="7.42578125" style="334" customWidth="1"/>
    <col min="7416" max="7416" width="6.85546875" style="334" bestFit="1" customWidth="1"/>
    <col min="7417" max="7419" width="9.140625" style="334" customWidth="1"/>
    <col min="7420" max="7420" width="11.42578125" style="334"/>
    <col min="7421" max="7421" width="11.7109375" style="334" bestFit="1" customWidth="1"/>
    <col min="7422" max="7665" width="11.42578125" style="334"/>
    <col min="7666" max="7666" width="5" style="334" customWidth="1"/>
    <col min="7667" max="7667" width="52.5703125" style="334" customWidth="1"/>
    <col min="7668" max="7668" width="11.5703125" style="334" bestFit="1" customWidth="1"/>
    <col min="7669" max="7670" width="8.7109375" style="334" bestFit="1" customWidth="1"/>
    <col min="7671" max="7671" width="7.42578125" style="334" customWidth="1"/>
    <col min="7672" max="7672" width="6.85546875" style="334" bestFit="1" customWidth="1"/>
    <col min="7673" max="7675" width="9.140625" style="334" customWidth="1"/>
    <col min="7676" max="7676" width="11.42578125" style="334"/>
    <col min="7677" max="7677" width="11.7109375" style="334" bestFit="1" customWidth="1"/>
    <col min="7678" max="7921" width="11.42578125" style="334"/>
    <col min="7922" max="7922" width="5" style="334" customWidth="1"/>
    <col min="7923" max="7923" width="52.5703125" style="334" customWidth="1"/>
    <col min="7924" max="7924" width="11.5703125" style="334" bestFit="1" customWidth="1"/>
    <col min="7925" max="7926" width="8.7109375" style="334" bestFit="1" customWidth="1"/>
    <col min="7927" max="7927" width="7.42578125" style="334" customWidth="1"/>
    <col min="7928" max="7928" width="6.85546875" style="334" bestFit="1" customWidth="1"/>
    <col min="7929" max="7931" width="9.140625" style="334" customWidth="1"/>
    <col min="7932" max="7932" width="11.42578125" style="334"/>
    <col min="7933" max="7933" width="11.7109375" style="334" bestFit="1" customWidth="1"/>
    <col min="7934" max="8177" width="11.42578125" style="334"/>
    <col min="8178" max="8178" width="5" style="334" customWidth="1"/>
    <col min="8179" max="8179" width="52.5703125" style="334" customWidth="1"/>
    <col min="8180" max="8180" width="11.5703125" style="334" bestFit="1" customWidth="1"/>
    <col min="8181" max="8182" width="8.7109375" style="334" bestFit="1" customWidth="1"/>
    <col min="8183" max="8183" width="7.42578125" style="334" customWidth="1"/>
    <col min="8184" max="8184" width="6.85546875" style="334" bestFit="1" customWidth="1"/>
    <col min="8185" max="8187" width="9.140625" style="334" customWidth="1"/>
    <col min="8188" max="8188" width="11.42578125" style="334"/>
    <col min="8189" max="8189" width="11.7109375" style="334" bestFit="1" customWidth="1"/>
    <col min="8190" max="8433" width="11.42578125" style="334"/>
    <col min="8434" max="8434" width="5" style="334" customWidth="1"/>
    <col min="8435" max="8435" width="52.5703125" style="334" customWidth="1"/>
    <col min="8436" max="8436" width="11.5703125" style="334" bestFit="1" customWidth="1"/>
    <col min="8437" max="8438" width="8.7109375" style="334" bestFit="1" customWidth="1"/>
    <col min="8439" max="8439" width="7.42578125" style="334" customWidth="1"/>
    <col min="8440" max="8440" width="6.85546875" style="334" bestFit="1" customWidth="1"/>
    <col min="8441" max="8443" width="9.140625" style="334" customWidth="1"/>
    <col min="8444" max="8444" width="11.42578125" style="334"/>
    <col min="8445" max="8445" width="11.7109375" style="334" bestFit="1" customWidth="1"/>
    <col min="8446" max="8689" width="11.42578125" style="334"/>
    <col min="8690" max="8690" width="5" style="334" customWidth="1"/>
    <col min="8691" max="8691" width="52.5703125" style="334" customWidth="1"/>
    <col min="8692" max="8692" width="11.5703125" style="334" bestFit="1" customWidth="1"/>
    <col min="8693" max="8694" width="8.7109375" style="334" bestFit="1" customWidth="1"/>
    <col min="8695" max="8695" width="7.42578125" style="334" customWidth="1"/>
    <col min="8696" max="8696" width="6.85546875" style="334" bestFit="1" customWidth="1"/>
    <col min="8697" max="8699" width="9.140625" style="334" customWidth="1"/>
    <col min="8700" max="8700" width="11.42578125" style="334"/>
    <col min="8701" max="8701" width="11.7109375" style="334" bestFit="1" customWidth="1"/>
    <col min="8702" max="8945" width="11.42578125" style="334"/>
    <col min="8946" max="8946" width="5" style="334" customWidth="1"/>
    <col min="8947" max="8947" width="52.5703125" style="334" customWidth="1"/>
    <col min="8948" max="8948" width="11.5703125" style="334" bestFit="1" customWidth="1"/>
    <col min="8949" max="8950" width="8.7109375" style="334" bestFit="1" customWidth="1"/>
    <col min="8951" max="8951" width="7.42578125" style="334" customWidth="1"/>
    <col min="8952" max="8952" width="6.85546875" style="334" bestFit="1" customWidth="1"/>
    <col min="8953" max="8955" width="9.140625" style="334" customWidth="1"/>
    <col min="8956" max="8956" width="11.42578125" style="334"/>
    <col min="8957" max="8957" width="11.7109375" style="334" bestFit="1" customWidth="1"/>
    <col min="8958" max="9201" width="11.42578125" style="334"/>
    <col min="9202" max="9202" width="5" style="334" customWidth="1"/>
    <col min="9203" max="9203" width="52.5703125" style="334" customWidth="1"/>
    <col min="9204" max="9204" width="11.5703125" style="334" bestFit="1" customWidth="1"/>
    <col min="9205" max="9206" width="8.7109375" style="334" bestFit="1" customWidth="1"/>
    <col min="9207" max="9207" width="7.42578125" style="334" customWidth="1"/>
    <col min="9208" max="9208" width="6.85546875" style="334" bestFit="1" customWidth="1"/>
    <col min="9209" max="9211" width="9.140625" style="334" customWidth="1"/>
    <col min="9212" max="9212" width="11.42578125" style="334"/>
    <col min="9213" max="9213" width="11.7109375" style="334" bestFit="1" customWidth="1"/>
    <col min="9214" max="9457" width="11.42578125" style="334"/>
    <col min="9458" max="9458" width="5" style="334" customWidth="1"/>
    <col min="9459" max="9459" width="52.5703125" style="334" customWidth="1"/>
    <col min="9460" max="9460" width="11.5703125" style="334" bestFit="1" customWidth="1"/>
    <col min="9461" max="9462" width="8.7109375" style="334" bestFit="1" customWidth="1"/>
    <col min="9463" max="9463" width="7.42578125" style="334" customWidth="1"/>
    <col min="9464" max="9464" width="6.85546875" style="334" bestFit="1" customWidth="1"/>
    <col min="9465" max="9467" width="9.140625" style="334" customWidth="1"/>
    <col min="9468" max="9468" width="11.42578125" style="334"/>
    <col min="9469" max="9469" width="11.7109375" style="334" bestFit="1" customWidth="1"/>
    <col min="9470" max="9713" width="11.42578125" style="334"/>
    <col min="9714" max="9714" width="5" style="334" customWidth="1"/>
    <col min="9715" max="9715" width="52.5703125" style="334" customWidth="1"/>
    <col min="9716" max="9716" width="11.5703125" style="334" bestFit="1" customWidth="1"/>
    <col min="9717" max="9718" width="8.7109375" style="334" bestFit="1" customWidth="1"/>
    <col min="9719" max="9719" width="7.42578125" style="334" customWidth="1"/>
    <col min="9720" max="9720" width="6.85546875" style="334" bestFit="1" customWidth="1"/>
    <col min="9721" max="9723" width="9.140625" style="334" customWidth="1"/>
    <col min="9724" max="9724" width="11.42578125" style="334"/>
    <col min="9725" max="9725" width="11.7109375" style="334" bestFit="1" customWidth="1"/>
    <col min="9726" max="9969" width="11.42578125" style="334"/>
    <col min="9970" max="9970" width="5" style="334" customWidth="1"/>
    <col min="9971" max="9971" width="52.5703125" style="334" customWidth="1"/>
    <col min="9972" max="9972" width="11.5703125" style="334" bestFit="1" customWidth="1"/>
    <col min="9973" max="9974" width="8.7109375" style="334" bestFit="1" customWidth="1"/>
    <col min="9975" max="9975" width="7.42578125" style="334" customWidth="1"/>
    <col min="9976" max="9976" width="6.85546875" style="334" bestFit="1" customWidth="1"/>
    <col min="9977" max="9979" width="9.140625" style="334" customWidth="1"/>
    <col min="9980" max="9980" width="11.42578125" style="334"/>
    <col min="9981" max="9981" width="11.7109375" style="334" bestFit="1" customWidth="1"/>
    <col min="9982" max="10225" width="11.42578125" style="334"/>
    <col min="10226" max="10226" width="5" style="334" customWidth="1"/>
    <col min="10227" max="10227" width="52.5703125" style="334" customWidth="1"/>
    <col min="10228" max="10228" width="11.5703125" style="334" bestFit="1" customWidth="1"/>
    <col min="10229" max="10230" width="8.7109375" style="334" bestFit="1" customWidth="1"/>
    <col min="10231" max="10231" width="7.42578125" style="334" customWidth="1"/>
    <col min="10232" max="10232" width="6.85546875" style="334" bestFit="1" customWidth="1"/>
    <col min="10233" max="10235" width="9.140625" style="334" customWidth="1"/>
    <col min="10236" max="10236" width="11.42578125" style="334"/>
    <col min="10237" max="10237" width="11.7109375" style="334" bestFit="1" customWidth="1"/>
    <col min="10238" max="10481" width="11.42578125" style="334"/>
    <col min="10482" max="10482" width="5" style="334" customWidth="1"/>
    <col min="10483" max="10483" width="52.5703125" style="334" customWidth="1"/>
    <col min="10484" max="10484" width="11.5703125" style="334" bestFit="1" customWidth="1"/>
    <col min="10485" max="10486" width="8.7109375" style="334" bestFit="1" customWidth="1"/>
    <col min="10487" max="10487" width="7.42578125" style="334" customWidth="1"/>
    <col min="10488" max="10488" width="6.85546875" style="334" bestFit="1" customWidth="1"/>
    <col min="10489" max="10491" width="9.140625" style="334" customWidth="1"/>
    <col min="10492" max="10492" width="11.42578125" style="334"/>
    <col min="10493" max="10493" width="11.7109375" style="334" bestFit="1" customWidth="1"/>
    <col min="10494" max="10737" width="11.42578125" style="334"/>
    <col min="10738" max="10738" width="5" style="334" customWidth="1"/>
    <col min="10739" max="10739" width="52.5703125" style="334" customWidth="1"/>
    <col min="10740" max="10740" width="11.5703125" style="334" bestFit="1" customWidth="1"/>
    <col min="10741" max="10742" width="8.7109375" style="334" bestFit="1" customWidth="1"/>
    <col min="10743" max="10743" width="7.42578125" style="334" customWidth="1"/>
    <col min="10744" max="10744" width="6.85546875" style="334" bestFit="1" customWidth="1"/>
    <col min="10745" max="10747" width="9.140625" style="334" customWidth="1"/>
    <col min="10748" max="10748" width="11.42578125" style="334"/>
    <col min="10749" max="10749" width="11.7109375" style="334" bestFit="1" customWidth="1"/>
    <col min="10750" max="10993" width="11.42578125" style="334"/>
    <col min="10994" max="10994" width="5" style="334" customWidth="1"/>
    <col min="10995" max="10995" width="52.5703125" style="334" customWidth="1"/>
    <col min="10996" max="10996" width="11.5703125" style="334" bestFit="1" customWidth="1"/>
    <col min="10997" max="10998" width="8.7109375" style="334" bestFit="1" customWidth="1"/>
    <col min="10999" max="10999" width="7.42578125" style="334" customWidth="1"/>
    <col min="11000" max="11000" width="6.85546875" style="334" bestFit="1" customWidth="1"/>
    <col min="11001" max="11003" width="9.140625" style="334" customWidth="1"/>
    <col min="11004" max="11004" width="11.42578125" style="334"/>
    <col min="11005" max="11005" width="11.7109375" style="334" bestFit="1" customWidth="1"/>
    <col min="11006" max="11249" width="11.42578125" style="334"/>
    <col min="11250" max="11250" width="5" style="334" customWidth="1"/>
    <col min="11251" max="11251" width="52.5703125" style="334" customWidth="1"/>
    <col min="11252" max="11252" width="11.5703125" style="334" bestFit="1" customWidth="1"/>
    <col min="11253" max="11254" width="8.7109375" style="334" bestFit="1" customWidth="1"/>
    <col min="11255" max="11255" width="7.42578125" style="334" customWidth="1"/>
    <col min="11256" max="11256" width="6.85546875" style="334" bestFit="1" customWidth="1"/>
    <col min="11257" max="11259" width="9.140625" style="334" customWidth="1"/>
    <col min="11260" max="11260" width="11.42578125" style="334"/>
    <col min="11261" max="11261" width="11.7109375" style="334" bestFit="1" customWidth="1"/>
    <col min="11262" max="11505" width="11.42578125" style="334"/>
    <col min="11506" max="11506" width="5" style="334" customWidth="1"/>
    <col min="11507" max="11507" width="52.5703125" style="334" customWidth="1"/>
    <col min="11508" max="11508" width="11.5703125" style="334" bestFit="1" customWidth="1"/>
    <col min="11509" max="11510" width="8.7109375" style="334" bestFit="1" customWidth="1"/>
    <col min="11511" max="11511" width="7.42578125" style="334" customWidth="1"/>
    <col min="11512" max="11512" width="6.85546875" style="334" bestFit="1" customWidth="1"/>
    <col min="11513" max="11515" width="9.140625" style="334" customWidth="1"/>
    <col min="11516" max="11516" width="11.42578125" style="334"/>
    <col min="11517" max="11517" width="11.7109375" style="334" bestFit="1" customWidth="1"/>
    <col min="11518" max="11761" width="11.42578125" style="334"/>
    <col min="11762" max="11762" width="5" style="334" customWidth="1"/>
    <col min="11763" max="11763" width="52.5703125" style="334" customWidth="1"/>
    <col min="11764" max="11764" width="11.5703125" style="334" bestFit="1" customWidth="1"/>
    <col min="11765" max="11766" width="8.7109375" style="334" bestFit="1" customWidth="1"/>
    <col min="11767" max="11767" width="7.42578125" style="334" customWidth="1"/>
    <col min="11768" max="11768" width="6.85546875" style="334" bestFit="1" customWidth="1"/>
    <col min="11769" max="11771" width="9.140625" style="334" customWidth="1"/>
    <col min="11772" max="11772" width="11.42578125" style="334"/>
    <col min="11773" max="11773" width="11.7109375" style="334" bestFit="1" customWidth="1"/>
    <col min="11774" max="12017" width="11.42578125" style="334"/>
    <col min="12018" max="12018" width="5" style="334" customWidth="1"/>
    <col min="12019" max="12019" width="52.5703125" style="334" customWidth="1"/>
    <col min="12020" max="12020" width="11.5703125" style="334" bestFit="1" customWidth="1"/>
    <col min="12021" max="12022" width="8.7109375" style="334" bestFit="1" customWidth="1"/>
    <col min="12023" max="12023" width="7.42578125" style="334" customWidth="1"/>
    <col min="12024" max="12024" width="6.85546875" style="334" bestFit="1" customWidth="1"/>
    <col min="12025" max="12027" width="9.140625" style="334" customWidth="1"/>
    <col min="12028" max="12028" width="11.42578125" style="334"/>
    <col min="12029" max="12029" width="11.7109375" style="334" bestFit="1" customWidth="1"/>
    <col min="12030" max="12273" width="11.42578125" style="334"/>
    <col min="12274" max="12274" width="5" style="334" customWidth="1"/>
    <col min="12275" max="12275" width="52.5703125" style="334" customWidth="1"/>
    <col min="12276" max="12276" width="11.5703125" style="334" bestFit="1" customWidth="1"/>
    <col min="12277" max="12278" width="8.7109375" style="334" bestFit="1" customWidth="1"/>
    <col min="12279" max="12279" width="7.42578125" style="334" customWidth="1"/>
    <col min="12280" max="12280" width="6.85546875" style="334" bestFit="1" customWidth="1"/>
    <col min="12281" max="12283" width="9.140625" style="334" customWidth="1"/>
    <col min="12284" max="12284" width="11.42578125" style="334"/>
    <col min="12285" max="12285" width="11.7109375" style="334" bestFit="1" customWidth="1"/>
    <col min="12286" max="12529" width="11.42578125" style="334"/>
    <col min="12530" max="12530" width="5" style="334" customWidth="1"/>
    <col min="12531" max="12531" width="52.5703125" style="334" customWidth="1"/>
    <col min="12532" max="12532" width="11.5703125" style="334" bestFit="1" customWidth="1"/>
    <col min="12533" max="12534" width="8.7109375" style="334" bestFit="1" customWidth="1"/>
    <col min="12535" max="12535" width="7.42578125" style="334" customWidth="1"/>
    <col min="12536" max="12536" width="6.85546875" style="334" bestFit="1" customWidth="1"/>
    <col min="12537" max="12539" width="9.140625" style="334" customWidth="1"/>
    <col min="12540" max="12540" width="11.42578125" style="334"/>
    <col min="12541" max="12541" width="11.7109375" style="334" bestFit="1" customWidth="1"/>
    <col min="12542" max="12785" width="11.42578125" style="334"/>
    <col min="12786" max="12786" width="5" style="334" customWidth="1"/>
    <col min="12787" max="12787" width="52.5703125" style="334" customWidth="1"/>
    <col min="12788" max="12788" width="11.5703125" style="334" bestFit="1" customWidth="1"/>
    <col min="12789" max="12790" width="8.7109375" style="334" bestFit="1" customWidth="1"/>
    <col min="12791" max="12791" width="7.42578125" style="334" customWidth="1"/>
    <col min="12792" max="12792" width="6.85546875" style="334" bestFit="1" customWidth="1"/>
    <col min="12793" max="12795" width="9.140625" style="334" customWidth="1"/>
    <col min="12796" max="12796" width="11.42578125" style="334"/>
    <col min="12797" max="12797" width="11.7109375" style="334" bestFit="1" customWidth="1"/>
    <col min="12798" max="13041" width="11.42578125" style="334"/>
    <col min="13042" max="13042" width="5" style="334" customWidth="1"/>
    <col min="13043" max="13043" width="52.5703125" style="334" customWidth="1"/>
    <col min="13044" max="13044" width="11.5703125" style="334" bestFit="1" customWidth="1"/>
    <col min="13045" max="13046" width="8.7109375" style="334" bestFit="1" customWidth="1"/>
    <col min="13047" max="13047" width="7.42578125" style="334" customWidth="1"/>
    <col min="13048" max="13048" width="6.85546875" style="334" bestFit="1" customWidth="1"/>
    <col min="13049" max="13051" width="9.140625" style="334" customWidth="1"/>
    <col min="13052" max="13052" width="11.42578125" style="334"/>
    <col min="13053" max="13053" width="11.7109375" style="334" bestFit="1" customWidth="1"/>
    <col min="13054" max="13297" width="11.42578125" style="334"/>
    <col min="13298" max="13298" width="5" style="334" customWidth="1"/>
    <col min="13299" max="13299" width="52.5703125" style="334" customWidth="1"/>
    <col min="13300" max="13300" width="11.5703125" style="334" bestFit="1" customWidth="1"/>
    <col min="13301" max="13302" width="8.7109375" style="334" bestFit="1" customWidth="1"/>
    <col min="13303" max="13303" width="7.42578125" style="334" customWidth="1"/>
    <col min="13304" max="13304" width="6.85546875" style="334" bestFit="1" customWidth="1"/>
    <col min="13305" max="13307" width="9.140625" style="334" customWidth="1"/>
    <col min="13308" max="13308" width="11.42578125" style="334"/>
    <col min="13309" max="13309" width="11.7109375" style="334" bestFit="1" customWidth="1"/>
    <col min="13310" max="13553" width="11.42578125" style="334"/>
    <col min="13554" max="13554" width="5" style="334" customWidth="1"/>
    <col min="13555" max="13555" width="52.5703125" style="334" customWidth="1"/>
    <col min="13556" max="13556" width="11.5703125" style="334" bestFit="1" customWidth="1"/>
    <col min="13557" max="13558" width="8.7109375" style="334" bestFit="1" customWidth="1"/>
    <col min="13559" max="13559" width="7.42578125" style="334" customWidth="1"/>
    <col min="13560" max="13560" width="6.85546875" style="334" bestFit="1" customWidth="1"/>
    <col min="13561" max="13563" width="9.140625" style="334" customWidth="1"/>
    <col min="13564" max="13564" width="11.42578125" style="334"/>
    <col min="13565" max="13565" width="11.7109375" style="334" bestFit="1" customWidth="1"/>
    <col min="13566" max="13809" width="11.42578125" style="334"/>
    <col min="13810" max="13810" width="5" style="334" customWidth="1"/>
    <col min="13811" max="13811" width="52.5703125" style="334" customWidth="1"/>
    <col min="13812" max="13812" width="11.5703125" style="334" bestFit="1" customWidth="1"/>
    <col min="13813" max="13814" width="8.7109375" style="334" bestFit="1" customWidth="1"/>
    <col min="13815" max="13815" width="7.42578125" style="334" customWidth="1"/>
    <col min="13816" max="13816" width="6.85546875" style="334" bestFit="1" customWidth="1"/>
    <col min="13817" max="13819" width="9.140625" style="334" customWidth="1"/>
    <col min="13820" max="13820" width="11.42578125" style="334"/>
    <col min="13821" max="13821" width="11.7109375" style="334" bestFit="1" customWidth="1"/>
    <col min="13822" max="14065" width="11.42578125" style="334"/>
    <col min="14066" max="14066" width="5" style="334" customWidth="1"/>
    <col min="14067" max="14067" width="52.5703125" style="334" customWidth="1"/>
    <col min="14068" max="14068" width="11.5703125" style="334" bestFit="1" customWidth="1"/>
    <col min="14069" max="14070" width="8.7109375" style="334" bestFit="1" customWidth="1"/>
    <col min="14071" max="14071" width="7.42578125" style="334" customWidth="1"/>
    <col min="14072" max="14072" width="6.85546875" style="334" bestFit="1" customWidth="1"/>
    <col min="14073" max="14075" width="9.140625" style="334" customWidth="1"/>
    <col min="14076" max="14076" width="11.42578125" style="334"/>
    <col min="14077" max="14077" width="11.7109375" style="334" bestFit="1" customWidth="1"/>
    <col min="14078" max="14321" width="11.42578125" style="334"/>
    <col min="14322" max="14322" width="5" style="334" customWidth="1"/>
    <col min="14323" max="14323" width="52.5703125" style="334" customWidth="1"/>
    <col min="14324" max="14324" width="11.5703125" style="334" bestFit="1" customWidth="1"/>
    <col min="14325" max="14326" width="8.7109375" style="334" bestFit="1" customWidth="1"/>
    <col min="14327" max="14327" width="7.42578125" style="334" customWidth="1"/>
    <col min="14328" max="14328" width="6.85546875" style="334" bestFit="1" customWidth="1"/>
    <col min="14329" max="14331" width="9.140625" style="334" customWidth="1"/>
    <col min="14332" max="14332" width="11.42578125" style="334"/>
    <col min="14333" max="14333" width="11.7109375" style="334" bestFit="1" customWidth="1"/>
    <col min="14334" max="14577" width="11.42578125" style="334"/>
    <col min="14578" max="14578" width="5" style="334" customWidth="1"/>
    <col min="14579" max="14579" width="52.5703125" style="334" customWidth="1"/>
    <col min="14580" max="14580" width="11.5703125" style="334" bestFit="1" customWidth="1"/>
    <col min="14581" max="14582" width="8.7109375" style="334" bestFit="1" customWidth="1"/>
    <col min="14583" max="14583" width="7.42578125" style="334" customWidth="1"/>
    <col min="14584" max="14584" width="6.85546875" style="334" bestFit="1" customWidth="1"/>
    <col min="14585" max="14587" width="9.140625" style="334" customWidth="1"/>
    <col min="14588" max="14588" width="11.42578125" style="334"/>
    <col min="14589" max="14589" width="11.7109375" style="334" bestFit="1" customWidth="1"/>
    <col min="14590" max="14833" width="11.42578125" style="334"/>
    <col min="14834" max="14834" width="5" style="334" customWidth="1"/>
    <col min="14835" max="14835" width="52.5703125" style="334" customWidth="1"/>
    <col min="14836" max="14836" width="11.5703125" style="334" bestFit="1" customWidth="1"/>
    <col min="14837" max="14838" width="8.7109375" style="334" bestFit="1" customWidth="1"/>
    <col min="14839" max="14839" width="7.42578125" style="334" customWidth="1"/>
    <col min="14840" max="14840" width="6.85546875" style="334" bestFit="1" customWidth="1"/>
    <col min="14841" max="14843" width="9.140625" style="334" customWidth="1"/>
    <col min="14844" max="14844" width="11.42578125" style="334"/>
    <col min="14845" max="14845" width="11.7109375" style="334" bestFit="1" customWidth="1"/>
    <col min="14846" max="15089" width="11.42578125" style="334"/>
    <col min="15090" max="15090" width="5" style="334" customWidth="1"/>
    <col min="15091" max="15091" width="52.5703125" style="334" customWidth="1"/>
    <col min="15092" max="15092" width="11.5703125" style="334" bestFit="1" customWidth="1"/>
    <col min="15093" max="15094" width="8.7109375" style="334" bestFit="1" customWidth="1"/>
    <col min="15095" max="15095" width="7.42578125" style="334" customWidth="1"/>
    <col min="15096" max="15096" width="6.85546875" style="334" bestFit="1" customWidth="1"/>
    <col min="15097" max="15099" width="9.140625" style="334" customWidth="1"/>
    <col min="15100" max="15100" width="11.42578125" style="334"/>
    <col min="15101" max="15101" width="11.7109375" style="334" bestFit="1" customWidth="1"/>
    <col min="15102" max="15345" width="11.42578125" style="334"/>
    <col min="15346" max="15346" width="5" style="334" customWidth="1"/>
    <col min="15347" max="15347" width="52.5703125" style="334" customWidth="1"/>
    <col min="15348" max="15348" width="11.5703125" style="334" bestFit="1" customWidth="1"/>
    <col min="15349" max="15350" width="8.7109375" style="334" bestFit="1" customWidth="1"/>
    <col min="15351" max="15351" width="7.42578125" style="334" customWidth="1"/>
    <col min="15352" max="15352" width="6.85546875" style="334" bestFit="1" customWidth="1"/>
    <col min="15353" max="15355" width="9.140625" style="334" customWidth="1"/>
    <col min="15356" max="15356" width="11.42578125" style="334"/>
    <col min="15357" max="15357" width="11.7109375" style="334" bestFit="1" customWidth="1"/>
    <col min="15358" max="15601" width="11.42578125" style="334"/>
    <col min="15602" max="15602" width="5" style="334" customWidth="1"/>
    <col min="15603" max="15603" width="52.5703125" style="334" customWidth="1"/>
    <col min="15604" max="15604" width="11.5703125" style="334" bestFit="1" customWidth="1"/>
    <col min="15605" max="15606" width="8.7109375" style="334" bestFit="1" customWidth="1"/>
    <col min="15607" max="15607" width="7.42578125" style="334" customWidth="1"/>
    <col min="15608" max="15608" width="6.85546875" style="334" bestFit="1" customWidth="1"/>
    <col min="15609" max="15611" width="9.140625" style="334" customWidth="1"/>
    <col min="15612" max="15612" width="11.42578125" style="334"/>
    <col min="15613" max="15613" width="11.7109375" style="334" bestFit="1" customWidth="1"/>
    <col min="15614" max="15857" width="11.42578125" style="334"/>
    <col min="15858" max="15858" width="5" style="334" customWidth="1"/>
    <col min="15859" max="15859" width="52.5703125" style="334" customWidth="1"/>
    <col min="15860" max="15860" width="11.5703125" style="334" bestFit="1" customWidth="1"/>
    <col min="15861" max="15862" width="8.7109375" style="334" bestFit="1" customWidth="1"/>
    <col min="15863" max="15863" width="7.42578125" style="334" customWidth="1"/>
    <col min="15864" max="15864" width="6.85546875" style="334" bestFit="1" customWidth="1"/>
    <col min="15865" max="15867" width="9.140625" style="334" customWidth="1"/>
    <col min="15868" max="15868" width="11.42578125" style="334"/>
    <col min="15869" max="15869" width="11.7109375" style="334" bestFit="1" customWidth="1"/>
    <col min="15870" max="16113" width="11.42578125" style="334"/>
    <col min="16114" max="16114" width="5" style="334" customWidth="1"/>
    <col min="16115" max="16115" width="52.5703125" style="334" customWidth="1"/>
    <col min="16116" max="16116" width="11.5703125" style="334" bestFit="1" customWidth="1"/>
    <col min="16117" max="16118" width="8.7109375" style="334" bestFit="1" customWidth="1"/>
    <col min="16119" max="16119" width="7.42578125" style="334" customWidth="1"/>
    <col min="16120" max="16120" width="6.85546875" style="334" bestFit="1" customWidth="1"/>
    <col min="16121" max="16123" width="9.140625" style="334" customWidth="1"/>
    <col min="16124" max="16124" width="11.42578125" style="334"/>
    <col min="16125" max="16125" width="11.7109375" style="334" bestFit="1" customWidth="1"/>
    <col min="16126" max="16384" width="11.42578125" style="334"/>
  </cols>
  <sheetData>
    <row r="1" spans="1:15" s="364" customFormat="1" ht="15" customHeight="1" x14ac:dyDescent="0.2">
      <c r="A1" s="717" t="s">
        <v>2</v>
      </c>
      <c r="B1" s="717"/>
      <c r="C1" s="717"/>
      <c r="D1" s="378"/>
      <c r="E1" s="378"/>
      <c r="F1" s="365" t="s">
        <v>1</v>
      </c>
      <c r="G1" s="333" t="s">
        <v>180</v>
      </c>
      <c r="H1" s="333" t="s">
        <v>0</v>
      </c>
      <c r="I1" s="333" t="s">
        <v>160</v>
      </c>
      <c r="J1" s="715" t="s">
        <v>182</v>
      </c>
      <c r="K1" s="715"/>
    </row>
    <row r="2" spans="1:15" ht="15" customHeight="1" x14ac:dyDescent="0.2">
      <c r="A2" s="718"/>
      <c r="B2" s="718"/>
      <c r="C2" s="718"/>
      <c r="D2" s="363"/>
      <c r="E2" s="363"/>
      <c r="F2" s="366">
        <v>2018</v>
      </c>
      <c r="G2" s="121">
        <v>2019</v>
      </c>
      <c r="H2" s="121">
        <v>2019</v>
      </c>
      <c r="I2" s="121">
        <v>2020</v>
      </c>
      <c r="J2" s="332" t="s">
        <v>158</v>
      </c>
      <c r="K2" s="332" t="s">
        <v>157</v>
      </c>
    </row>
    <row r="3" spans="1:15" s="359" customFormat="1" ht="15" customHeight="1" x14ac:dyDescent="0.2">
      <c r="A3" s="362" t="s">
        <v>336</v>
      </c>
      <c r="B3" s="362"/>
      <c r="C3" s="362"/>
      <c r="D3" s="361"/>
      <c r="E3" s="361"/>
      <c r="F3" s="361">
        <v>77982.786374769639</v>
      </c>
      <c r="G3" s="361">
        <f>G4+G5+G6</f>
        <v>79174.026000000027</v>
      </c>
      <c r="H3" s="361">
        <f>H4+H5+H6</f>
        <v>78870.265608210044</v>
      </c>
      <c r="I3" s="361">
        <f>I4+I5+I6</f>
        <v>82389.239000000016</v>
      </c>
      <c r="J3" s="367">
        <f t="shared" ref="J3:J47" si="0">I3-H3</f>
        <v>3518.9733917899721</v>
      </c>
      <c r="K3" s="360">
        <f t="shared" ref="K3:K47" si="1">SUM(I3*100/H3)-100</f>
        <v>4.4617237746739136</v>
      </c>
    </row>
    <row r="4" spans="1:15" s="347" customFormat="1" ht="15" customHeight="1" x14ac:dyDescent="0.25">
      <c r="A4" s="351" t="s">
        <v>335</v>
      </c>
      <c r="B4" s="351"/>
      <c r="C4" s="350"/>
      <c r="D4" s="349"/>
      <c r="E4" s="349"/>
      <c r="F4" s="349">
        <v>464.96241768000027</v>
      </c>
      <c r="G4" s="349">
        <v>485.48599999999743</v>
      </c>
      <c r="H4" s="349">
        <v>487.42444374999974</v>
      </c>
      <c r="I4" s="349">
        <v>674.89899999999557</v>
      </c>
      <c r="J4" s="368">
        <f t="shared" si="0"/>
        <v>187.47455624999583</v>
      </c>
      <c r="K4" s="348">
        <f t="shared" si="1"/>
        <v>38.462280391122874</v>
      </c>
    </row>
    <row r="5" spans="1:15" s="338" customFormat="1" ht="15" customHeight="1" x14ac:dyDescent="0.25">
      <c r="A5" s="351" t="s">
        <v>334</v>
      </c>
      <c r="B5" s="351"/>
      <c r="C5" s="350"/>
      <c r="D5" s="349"/>
      <c r="E5" s="349"/>
      <c r="F5" s="349">
        <v>523.66971222000006</v>
      </c>
      <c r="G5" s="349">
        <v>421.78</v>
      </c>
      <c r="H5" s="349">
        <v>366.05622374999996</v>
      </c>
      <c r="I5" s="349">
        <v>835.37699999999995</v>
      </c>
      <c r="J5" s="368">
        <f t="shared" si="0"/>
        <v>469.32077624999999</v>
      </c>
      <c r="K5" s="348">
        <f t="shared" si="1"/>
        <v>128.21002507268531</v>
      </c>
    </row>
    <row r="6" spans="1:15" s="347" customFormat="1" ht="15" customHeight="1" x14ac:dyDescent="0.25">
      <c r="A6" s="351" t="s">
        <v>333</v>
      </c>
      <c r="B6" s="351"/>
      <c r="C6" s="350"/>
      <c r="D6" s="349"/>
      <c r="E6" s="349"/>
      <c r="F6" s="349">
        <v>76994.154244870035</v>
      </c>
      <c r="G6" s="349">
        <v>78266.760000000024</v>
      </c>
      <c r="H6" s="349">
        <v>78016.784940710044</v>
      </c>
      <c r="I6" s="349">
        <f>I7+I15+I29+I35</f>
        <v>80878.963000000018</v>
      </c>
      <c r="J6" s="368">
        <f t="shared" si="0"/>
        <v>2862.178059289974</v>
      </c>
      <c r="K6" s="348">
        <f t="shared" si="1"/>
        <v>3.6686695836865368</v>
      </c>
    </row>
    <row r="7" spans="1:15" s="338" customFormat="1" ht="15" customHeight="1" x14ac:dyDescent="0.25">
      <c r="B7" s="338" t="s">
        <v>306</v>
      </c>
      <c r="D7" s="345"/>
      <c r="E7" s="358"/>
      <c r="F7" s="357">
        <v>9408.8591848699907</v>
      </c>
      <c r="G7" s="357">
        <v>9587.6610000000219</v>
      </c>
      <c r="H7" s="357">
        <v>9646.8559078000053</v>
      </c>
      <c r="I7" s="357">
        <v>9954.0190000000275</v>
      </c>
      <c r="J7" s="369">
        <f t="shared" si="0"/>
        <v>307.16309220002222</v>
      </c>
      <c r="K7" s="344">
        <f t="shared" si="1"/>
        <v>3.1840746367079475</v>
      </c>
    </row>
    <row r="8" spans="1:15" s="352" customFormat="1" ht="15" customHeight="1" x14ac:dyDescent="0.25">
      <c r="C8" s="352" t="s">
        <v>332</v>
      </c>
      <c r="D8" s="355"/>
      <c r="E8" s="354"/>
      <c r="F8" s="356">
        <v>113.44391150999999</v>
      </c>
      <c r="G8" s="356">
        <v>105.09299999999993</v>
      </c>
      <c r="H8" s="356">
        <v>125.36020902</v>
      </c>
      <c r="I8" s="356">
        <v>123.04799999999993</v>
      </c>
      <c r="J8" s="370">
        <f t="shared" si="0"/>
        <v>-2.3122090200000684</v>
      </c>
      <c r="K8" s="353">
        <f t="shared" si="1"/>
        <v>-1.8444521097050597</v>
      </c>
    </row>
    <row r="9" spans="1:15" s="352" customFormat="1" ht="15" customHeight="1" x14ac:dyDescent="0.25">
      <c r="C9" s="352" t="s">
        <v>331</v>
      </c>
      <c r="D9" s="355"/>
      <c r="E9" s="354"/>
      <c r="F9" s="356">
        <v>37.038983660000007</v>
      </c>
      <c r="G9" s="356">
        <v>37.716999999999999</v>
      </c>
      <c r="H9" s="356">
        <v>37.139703560000001</v>
      </c>
      <c r="I9" s="356">
        <v>38.15799999999998</v>
      </c>
      <c r="J9" s="370">
        <f t="shared" si="0"/>
        <v>1.018296439999979</v>
      </c>
      <c r="K9" s="353">
        <f t="shared" si="1"/>
        <v>2.7418001286814189</v>
      </c>
    </row>
    <row r="10" spans="1:15" s="352" customFormat="1" ht="15" customHeight="1" x14ac:dyDescent="0.25">
      <c r="C10" s="352" t="s">
        <v>330</v>
      </c>
      <c r="D10" s="355"/>
      <c r="E10" s="354"/>
      <c r="F10" s="356">
        <v>6460.5103573599918</v>
      </c>
      <c r="G10" s="356">
        <v>6594.0610000000252</v>
      </c>
      <c r="H10" s="356">
        <v>6637.4205426300041</v>
      </c>
      <c r="I10" s="356">
        <v>6880.9490000000296</v>
      </c>
      <c r="J10" s="370">
        <f t="shared" si="0"/>
        <v>243.52845737002554</v>
      </c>
      <c r="K10" s="353">
        <f t="shared" si="1"/>
        <v>3.6690225638999436</v>
      </c>
    </row>
    <row r="11" spans="1:15" s="352" customFormat="1" ht="15" customHeight="1" x14ac:dyDescent="0.25">
      <c r="C11" s="352" t="s">
        <v>329</v>
      </c>
      <c r="D11" s="355"/>
      <c r="E11" s="354"/>
      <c r="F11" s="356">
        <v>20.388604460000003</v>
      </c>
      <c r="G11" s="356">
        <v>21.123000000000012</v>
      </c>
      <c r="H11" s="356">
        <v>20.659901309999995</v>
      </c>
      <c r="I11" s="356">
        <v>21.647000000000006</v>
      </c>
      <c r="J11" s="370">
        <f t="shared" si="0"/>
        <v>0.98709869000001049</v>
      </c>
      <c r="K11" s="353">
        <f t="shared" si="1"/>
        <v>4.7778480409401993</v>
      </c>
    </row>
    <row r="12" spans="1:15" s="352" customFormat="1" ht="15" customHeight="1" x14ac:dyDescent="0.25">
      <c r="C12" s="352" t="s">
        <v>328</v>
      </c>
      <c r="D12" s="355"/>
      <c r="E12" s="354"/>
      <c r="F12" s="356">
        <v>1664.6081082399985</v>
      </c>
      <c r="G12" s="356">
        <v>1697.1079999999979</v>
      </c>
      <c r="H12" s="356">
        <v>1708.0895985599986</v>
      </c>
      <c r="I12" s="356">
        <v>1755.3379999999988</v>
      </c>
      <c r="J12" s="370">
        <f t="shared" si="0"/>
        <v>47.24840144000018</v>
      </c>
      <c r="K12" s="353">
        <f t="shared" si="1"/>
        <v>2.7661547426922368</v>
      </c>
    </row>
    <row r="13" spans="1:15" s="352" customFormat="1" ht="15" customHeight="1" x14ac:dyDescent="0.25">
      <c r="C13" s="352" t="s">
        <v>327</v>
      </c>
      <c r="D13" s="355"/>
      <c r="E13" s="354"/>
      <c r="F13" s="356">
        <v>707.30520676000015</v>
      </c>
      <c r="G13" s="356">
        <v>722.62500000000023</v>
      </c>
      <c r="H13" s="356">
        <v>695.68885447999992</v>
      </c>
      <c r="I13" s="356">
        <v>701.08999999999992</v>
      </c>
      <c r="J13" s="370">
        <f t="shared" si="0"/>
        <v>5.40114552</v>
      </c>
      <c r="K13" s="353">
        <f t="shared" si="1"/>
        <v>0.7763737316213053</v>
      </c>
    </row>
    <row r="14" spans="1:15" s="352" customFormat="1" ht="15" customHeight="1" x14ac:dyDescent="0.25">
      <c r="C14" s="352" t="s">
        <v>326</v>
      </c>
      <c r="D14" s="355"/>
      <c r="E14" s="354"/>
      <c r="F14" s="356">
        <v>405.56401287999978</v>
      </c>
      <c r="G14" s="356">
        <v>409.93399999999889</v>
      </c>
      <c r="H14" s="356">
        <v>422.497098240002</v>
      </c>
      <c r="I14" s="356">
        <v>433.78899999999811</v>
      </c>
      <c r="J14" s="370">
        <f t="shared" si="0"/>
        <v>11.291901759996108</v>
      </c>
      <c r="K14" s="353">
        <f t="shared" si="1"/>
        <v>2.6726578258252829</v>
      </c>
    </row>
    <row r="15" spans="1:15" s="338" customFormat="1" ht="15" customHeight="1" x14ac:dyDescent="0.25">
      <c r="B15" s="338" t="s">
        <v>305</v>
      </c>
      <c r="D15" s="345"/>
      <c r="E15" s="346"/>
      <c r="F15" s="357">
        <f t="shared" ref="F15:H15" si="2">SUM(F16:F28)</f>
        <v>5576.91929437</v>
      </c>
      <c r="G15" s="357">
        <f t="shared" si="2"/>
        <v>5397.6079999999711</v>
      </c>
      <c r="H15" s="357">
        <f t="shared" si="2"/>
        <v>5462.8457665800033</v>
      </c>
      <c r="I15" s="357">
        <f>SUM(I16:I28)</f>
        <v>5696.0349999999662</v>
      </c>
      <c r="J15" s="369">
        <f t="shared" si="0"/>
        <v>233.18923341996287</v>
      </c>
      <c r="K15" s="344">
        <f t="shared" si="1"/>
        <v>4.268640254252503</v>
      </c>
      <c r="M15" s="24"/>
      <c r="N15" s="24"/>
      <c r="O15" s="24"/>
    </row>
    <row r="16" spans="1:15" s="352" customFormat="1" ht="15" customHeight="1" x14ac:dyDescent="0.25">
      <c r="C16" s="352" t="s">
        <v>325</v>
      </c>
      <c r="D16" s="356"/>
      <c r="E16" s="354"/>
      <c r="F16" s="356">
        <v>2183.3438489800014</v>
      </c>
      <c r="G16" s="356">
        <v>1943.3519999999914</v>
      </c>
      <c r="H16" s="356">
        <v>2048.9741589000041</v>
      </c>
      <c r="I16" s="356">
        <v>2153.9529999999891</v>
      </c>
      <c r="J16" s="370">
        <f t="shared" si="0"/>
        <v>104.97884109998495</v>
      </c>
      <c r="K16" s="353">
        <f t="shared" si="1"/>
        <v>5.1234829216364091</v>
      </c>
      <c r="M16" s="24"/>
      <c r="N16" s="24"/>
      <c r="O16" s="24"/>
    </row>
    <row r="17" spans="2:15" s="352" customFormat="1" ht="15" customHeight="1" x14ac:dyDescent="0.25">
      <c r="C17" s="352" t="s">
        <v>324</v>
      </c>
      <c r="D17" s="355"/>
      <c r="E17" s="354"/>
      <c r="F17" s="356">
        <v>69.365143130000007</v>
      </c>
      <c r="G17" s="356">
        <v>73.039000000000001</v>
      </c>
      <c r="H17" s="356">
        <v>67.432617409999963</v>
      </c>
      <c r="I17" s="356">
        <v>70.54400000000004</v>
      </c>
      <c r="J17" s="370">
        <f t="shared" si="0"/>
        <v>3.1113825900000762</v>
      </c>
      <c r="K17" s="353">
        <f t="shared" si="1"/>
        <v>4.6140617248807416</v>
      </c>
      <c r="M17" s="24"/>
      <c r="N17" s="24"/>
      <c r="O17" s="24"/>
    </row>
    <row r="18" spans="2:15" s="352" customFormat="1" ht="15" customHeight="1" x14ac:dyDescent="0.25">
      <c r="C18" s="352" t="s">
        <v>323</v>
      </c>
      <c r="D18" s="355"/>
      <c r="E18" s="354"/>
      <c r="F18" s="356">
        <v>44.441396170000033</v>
      </c>
      <c r="G18" s="356">
        <v>48.87900000000004</v>
      </c>
      <c r="H18" s="356">
        <v>45.500178770000041</v>
      </c>
      <c r="I18" s="356">
        <v>59.868000000000087</v>
      </c>
      <c r="J18" s="370">
        <f t="shared" si="0"/>
        <v>14.367821230000047</v>
      </c>
      <c r="K18" s="353">
        <f t="shared" si="1"/>
        <v>31.577505008558973</v>
      </c>
      <c r="M18" s="24"/>
      <c r="N18" s="24"/>
      <c r="O18" s="24"/>
    </row>
    <row r="19" spans="2:15" s="352" customFormat="1" ht="15" customHeight="1" x14ac:dyDescent="0.25">
      <c r="C19" s="352" t="s">
        <v>322</v>
      </c>
      <c r="D19" s="354"/>
      <c r="E19" s="354"/>
      <c r="F19" s="356">
        <v>124.27445742999993</v>
      </c>
      <c r="G19" s="356">
        <v>91.466999999999999</v>
      </c>
      <c r="H19" s="356">
        <v>102.32882565000001</v>
      </c>
      <c r="I19" s="356">
        <v>106.76300000000012</v>
      </c>
      <c r="J19" s="370">
        <f t="shared" si="0"/>
        <v>4.4341743500001058</v>
      </c>
      <c r="K19" s="353">
        <f t="shared" si="1"/>
        <v>4.3332602732748171</v>
      </c>
      <c r="M19" s="24"/>
      <c r="N19" s="24"/>
      <c r="O19" s="24"/>
    </row>
    <row r="20" spans="2:15" s="352" customFormat="1" ht="15" customHeight="1" x14ac:dyDescent="0.25">
      <c r="C20" s="352" t="s">
        <v>321</v>
      </c>
      <c r="D20" s="354"/>
      <c r="E20" s="354"/>
      <c r="F20" s="356">
        <v>277.9334081100003</v>
      </c>
      <c r="G20" s="356">
        <v>269.45099999999979</v>
      </c>
      <c r="H20" s="356">
        <v>280.00943322000006</v>
      </c>
      <c r="I20" s="356">
        <v>306.98999999999842</v>
      </c>
      <c r="J20" s="370">
        <f t="shared" si="0"/>
        <v>26.980566779998355</v>
      </c>
      <c r="K20" s="353">
        <f t="shared" si="1"/>
        <v>9.6355920833567126</v>
      </c>
      <c r="M20" s="24"/>
      <c r="N20" s="24"/>
      <c r="O20" s="24"/>
    </row>
    <row r="21" spans="2:15" s="352" customFormat="1" ht="15" customHeight="1" x14ac:dyDescent="0.25">
      <c r="C21" s="352" t="s">
        <v>320</v>
      </c>
      <c r="D21" s="354"/>
      <c r="E21" s="354"/>
      <c r="F21" s="354">
        <v>10.127137059999995</v>
      </c>
      <c r="G21" s="354">
        <v>10.648999999999999</v>
      </c>
      <c r="H21" s="354">
        <v>11.057901070000003</v>
      </c>
      <c r="I21" s="354">
        <v>12.75799999999998</v>
      </c>
      <c r="J21" s="371">
        <f t="shared" si="0"/>
        <v>1.7000989299999762</v>
      </c>
      <c r="K21" s="353">
        <f t="shared" si="1"/>
        <v>15.374517453518649</v>
      </c>
      <c r="M21" s="24"/>
      <c r="N21" s="24"/>
      <c r="O21" s="24"/>
    </row>
    <row r="22" spans="2:15" s="352" customFormat="1" ht="15" customHeight="1" x14ac:dyDescent="0.25">
      <c r="C22" s="352" t="s">
        <v>319</v>
      </c>
      <c r="D22" s="355"/>
      <c r="E22" s="354"/>
      <c r="F22" s="354">
        <v>1012.9249157600005</v>
      </c>
      <c r="G22" s="354">
        <v>1107.6239999999971</v>
      </c>
      <c r="H22" s="354">
        <v>1030.1023113500005</v>
      </c>
      <c r="I22" s="354">
        <v>1068.6849999999974</v>
      </c>
      <c r="J22" s="371">
        <f t="shared" si="0"/>
        <v>38.582688649996953</v>
      </c>
      <c r="K22" s="353">
        <f t="shared" si="1"/>
        <v>3.7455200541616449</v>
      </c>
      <c r="M22" s="24"/>
      <c r="N22" s="24"/>
      <c r="O22" s="24"/>
    </row>
    <row r="23" spans="2:15" s="352" customFormat="1" ht="15" customHeight="1" x14ac:dyDescent="0.25">
      <c r="C23" s="352" t="s">
        <v>318</v>
      </c>
      <c r="D23" s="355"/>
      <c r="E23" s="354"/>
      <c r="F23" s="354">
        <v>279.81898865999955</v>
      </c>
      <c r="G23" s="354">
        <v>292.33199999999943</v>
      </c>
      <c r="H23" s="354">
        <v>274.43124058999962</v>
      </c>
      <c r="I23" s="354">
        <v>281.75499999999965</v>
      </c>
      <c r="J23" s="371">
        <f t="shared" si="0"/>
        <v>7.3237594100000365</v>
      </c>
      <c r="K23" s="353">
        <f t="shared" si="1"/>
        <v>2.6687046978524336</v>
      </c>
      <c r="M23" s="24"/>
      <c r="N23" s="24"/>
      <c r="O23" s="24"/>
    </row>
    <row r="24" spans="2:15" s="352" customFormat="1" ht="15" customHeight="1" x14ac:dyDescent="0.25">
      <c r="C24" s="352" t="s">
        <v>317</v>
      </c>
      <c r="D24" s="355"/>
      <c r="E24" s="354"/>
      <c r="F24" s="354">
        <v>108.41549288999995</v>
      </c>
      <c r="G24" s="354">
        <v>107.98100000000008</v>
      </c>
      <c r="H24" s="354">
        <v>111.18908353000008</v>
      </c>
      <c r="I24" s="354">
        <v>112.32900000000022</v>
      </c>
      <c r="J24" s="371">
        <f t="shared" si="0"/>
        <v>1.139916470000145</v>
      </c>
      <c r="K24" s="353">
        <f t="shared" si="1"/>
        <v>1.0252053833077781</v>
      </c>
      <c r="M24" s="24"/>
      <c r="N24" s="24"/>
      <c r="O24" s="24"/>
    </row>
    <row r="25" spans="2:15" s="352" customFormat="1" ht="15" customHeight="1" x14ac:dyDescent="0.25">
      <c r="C25" s="352" t="s">
        <v>316</v>
      </c>
      <c r="D25" s="354"/>
      <c r="E25" s="354"/>
      <c r="F25" s="354">
        <v>862.06460350999919</v>
      </c>
      <c r="G25" s="354">
        <v>829.84399999998345</v>
      </c>
      <c r="H25" s="354">
        <v>848.0907884199994</v>
      </c>
      <c r="I25" s="354">
        <v>866.15399999998203</v>
      </c>
      <c r="J25" s="371">
        <f t="shared" si="0"/>
        <v>18.063211579982635</v>
      </c>
      <c r="K25" s="353">
        <f t="shared" si="1"/>
        <v>2.1298676776851408</v>
      </c>
      <c r="M25" s="24"/>
      <c r="N25" s="24"/>
      <c r="O25" s="24"/>
    </row>
    <row r="26" spans="2:15" s="352" customFormat="1" ht="15" customHeight="1" x14ac:dyDescent="0.25">
      <c r="C26" s="352" t="s">
        <v>315</v>
      </c>
      <c r="D26" s="355"/>
      <c r="E26" s="354"/>
      <c r="F26" s="354">
        <v>110.43326399000004</v>
      </c>
      <c r="G26" s="354">
        <v>111.41200000000032</v>
      </c>
      <c r="H26" s="354">
        <v>116.97196005000019</v>
      </c>
      <c r="I26" s="354">
        <v>119.55400000000064</v>
      </c>
      <c r="J26" s="371">
        <f t="shared" si="0"/>
        <v>2.5820399500004498</v>
      </c>
      <c r="K26" s="353">
        <f t="shared" si="1"/>
        <v>2.2074007727123188</v>
      </c>
      <c r="M26" s="24"/>
      <c r="N26" s="24"/>
      <c r="O26" s="24"/>
    </row>
    <row r="27" spans="2:15" s="352" customFormat="1" ht="15" customHeight="1" x14ac:dyDescent="0.25">
      <c r="C27" s="352" t="s">
        <v>314</v>
      </c>
      <c r="D27" s="355"/>
      <c r="E27" s="354"/>
      <c r="F27" s="354">
        <v>467.53754967999993</v>
      </c>
      <c r="G27" s="354">
        <v>488.21199999999942</v>
      </c>
      <c r="H27" s="354">
        <v>499.89262735000017</v>
      </c>
      <c r="I27" s="354">
        <v>511.56699999999893</v>
      </c>
      <c r="J27" s="371">
        <f t="shared" si="0"/>
        <v>11.674372649998759</v>
      </c>
      <c r="K27" s="353">
        <f t="shared" si="1"/>
        <v>2.3353760410282973</v>
      </c>
      <c r="M27" s="24"/>
      <c r="N27" s="24"/>
      <c r="O27" s="24"/>
    </row>
    <row r="28" spans="2:15" s="352" customFormat="1" ht="15" customHeight="1" x14ac:dyDescent="0.25">
      <c r="C28" s="352" t="s">
        <v>313</v>
      </c>
      <c r="D28" s="355"/>
      <c r="E28" s="354"/>
      <c r="F28" s="354">
        <v>26.239089000000011</v>
      </c>
      <c r="G28" s="354">
        <v>23.366000000000021</v>
      </c>
      <c r="H28" s="354">
        <v>26.864640269999999</v>
      </c>
      <c r="I28" s="354">
        <v>25.115000000000038</v>
      </c>
      <c r="J28" s="371">
        <f t="shared" si="0"/>
        <v>-1.7496402699999614</v>
      </c>
      <c r="K28" s="353">
        <f t="shared" si="1"/>
        <v>-6.5127999199520303</v>
      </c>
      <c r="M28" s="24"/>
      <c r="N28" s="24"/>
      <c r="O28" s="24"/>
    </row>
    <row r="29" spans="2:15" s="338" customFormat="1" ht="15" customHeight="1" x14ac:dyDescent="0.25">
      <c r="B29" s="338" t="s">
        <v>304</v>
      </c>
      <c r="D29" s="345"/>
      <c r="E29" s="346"/>
      <c r="F29" s="346">
        <v>56549.152292090039</v>
      </c>
      <c r="G29" s="346">
        <v>58060.642000000029</v>
      </c>
      <c r="H29" s="346">
        <v>58187.67718197003</v>
      </c>
      <c r="I29" s="346">
        <f>SUM(I30:I34)</f>
        <v>60786.934000000023</v>
      </c>
      <c r="J29" s="372">
        <f t="shared" si="0"/>
        <v>2599.2568180299932</v>
      </c>
      <c r="K29" s="344">
        <f t="shared" si="1"/>
        <v>4.4670228197997091</v>
      </c>
    </row>
    <row r="30" spans="2:15" s="352" customFormat="1" ht="15" customHeight="1" x14ac:dyDescent="0.25">
      <c r="C30" s="352" t="s">
        <v>312</v>
      </c>
      <c r="D30" s="355"/>
      <c r="E30" s="354"/>
      <c r="F30" s="354">
        <v>335.74525202999996</v>
      </c>
      <c r="G30" s="354">
        <v>305.08799999999997</v>
      </c>
      <c r="H30" s="354">
        <v>333.00338156999999</v>
      </c>
      <c r="I30" s="354">
        <v>320.96000000000004</v>
      </c>
      <c r="J30" s="371">
        <f t="shared" si="0"/>
        <v>-12.043381569999951</v>
      </c>
      <c r="K30" s="353">
        <f t="shared" si="1"/>
        <v>-3.6165943760749286</v>
      </c>
    </row>
    <row r="31" spans="2:15" s="352" customFormat="1" ht="15" customHeight="1" x14ac:dyDescent="0.25">
      <c r="C31" s="352" t="s">
        <v>311</v>
      </c>
      <c r="D31" s="355"/>
      <c r="E31" s="354"/>
      <c r="F31" s="354">
        <v>578.97053744000004</v>
      </c>
      <c r="G31" s="354">
        <v>526.55000000000007</v>
      </c>
      <c r="H31" s="354">
        <v>636.03114717999995</v>
      </c>
      <c r="I31" s="354">
        <v>663.72499999999991</v>
      </c>
      <c r="J31" s="371">
        <f t="shared" si="0"/>
        <v>27.693852819999961</v>
      </c>
      <c r="K31" s="353">
        <f t="shared" si="1"/>
        <v>4.3541661352258245</v>
      </c>
    </row>
    <row r="32" spans="2:15" s="352" customFormat="1" ht="15" customHeight="1" x14ac:dyDescent="0.25">
      <c r="C32" s="352" t="s">
        <v>310</v>
      </c>
      <c r="D32" s="355"/>
      <c r="E32" s="354"/>
      <c r="F32" s="354">
        <v>30901.395994890012</v>
      </c>
      <c r="G32" s="354">
        <v>32252.664000000019</v>
      </c>
      <c r="H32" s="354">
        <v>32070.259340090004</v>
      </c>
      <c r="I32" s="354">
        <v>33792.119000000021</v>
      </c>
      <c r="J32" s="371">
        <f t="shared" si="0"/>
        <v>1721.8596599100165</v>
      </c>
      <c r="K32" s="353">
        <f t="shared" si="1"/>
        <v>5.3690231864061531</v>
      </c>
    </row>
    <row r="33" spans="1:12" s="352" customFormat="1" ht="15" customHeight="1" x14ac:dyDescent="0.25">
      <c r="C33" s="352" t="s">
        <v>309</v>
      </c>
      <c r="D33" s="355"/>
      <c r="E33" s="354"/>
      <c r="F33" s="354">
        <v>16375.429118390026</v>
      </c>
      <c r="G33" s="354">
        <v>16513.636000000006</v>
      </c>
      <c r="H33" s="354">
        <v>16461.222973520031</v>
      </c>
      <c r="I33" s="354">
        <v>17088.749999999993</v>
      </c>
      <c r="J33" s="371">
        <f t="shared" si="0"/>
        <v>627.52702647996193</v>
      </c>
      <c r="K33" s="353">
        <f t="shared" si="1"/>
        <v>3.8121531279262797</v>
      </c>
    </row>
    <row r="34" spans="1:12" s="352" customFormat="1" ht="15" customHeight="1" x14ac:dyDescent="0.25">
      <c r="C34" s="352" t="s">
        <v>308</v>
      </c>
      <c r="D34" s="355"/>
      <c r="E34" s="354"/>
      <c r="F34" s="354">
        <v>8357.6113893400052</v>
      </c>
      <c r="G34" s="354">
        <v>8462.704000000007</v>
      </c>
      <c r="H34" s="354">
        <v>8687.1603396099963</v>
      </c>
      <c r="I34" s="354">
        <v>8921.3800000000083</v>
      </c>
      <c r="J34" s="371">
        <f t="shared" si="0"/>
        <v>234.219660390012</v>
      </c>
      <c r="K34" s="353">
        <f t="shared" si="1"/>
        <v>2.6961590581224044</v>
      </c>
    </row>
    <row r="35" spans="1:12" s="338" customFormat="1" ht="15" customHeight="1" x14ac:dyDescent="0.25">
      <c r="B35" s="338" t="s">
        <v>303</v>
      </c>
      <c r="D35" s="345"/>
      <c r="E35" s="346"/>
      <c r="F35" s="346">
        <v>5459.2234735399998</v>
      </c>
      <c r="G35" s="346">
        <v>5220.8490000000002</v>
      </c>
      <c r="H35" s="346">
        <v>4719.40608436</v>
      </c>
      <c r="I35" s="346">
        <v>4441.9750000000004</v>
      </c>
      <c r="J35" s="372">
        <f t="shared" si="0"/>
        <v>-277.43108435999966</v>
      </c>
      <c r="K35" s="344">
        <f t="shared" si="1"/>
        <v>-5.8785169023576884</v>
      </c>
    </row>
    <row r="36" spans="1:12" s="347" customFormat="1" ht="15" customHeight="1" x14ac:dyDescent="0.25">
      <c r="A36" s="351" t="s">
        <v>307</v>
      </c>
      <c r="B36" s="351"/>
      <c r="C36" s="350"/>
      <c r="D36" s="349"/>
      <c r="E36" s="349"/>
      <c r="F36" s="349">
        <f t="shared" ref="F36:H36" si="3">SUM(F37:F40)</f>
        <v>125.05756272000019</v>
      </c>
      <c r="G36" s="349">
        <f t="shared" si="3"/>
        <v>1584.7160000000001</v>
      </c>
      <c r="H36" s="349">
        <f t="shared" si="3"/>
        <v>818.61826292999967</v>
      </c>
      <c r="I36" s="349">
        <f>SUM(I37:I40)</f>
        <v>1550.6309999999996</v>
      </c>
      <c r="J36" s="368">
        <f t="shared" si="0"/>
        <v>732.01273706999996</v>
      </c>
      <c r="K36" s="348">
        <f t="shared" si="1"/>
        <v>89.42052360888934</v>
      </c>
    </row>
    <row r="37" spans="1:12" s="338" customFormat="1" ht="15" customHeight="1" x14ac:dyDescent="0.25">
      <c r="B37" s="338" t="s">
        <v>306</v>
      </c>
      <c r="D37" s="345"/>
      <c r="E37" s="346"/>
      <c r="F37" s="346">
        <v>-119.58517443000017</v>
      </c>
      <c r="G37" s="346">
        <v>-44.563999999999986</v>
      </c>
      <c r="H37" s="346">
        <v>-129.37902401000017</v>
      </c>
      <c r="I37" s="346">
        <v>-47.98999999999991</v>
      </c>
      <c r="J37" s="373">
        <f t="shared" si="0"/>
        <v>81.389024010000256</v>
      </c>
      <c r="K37" s="344">
        <f t="shared" si="1"/>
        <v>-62.907433900343392</v>
      </c>
    </row>
    <row r="38" spans="1:12" s="338" customFormat="1" ht="15" customHeight="1" x14ac:dyDescent="0.25">
      <c r="B38" s="338" t="s">
        <v>305</v>
      </c>
      <c r="D38" s="345"/>
      <c r="E38" s="346"/>
      <c r="F38" s="346">
        <v>-83.329710659999492</v>
      </c>
      <c r="G38" s="346">
        <v>26.922999999999984</v>
      </c>
      <c r="H38" s="346">
        <v>-85.529133920000248</v>
      </c>
      <c r="I38" s="346">
        <v>4.3220000000000018</v>
      </c>
      <c r="J38" s="373">
        <f t="shared" si="0"/>
        <v>89.851133920000251</v>
      </c>
      <c r="K38" s="344">
        <f t="shared" si="1"/>
        <v>-105.05324887779477</v>
      </c>
    </row>
    <row r="39" spans="1:12" s="338" customFormat="1" ht="15" customHeight="1" x14ac:dyDescent="0.25">
      <c r="B39" s="338" t="s">
        <v>304</v>
      </c>
      <c r="D39" s="345"/>
      <c r="E39" s="346"/>
      <c r="F39" s="346">
        <v>980.24006784999983</v>
      </c>
      <c r="G39" s="346">
        <v>2087.5550000000003</v>
      </c>
      <c r="H39" s="346">
        <v>1341.5490502000005</v>
      </c>
      <c r="I39" s="346">
        <v>1835.4429999999995</v>
      </c>
      <c r="J39" s="373">
        <f t="shared" si="0"/>
        <v>493.89394979999906</v>
      </c>
      <c r="K39" s="344">
        <f t="shared" si="1"/>
        <v>36.815198797715851</v>
      </c>
    </row>
    <row r="40" spans="1:12" s="338" customFormat="1" ht="15" customHeight="1" x14ac:dyDescent="0.25">
      <c r="B40" s="338" t="s">
        <v>303</v>
      </c>
      <c r="D40" s="345"/>
      <c r="E40" s="346"/>
      <c r="F40" s="346">
        <v>-652.26762004</v>
      </c>
      <c r="G40" s="346">
        <v>-485.19800000000004</v>
      </c>
      <c r="H40" s="346">
        <v>-308.02262934000026</v>
      </c>
      <c r="I40" s="346">
        <v>-241.14400000000001</v>
      </c>
      <c r="J40" s="373">
        <f t="shared" si="0"/>
        <v>66.878629340000259</v>
      </c>
      <c r="K40" s="344">
        <f t="shared" si="1"/>
        <v>-21.712245455244968</v>
      </c>
    </row>
    <row r="41" spans="1:12" s="347" customFormat="1" ht="15" customHeight="1" x14ac:dyDescent="0.25">
      <c r="A41" s="351" t="s">
        <v>302</v>
      </c>
      <c r="B41" s="351"/>
      <c r="C41" s="350"/>
      <c r="D41" s="349"/>
      <c r="E41" s="349"/>
      <c r="F41" s="349">
        <f>SUM(F42:F46)</f>
        <v>1981.1985468600001</v>
      </c>
      <c r="G41" s="349">
        <f>SUM(G42:G46)</f>
        <v>2034.3009999999983</v>
      </c>
      <c r="H41" s="349">
        <f>SUM(H42:H46)</f>
        <v>2066.3074337899998</v>
      </c>
      <c r="I41" s="349">
        <f>SUM(I42:I46)</f>
        <v>1940.8549999999984</v>
      </c>
      <c r="J41" s="368">
        <f t="shared" si="0"/>
        <v>-125.45243379000135</v>
      </c>
      <c r="K41" s="348">
        <f t="shared" si="1"/>
        <v>-6.07133438802461</v>
      </c>
    </row>
    <row r="42" spans="1:12" s="338" customFormat="1" ht="15" customHeight="1" x14ac:dyDescent="0.25">
      <c r="B42" s="338" t="s">
        <v>301</v>
      </c>
      <c r="D42" s="345"/>
      <c r="E42" s="346"/>
      <c r="F42" s="346">
        <v>454.59450329999981</v>
      </c>
      <c r="G42" s="346">
        <v>471.51699999999926</v>
      </c>
      <c r="H42" s="346">
        <v>429.14434018000003</v>
      </c>
      <c r="I42" s="346">
        <v>475.18899999999911</v>
      </c>
      <c r="J42" s="373">
        <f t="shared" si="0"/>
        <v>46.044659819999083</v>
      </c>
      <c r="K42" s="344">
        <f t="shared" si="1"/>
        <v>10.729410948466935</v>
      </c>
    </row>
    <row r="43" spans="1:12" s="338" customFormat="1" ht="15" customHeight="1" x14ac:dyDescent="0.25">
      <c r="B43" s="338" t="s">
        <v>300</v>
      </c>
      <c r="D43" s="345"/>
      <c r="E43" s="346"/>
      <c r="F43" s="346">
        <v>295.32071786</v>
      </c>
      <c r="G43" s="346">
        <v>6</v>
      </c>
      <c r="H43" s="346">
        <v>4.7485517000000002</v>
      </c>
      <c r="I43" s="346">
        <v>0</v>
      </c>
      <c r="J43" s="373">
        <f t="shared" si="0"/>
        <v>-4.7485517000000002</v>
      </c>
      <c r="K43" s="344">
        <f t="shared" si="1"/>
        <v>-100</v>
      </c>
    </row>
    <row r="44" spans="1:12" s="338" customFormat="1" ht="15" customHeight="1" x14ac:dyDescent="0.25">
      <c r="B44" s="338" t="s">
        <v>299</v>
      </c>
      <c r="D44" s="345"/>
      <c r="E44" s="346"/>
      <c r="F44" s="346">
        <v>871.15851039999995</v>
      </c>
      <c r="G44" s="346">
        <v>1108.6339999999993</v>
      </c>
      <c r="H44" s="346">
        <v>1129.0122968599994</v>
      </c>
      <c r="I44" s="346">
        <v>1087.1799999999996</v>
      </c>
      <c r="J44" s="373">
        <f t="shared" si="0"/>
        <v>-41.832296859999815</v>
      </c>
      <c r="K44" s="344">
        <f t="shared" si="1"/>
        <v>-3.7052118011773274</v>
      </c>
    </row>
    <row r="45" spans="1:12" s="338" customFormat="1" ht="15" customHeight="1" x14ac:dyDescent="0.25">
      <c r="B45" s="338" t="s">
        <v>298</v>
      </c>
      <c r="D45" s="345"/>
      <c r="E45" s="346"/>
      <c r="F45" s="346">
        <v>319.14392006000003</v>
      </c>
      <c r="G45" s="346">
        <v>297.3979999999998</v>
      </c>
      <c r="H45" s="346">
        <v>447.28077896000025</v>
      </c>
      <c r="I45" s="346">
        <v>347.83699999999959</v>
      </c>
      <c r="J45" s="373">
        <f t="shared" si="0"/>
        <v>-99.443778960000657</v>
      </c>
      <c r="K45" s="344">
        <f t="shared" si="1"/>
        <v>-22.232964982582843</v>
      </c>
    </row>
    <row r="46" spans="1:12" s="338" customFormat="1" ht="15" customHeight="1" x14ac:dyDescent="0.25">
      <c r="B46" s="338" t="s">
        <v>297</v>
      </c>
      <c r="D46" s="345"/>
      <c r="E46" s="346"/>
      <c r="F46" s="346">
        <v>40.980895239999995</v>
      </c>
      <c r="G46" s="346">
        <v>150.75200000000027</v>
      </c>
      <c r="H46" s="346">
        <v>56.12146608999997</v>
      </c>
      <c r="I46" s="346">
        <v>30.649000000000044</v>
      </c>
      <c r="J46" s="373">
        <f t="shared" si="0"/>
        <v>-25.472466089999926</v>
      </c>
      <c r="K46" s="344">
        <f t="shared" si="1"/>
        <v>-45.388098110535196</v>
      </c>
    </row>
    <row r="47" spans="1:12" s="338" customFormat="1" ht="15" customHeight="1" x14ac:dyDescent="0.25">
      <c r="A47" s="343" t="s">
        <v>296</v>
      </c>
      <c r="B47" s="343"/>
      <c r="C47" s="342"/>
      <c r="D47" s="341"/>
      <c r="E47" s="341"/>
      <c r="F47" s="341">
        <f>F41+F36+F6</f>
        <v>79100.410354450039</v>
      </c>
      <c r="G47" s="341">
        <f>G41+G36+G6</f>
        <v>81885.777000000016</v>
      </c>
      <c r="H47" s="341">
        <f>H41+H36+H6</f>
        <v>80901.710637430049</v>
      </c>
      <c r="I47" s="341">
        <f>I41+I36+I6</f>
        <v>84370.449000000022</v>
      </c>
      <c r="J47" s="374">
        <f t="shared" si="0"/>
        <v>3468.7383625699731</v>
      </c>
      <c r="K47" s="340">
        <f t="shared" si="1"/>
        <v>4.2875958187281213</v>
      </c>
      <c r="L47" s="339"/>
    </row>
    <row r="48" spans="1:12" x14ac:dyDescent="0.2">
      <c r="A48" s="334"/>
      <c r="E48" s="337"/>
    </row>
    <row r="49" spans="1:3" x14ac:dyDescent="0.2">
      <c r="A49" s="334"/>
    </row>
    <row r="50" spans="1:3" x14ac:dyDescent="0.2">
      <c r="A50" s="334"/>
      <c r="B50" s="334"/>
      <c r="C50" s="334"/>
    </row>
  </sheetData>
  <mergeCells count="2">
    <mergeCell ref="J1:K1"/>
    <mergeCell ref="A1:C2"/>
  </mergeCells>
  <printOptions horizontalCentered="1"/>
  <pageMargins left="0.6889763779527559" right="0.6889763779527559" top="1.1811023622047243" bottom="1.1811023622047243" header="0.31496062992125984" footer="0.31496062992125984"/>
  <pageSetup paperSize="9" scale="69" orientation="portrait" r:id="rId1"/>
  <headerFooter alignWithMargins="0"/>
  <ignoredErrors>
    <ignoredError sqref="F15:H15 I29"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2"/>
  <sheetViews>
    <sheetView showGridLines="0" zoomScaleNormal="100" workbookViewId="0">
      <selection sqref="A1:C2"/>
    </sheetView>
  </sheetViews>
  <sheetFormatPr baseColWidth="10" defaultRowHeight="12.75" x14ac:dyDescent="0.2"/>
  <cols>
    <col min="1" max="1" width="2.85546875" style="336" customWidth="1"/>
    <col min="2" max="2" width="2.85546875" style="335" customWidth="1"/>
    <col min="3" max="3" width="25.7109375" style="335" customWidth="1"/>
    <col min="4" max="5" width="8.5703125" style="334" customWidth="1"/>
    <col min="6" max="6" width="8.5703125" style="334" hidden="1" customWidth="1"/>
    <col min="7" max="12" width="8.5703125" style="334" customWidth="1"/>
    <col min="13" max="242" width="11.42578125" style="334"/>
    <col min="243" max="243" width="5" style="334" customWidth="1"/>
    <col min="244" max="244" width="52.5703125" style="334" customWidth="1"/>
    <col min="245" max="245" width="11.5703125" style="334" bestFit="1" customWidth="1"/>
    <col min="246" max="247" width="8.7109375" style="334" bestFit="1" customWidth="1"/>
    <col min="248" max="248" width="7.42578125" style="334" customWidth="1"/>
    <col min="249" max="249" width="6.85546875" style="334" bestFit="1" customWidth="1"/>
    <col min="250" max="252" width="9.140625" style="334" customWidth="1"/>
    <col min="253" max="253" width="11.42578125" style="334"/>
    <col min="254" max="254" width="11.7109375" style="334" bestFit="1" customWidth="1"/>
    <col min="255" max="498" width="11.42578125" style="334"/>
    <col min="499" max="499" width="5" style="334" customWidth="1"/>
    <col min="500" max="500" width="52.5703125" style="334" customWidth="1"/>
    <col min="501" max="501" width="11.5703125" style="334" bestFit="1" customWidth="1"/>
    <col min="502" max="503" width="8.7109375" style="334" bestFit="1" customWidth="1"/>
    <col min="504" max="504" width="7.42578125" style="334" customWidth="1"/>
    <col min="505" max="505" width="6.85546875" style="334" bestFit="1" customWidth="1"/>
    <col min="506" max="508" width="9.140625" style="334" customWidth="1"/>
    <col min="509" max="509" width="11.42578125" style="334"/>
    <col min="510" max="510" width="11.7109375" style="334" bestFit="1" customWidth="1"/>
    <col min="511" max="754" width="11.42578125" style="334"/>
    <col min="755" max="755" width="5" style="334" customWidth="1"/>
    <col min="756" max="756" width="52.5703125" style="334" customWidth="1"/>
    <col min="757" max="757" width="11.5703125" style="334" bestFit="1" customWidth="1"/>
    <col min="758" max="759" width="8.7109375" style="334" bestFit="1" customWidth="1"/>
    <col min="760" max="760" width="7.42578125" style="334" customWidth="1"/>
    <col min="761" max="761" width="6.85546875" style="334" bestFit="1" customWidth="1"/>
    <col min="762" max="764" width="9.140625" style="334" customWidth="1"/>
    <col min="765" max="765" width="11.42578125" style="334"/>
    <col min="766" max="766" width="11.7109375" style="334" bestFit="1" customWidth="1"/>
    <col min="767" max="1010" width="11.42578125" style="334"/>
    <col min="1011" max="1011" width="5" style="334" customWidth="1"/>
    <col min="1012" max="1012" width="52.5703125" style="334" customWidth="1"/>
    <col min="1013" max="1013" width="11.5703125" style="334" bestFit="1" customWidth="1"/>
    <col min="1014" max="1015" width="8.7109375" style="334" bestFit="1" customWidth="1"/>
    <col min="1016" max="1016" width="7.42578125" style="334" customWidth="1"/>
    <col min="1017" max="1017" width="6.85546875" style="334" bestFit="1" customWidth="1"/>
    <col min="1018" max="1020" width="9.140625" style="334" customWidth="1"/>
    <col min="1021" max="1021" width="11.42578125" style="334"/>
    <col min="1022" max="1022" width="11.7109375" style="334" bestFit="1" customWidth="1"/>
    <col min="1023" max="1266" width="11.42578125" style="334"/>
    <col min="1267" max="1267" width="5" style="334" customWidth="1"/>
    <col min="1268" max="1268" width="52.5703125" style="334" customWidth="1"/>
    <col min="1269" max="1269" width="11.5703125" style="334" bestFit="1" customWidth="1"/>
    <col min="1270" max="1271" width="8.7109375" style="334" bestFit="1" customWidth="1"/>
    <col min="1272" max="1272" width="7.42578125" style="334" customWidth="1"/>
    <col min="1273" max="1273" width="6.85546875" style="334" bestFit="1" customWidth="1"/>
    <col min="1274" max="1276" width="9.140625" style="334" customWidth="1"/>
    <col min="1277" max="1277" width="11.42578125" style="334"/>
    <col min="1278" max="1278" width="11.7109375" style="334" bestFit="1" customWidth="1"/>
    <col min="1279" max="1522" width="11.42578125" style="334"/>
    <col min="1523" max="1523" width="5" style="334" customWidth="1"/>
    <col min="1524" max="1524" width="52.5703125" style="334" customWidth="1"/>
    <col min="1525" max="1525" width="11.5703125" style="334" bestFit="1" customWidth="1"/>
    <col min="1526" max="1527" width="8.7109375" style="334" bestFit="1" customWidth="1"/>
    <col min="1528" max="1528" width="7.42578125" style="334" customWidth="1"/>
    <col min="1529" max="1529" width="6.85546875" style="334" bestFit="1" customWidth="1"/>
    <col min="1530" max="1532" width="9.140625" style="334" customWidth="1"/>
    <col min="1533" max="1533" width="11.42578125" style="334"/>
    <col min="1534" max="1534" width="11.7109375" style="334" bestFit="1" customWidth="1"/>
    <col min="1535" max="1778" width="11.42578125" style="334"/>
    <col min="1779" max="1779" width="5" style="334" customWidth="1"/>
    <col min="1780" max="1780" width="52.5703125" style="334" customWidth="1"/>
    <col min="1781" max="1781" width="11.5703125" style="334" bestFit="1" customWidth="1"/>
    <col min="1782" max="1783" width="8.7109375" style="334" bestFit="1" customWidth="1"/>
    <col min="1784" max="1784" width="7.42578125" style="334" customWidth="1"/>
    <col min="1785" max="1785" width="6.85546875" style="334" bestFit="1" customWidth="1"/>
    <col min="1786" max="1788" width="9.140625" style="334" customWidth="1"/>
    <col min="1789" max="1789" width="11.42578125" style="334"/>
    <col min="1790" max="1790" width="11.7109375" style="334" bestFit="1" customWidth="1"/>
    <col min="1791" max="2034" width="11.42578125" style="334"/>
    <col min="2035" max="2035" width="5" style="334" customWidth="1"/>
    <col min="2036" max="2036" width="52.5703125" style="334" customWidth="1"/>
    <col min="2037" max="2037" width="11.5703125" style="334" bestFit="1" customWidth="1"/>
    <col min="2038" max="2039" width="8.7109375" style="334" bestFit="1" customWidth="1"/>
    <col min="2040" max="2040" width="7.42578125" style="334" customWidth="1"/>
    <col min="2041" max="2041" width="6.85546875" style="334" bestFit="1" customWidth="1"/>
    <col min="2042" max="2044" width="9.140625" style="334" customWidth="1"/>
    <col min="2045" max="2045" width="11.42578125" style="334"/>
    <col min="2046" max="2046" width="11.7109375" style="334" bestFit="1" customWidth="1"/>
    <col min="2047" max="2290" width="11.42578125" style="334"/>
    <col min="2291" max="2291" width="5" style="334" customWidth="1"/>
    <col min="2292" max="2292" width="52.5703125" style="334" customWidth="1"/>
    <col min="2293" max="2293" width="11.5703125" style="334" bestFit="1" customWidth="1"/>
    <col min="2294" max="2295" width="8.7109375" style="334" bestFit="1" customWidth="1"/>
    <col min="2296" max="2296" width="7.42578125" style="334" customWidth="1"/>
    <col min="2297" max="2297" width="6.85546875" style="334" bestFit="1" customWidth="1"/>
    <col min="2298" max="2300" width="9.140625" style="334" customWidth="1"/>
    <col min="2301" max="2301" width="11.42578125" style="334"/>
    <col min="2302" max="2302" width="11.7109375" style="334" bestFit="1" customWidth="1"/>
    <col min="2303" max="2546" width="11.42578125" style="334"/>
    <col min="2547" max="2547" width="5" style="334" customWidth="1"/>
    <col min="2548" max="2548" width="52.5703125" style="334" customWidth="1"/>
    <col min="2549" max="2549" width="11.5703125" style="334" bestFit="1" customWidth="1"/>
    <col min="2550" max="2551" width="8.7109375" style="334" bestFit="1" customWidth="1"/>
    <col min="2552" max="2552" width="7.42578125" style="334" customWidth="1"/>
    <col min="2553" max="2553" width="6.85546875" style="334" bestFit="1" customWidth="1"/>
    <col min="2554" max="2556" width="9.140625" style="334" customWidth="1"/>
    <col min="2557" max="2557" width="11.42578125" style="334"/>
    <col min="2558" max="2558" width="11.7109375" style="334" bestFit="1" customWidth="1"/>
    <col min="2559" max="2802" width="11.42578125" style="334"/>
    <col min="2803" max="2803" width="5" style="334" customWidth="1"/>
    <col min="2804" max="2804" width="52.5703125" style="334" customWidth="1"/>
    <col min="2805" max="2805" width="11.5703125" style="334" bestFit="1" customWidth="1"/>
    <col min="2806" max="2807" width="8.7109375" style="334" bestFit="1" customWidth="1"/>
    <col min="2808" max="2808" width="7.42578125" style="334" customWidth="1"/>
    <col min="2809" max="2809" width="6.85546875" style="334" bestFit="1" customWidth="1"/>
    <col min="2810" max="2812" width="9.140625" style="334" customWidth="1"/>
    <col min="2813" max="2813" width="11.42578125" style="334"/>
    <col min="2814" max="2814" width="11.7109375" style="334" bestFit="1" customWidth="1"/>
    <col min="2815" max="3058" width="11.42578125" style="334"/>
    <col min="3059" max="3059" width="5" style="334" customWidth="1"/>
    <col min="3060" max="3060" width="52.5703125" style="334" customWidth="1"/>
    <col min="3061" max="3061" width="11.5703125" style="334" bestFit="1" customWidth="1"/>
    <col min="3062" max="3063" width="8.7109375" style="334" bestFit="1" customWidth="1"/>
    <col min="3064" max="3064" width="7.42578125" style="334" customWidth="1"/>
    <col min="3065" max="3065" width="6.85546875" style="334" bestFit="1" customWidth="1"/>
    <col min="3066" max="3068" width="9.140625" style="334" customWidth="1"/>
    <col min="3069" max="3069" width="11.42578125" style="334"/>
    <col min="3070" max="3070" width="11.7109375" style="334" bestFit="1" customWidth="1"/>
    <col min="3071" max="3314" width="11.42578125" style="334"/>
    <col min="3315" max="3315" width="5" style="334" customWidth="1"/>
    <col min="3316" max="3316" width="52.5703125" style="334" customWidth="1"/>
    <col min="3317" max="3317" width="11.5703125" style="334" bestFit="1" customWidth="1"/>
    <col min="3318" max="3319" width="8.7109375" style="334" bestFit="1" customWidth="1"/>
    <col min="3320" max="3320" width="7.42578125" style="334" customWidth="1"/>
    <col min="3321" max="3321" width="6.85546875" style="334" bestFit="1" customWidth="1"/>
    <col min="3322" max="3324" width="9.140625" style="334" customWidth="1"/>
    <col min="3325" max="3325" width="11.42578125" style="334"/>
    <col min="3326" max="3326" width="11.7109375" style="334" bestFit="1" customWidth="1"/>
    <col min="3327" max="3570" width="11.42578125" style="334"/>
    <col min="3571" max="3571" width="5" style="334" customWidth="1"/>
    <col min="3572" max="3572" width="52.5703125" style="334" customWidth="1"/>
    <col min="3573" max="3573" width="11.5703125" style="334" bestFit="1" customWidth="1"/>
    <col min="3574" max="3575" width="8.7109375" style="334" bestFit="1" customWidth="1"/>
    <col min="3576" max="3576" width="7.42578125" style="334" customWidth="1"/>
    <col min="3577" max="3577" width="6.85546875" style="334" bestFit="1" customWidth="1"/>
    <col min="3578" max="3580" width="9.140625" style="334" customWidth="1"/>
    <col min="3581" max="3581" width="11.42578125" style="334"/>
    <col min="3582" max="3582" width="11.7109375" style="334" bestFit="1" customWidth="1"/>
    <col min="3583" max="3826" width="11.42578125" style="334"/>
    <col min="3827" max="3827" width="5" style="334" customWidth="1"/>
    <col min="3828" max="3828" width="52.5703125" style="334" customWidth="1"/>
    <col min="3829" max="3829" width="11.5703125" style="334" bestFit="1" customWidth="1"/>
    <col min="3830" max="3831" width="8.7109375" style="334" bestFit="1" customWidth="1"/>
    <col min="3832" max="3832" width="7.42578125" style="334" customWidth="1"/>
    <col min="3833" max="3833" width="6.85546875" style="334" bestFit="1" customWidth="1"/>
    <col min="3834" max="3836" width="9.140625" style="334" customWidth="1"/>
    <col min="3837" max="3837" width="11.42578125" style="334"/>
    <col min="3838" max="3838" width="11.7109375" style="334" bestFit="1" customWidth="1"/>
    <col min="3839" max="4082" width="11.42578125" style="334"/>
    <col min="4083" max="4083" width="5" style="334" customWidth="1"/>
    <col min="4084" max="4084" width="52.5703125" style="334" customWidth="1"/>
    <col min="4085" max="4085" width="11.5703125" style="334" bestFit="1" customWidth="1"/>
    <col min="4086" max="4087" width="8.7109375" style="334" bestFit="1" customWidth="1"/>
    <col min="4088" max="4088" width="7.42578125" style="334" customWidth="1"/>
    <col min="4089" max="4089" width="6.85546875" style="334" bestFit="1" customWidth="1"/>
    <col min="4090" max="4092" width="9.140625" style="334" customWidth="1"/>
    <col min="4093" max="4093" width="11.42578125" style="334"/>
    <col min="4094" max="4094" width="11.7109375" style="334" bestFit="1" customWidth="1"/>
    <col min="4095" max="4338" width="11.42578125" style="334"/>
    <col min="4339" max="4339" width="5" style="334" customWidth="1"/>
    <col min="4340" max="4340" width="52.5703125" style="334" customWidth="1"/>
    <col min="4341" max="4341" width="11.5703125" style="334" bestFit="1" customWidth="1"/>
    <col min="4342" max="4343" width="8.7109375" style="334" bestFit="1" customWidth="1"/>
    <col min="4344" max="4344" width="7.42578125" style="334" customWidth="1"/>
    <col min="4345" max="4345" width="6.85546875" style="334" bestFit="1" customWidth="1"/>
    <col min="4346" max="4348" width="9.140625" style="334" customWidth="1"/>
    <col min="4349" max="4349" width="11.42578125" style="334"/>
    <col min="4350" max="4350" width="11.7109375" style="334" bestFit="1" customWidth="1"/>
    <col min="4351" max="4594" width="11.42578125" style="334"/>
    <col min="4595" max="4595" width="5" style="334" customWidth="1"/>
    <col min="4596" max="4596" width="52.5703125" style="334" customWidth="1"/>
    <col min="4597" max="4597" width="11.5703125" style="334" bestFit="1" customWidth="1"/>
    <col min="4598" max="4599" width="8.7109375" style="334" bestFit="1" customWidth="1"/>
    <col min="4600" max="4600" width="7.42578125" style="334" customWidth="1"/>
    <col min="4601" max="4601" width="6.85546875" style="334" bestFit="1" customWidth="1"/>
    <col min="4602" max="4604" width="9.140625" style="334" customWidth="1"/>
    <col min="4605" max="4605" width="11.42578125" style="334"/>
    <col min="4606" max="4606" width="11.7109375" style="334" bestFit="1" customWidth="1"/>
    <col min="4607" max="4850" width="11.42578125" style="334"/>
    <col min="4851" max="4851" width="5" style="334" customWidth="1"/>
    <col min="4852" max="4852" width="52.5703125" style="334" customWidth="1"/>
    <col min="4853" max="4853" width="11.5703125" style="334" bestFit="1" customWidth="1"/>
    <col min="4854" max="4855" width="8.7109375" style="334" bestFit="1" customWidth="1"/>
    <col min="4856" max="4856" width="7.42578125" style="334" customWidth="1"/>
    <col min="4857" max="4857" width="6.85546875" style="334" bestFit="1" customWidth="1"/>
    <col min="4858" max="4860" width="9.140625" style="334" customWidth="1"/>
    <col min="4861" max="4861" width="11.42578125" style="334"/>
    <col min="4862" max="4862" width="11.7109375" style="334" bestFit="1" customWidth="1"/>
    <col min="4863" max="5106" width="11.42578125" style="334"/>
    <col min="5107" max="5107" width="5" style="334" customWidth="1"/>
    <col min="5108" max="5108" width="52.5703125" style="334" customWidth="1"/>
    <col min="5109" max="5109" width="11.5703125" style="334" bestFit="1" customWidth="1"/>
    <col min="5110" max="5111" width="8.7109375" style="334" bestFit="1" customWidth="1"/>
    <col min="5112" max="5112" width="7.42578125" style="334" customWidth="1"/>
    <col min="5113" max="5113" width="6.85546875" style="334" bestFit="1" customWidth="1"/>
    <col min="5114" max="5116" width="9.140625" style="334" customWidth="1"/>
    <col min="5117" max="5117" width="11.42578125" style="334"/>
    <col min="5118" max="5118" width="11.7109375" style="334" bestFit="1" customWidth="1"/>
    <col min="5119" max="5362" width="11.42578125" style="334"/>
    <col min="5363" max="5363" width="5" style="334" customWidth="1"/>
    <col min="5364" max="5364" width="52.5703125" style="334" customWidth="1"/>
    <col min="5365" max="5365" width="11.5703125" style="334" bestFit="1" customWidth="1"/>
    <col min="5366" max="5367" width="8.7109375" style="334" bestFit="1" customWidth="1"/>
    <col min="5368" max="5368" width="7.42578125" style="334" customWidth="1"/>
    <col min="5369" max="5369" width="6.85546875" style="334" bestFit="1" customWidth="1"/>
    <col min="5370" max="5372" width="9.140625" style="334" customWidth="1"/>
    <col min="5373" max="5373" width="11.42578125" style="334"/>
    <col min="5374" max="5374" width="11.7109375" style="334" bestFit="1" customWidth="1"/>
    <col min="5375" max="5618" width="11.42578125" style="334"/>
    <col min="5619" max="5619" width="5" style="334" customWidth="1"/>
    <col min="5620" max="5620" width="52.5703125" style="334" customWidth="1"/>
    <col min="5621" max="5621" width="11.5703125" style="334" bestFit="1" customWidth="1"/>
    <col min="5622" max="5623" width="8.7109375" style="334" bestFit="1" customWidth="1"/>
    <col min="5624" max="5624" width="7.42578125" style="334" customWidth="1"/>
    <col min="5625" max="5625" width="6.85546875" style="334" bestFit="1" customWidth="1"/>
    <col min="5626" max="5628" width="9.140625" style="334" customWidth="1"/>
    <col min="5629" max="5629" width="11.42578125" style="334"/>
    <col min="5630" max="5630" width="11.7109375" style="334" bestFit="1" customWidth="1"/>
    <col min="5631" max="5874" width="11.42578125" style="334"/>
    <col min="5875" max="5875" width="5" style="334" customWidth="1"/>
    <col min="5876" max="5876" width="52.5703125" style="334" customWidth="1"/>
    <col min="5877" max="5877" width="11.5703125" style="334" bestFit="1" customWidth="1"/>
    <col min="5878" max="5879" width="8.7109375" style="334" bestFit="1" customWidth="1"/>
    <col min="5880" max="5880" width="7.42578125" style="334" customWidth="1"/>
    <col min="5881" max="5881" width="6.85546875" style="334" bestFit="1" customWidth="1"/>
    <col min="5882" max="5884" width="9.140625" style="334" customWidth="1"/>
    <col min="5885" max="5885" width="11.42578125" style="334"/>
    <col min="5886" max="5886" width="11.7109375" style="334" bestFit="1" customWidth="1"/>
    <col min="5887" max="6130" width="11.42578125" style="334"/>
    <col min="6131" max="6131" width="5" style="334" customWidth="1"/>
    <col min="6132" max="6132" width="52.5703125" style="334" customWidth="1"/>
    <col min="6133" max="6133" width="11.5703125" style="334" bestFit="1" customWidth="1"/>
    <col min="6134" max="6135" width="8.7109375" style="334" bestFit="1" customWidth="1"/>
    <col min="6136" max="6136" width="7.42578125" style="334" customWidth="1"/>
    <col min="6137" max="6137" width="6.85546875" style="334" bestFit="1" customWidth="1"/>
    <col min="6138" max="6140" width="9.140625" style="334" customWidth="1"/>
    <col min="6141" max="6141" width="11.42578125" style="334"/>
    <col min="6142" max="6142" width="11.7109375" style="334" bestFit="1" customWidth="1"/>
    <col min="6143" max="6386" width="11.42578125" style="334"/>
    <col min="6387" max="6387" width="5" style="334" customWidth="1"/>
    <col min="6388" max="6388" width="52.5703125" style="334" customWidth="1"/>
    <col min="6389" max="6389" width="11.5703125" style="334" bestFit="1" customWidth="1"/>
    <col min="6390" max="6391" width="8.7109375" style="334" bestFit="1" customWidth="1"/>
    <col min="6392" max="6392" width="7.42578125" style="334" customWidth="1"/>
    <col min="6393" max="6393" width="6.85546875" style="334" bestFit="1" customWidth="1"/>
    <col min="6394" max="6396" width="9.140625" style="334" customWidth="1"/>
    <col min="6397" max="6397" width="11.42578125" style="334"/>
    <col min="6398" max="6398" width="11.7109375" style="334" bestFit="1" customWidth="1"/>
    <col min="6399" max="6642" width="11.42578125" style="334"/>
    <col min="6643" max="6643" width="5" style="334" customWidth="1"/>
    <col min="6644" max="6644" width="52.5703125" style="334" customWidth="1"/>
    <col min="6645" max="6645" width="11.5703125" style="334" bestFit="1" customWidth="1"/>
    <col min="6646" max="6647" width="8.7109375" style="334" bestFit="1" customWidth="1"/>
    <col min="6648" max="6648" width="7.42578125" style="334" customWidth="1"/>
    <col min="6649" max="6649" width="6.85546875" style="334" bestFit="1" customWidth="1"/>
    <col min="6650" max="6652" width="9.140625" style="334" customWidth="1"/>
    <col min="6653" max="6653" width="11.42578125" style="334"/>
    <col min="6654" max="6654" width="11.7109375" style="334" bestFit="1" customWidth="1"/>
    <col min="6655" max="6898" width="11.42578125" style="334"/>
    <col min="6899" max="6899" width="5" style="334" customWidth="1"/>
    <col min="6900" max="6900" width="52.5703125" style="334" customWidth="1"/>
    <col min="6901" max="6901" width="11.5703125" style="334" bestFit="1" customWidth="1"/>
    <col min="6902" max="6903" width="8.7109375" style="334" bestFit="1" customWidth="1"/>
    <col min="6904" max="6904" width="7.42578125" style="334" customWidth="1"/>
    <col min="6905" max="6905" width="6.85546875" style="334" bestFit="1" customWidth="1"/>
    <col min="6906" max="6908" width="9.140625" style="334" customWidth="1"/>
    <col min="6909" max="6909" width="11.42578125" style="334"/>
    <col min="6910" max="6910" width="11.7109375" style="334" bestFit="1" customWidth="1"/>
    <col min="6911" max="7154" width="11.42578125" style="334"/>
    <col min="7155" max="7155" width="5" style="334" customWidth="1"/>
    <col min="7156" max="7156" width="52.5703125" style="334" customWidth="1"/>
    <col min="7157" max="7157" width="11.5703125" style="334" bestFit="1" customWidth="1"/>
    <col min="7158" max="7159" width="8.7109375" style="334" bestFit="1" customWidth="1"/>
    <col min="7160" max="7160" width="7.42578125" style="334" customWidth="1"/>
    <col min="7161" max="7161" width="6.85546875" style="334" bestFit="1" customWidth="1"/>
    <col min="7162" max="7164" width="9.140625" style="334" customWidth="1"/>
    <col min="7165" max="7165" width="11.42578125" style="334"/>
    <col min="7166" max="7166" width="11.7109375" style="334" bestFit="1" customWidth="1"/>
    <col min="7167" max="7410" width="11.42578125" style="334"/>
    <col min="7411" max="7411" width="5" style="334" customWidth="1"/>
    <col min="7412" max="7412" width="52.5703125" style="334" customWidth="1"/>
    <col min="7413" max="7413" width="11.5703125" style="334" bestFit="1" customWidth="1"/>
    <col min="7414" max="7415" width="8.7109375" style="334" bestFit="1" customWidth="1"/>
    <col min="7416" max="7416" width="7.42578125" style="334" customWidth="1"/>
    <col min="7417" max="7417" width="6.85546875" style="334" bestFit="1" customWidth="1"/>
    <col min="7418" max="7420" width="9.140625" style="334" customWidth="1"/>
    <col min="7421" max="7421" width="11.42578125" style="334"/>
    <col min="7422" max="7422" width="11.7109375" style="334" bestFit="1" customWidth="1"/>
    <col min="7423" max="7666" width="11.42578125" style="334"/>
    <col min="7667" max="7667" width="5" style="334" customWidth="1"/>
    <col min="7668" max="7668" width="52.5703125" style="334" customWidth="1"/>
    <col min="7669" max="7669" width="11.5703125" style="334" bestFit="1" customWidth="1"/>
    <col min="7670" max="7671" width="8.7109375" style="334" bestFit="1" customWidth="1"/>
    <col min="7672" max="7672" width="7.42578125" style="334" customWidth="1"/>
    <col min="7673" max="7673" width="6.85546875" style="334" bestFit="1" customWidth="1"/>
    <col min="7674" max="7676" width="9.140625" style="334" customWidth="1"/>
    <col min="7677" max="7677" width="11.42578125" style="334"/>
    <col min="7678" max="7678" width="11.7109375" style="334" bestFit="1" customWidth="1"/>
    <col min="7679" max="7922" width="11.42578125" style="334"/>
    <col min="7923" max="7923" width="5" style="334" customWidth="1"/>
    <col min="7924" max="7924" width="52.5703125" style="334" customWidth="1"/>
    <col min="7925" max="7925" width="11.5703125" style="334" bestFit="1" customWidth="1"/>
    <col min="7926" max="7927" width="8.7109375" style="334" bestFit="1" customWidth="1"/>
    <col min="7928" max="7928" width="7.42578125" style="334" customWidth="1"/>
    <col min="7929" max="7929" width="6.85546875" style="334" bestFit="1" customWidth="1"/>
    <col min="7930" max="7932" width="9.140625" style="334" customWidth="1"/>
    <col min="7933" max="7933" width="11.42578125" style="334"/>
    <col min="7934" max="7934" width="11.7109375" style="334" bestFit="1" customWidth="1"/>
    <col min="7935" max="8178" width="11.42578125" style="334"/>
    <col min="8179" max="8179" width="5" style="334" customWidth="1"/>
    <col min="8180" max="8180" width="52.5703125" style="334" customWidth="1"/>
    <col min="8181" max="8181" width="11.5703125" style="334" bestFit="1" customWidth="1"/>
    <col min="8182" max="8183" width="8.7109375" style="334" bestFit="1" customWidth="1"/>
    <col min="8184" max="8184" width="7.42578125" style="334" customWidth="1"/>
    <col min="8185" max="8185" width="6.85546875" style="334" bestFit="1" customWidth="1"/>
    <col min="8186" max="8188" width="9.140625" style="334" customWidth="1"/>
    <col min="8189" max="8189" width="11.42578125" style="334"/>
    <col min="8190" max="8190" width="11.7109375" style="334" bestFit="1" customWidth="1"/>
    <col min="8191" max="8434" width="11.42578125" style="334"/>
    <col min="8435" max="8435" width="5" style="334" customWidth="1"/>
    <col min="8436" max="8436" width="52.5703125" style="334" customWidth="1"/>
    <col min="8437" max="8437" width="11.5703125" style="334" bestFit="1" customWidth="1"/>
    <col min="8438" max="8439" width="8.7109375" style="334" bestFit="1" customWidth="1"/>
    <col min="8440" max="8440" width="7.42578125" style="334" customWidth="1"/>
    <col min="8441" max="8441" width="6.85546875" style="334" bestFit="1" customWidth="1"/>
    <col min="8442" max="8444" width="9.140625" style="334" customWidth="1"/>
    <col min="8445" max="8445" width="11.42578125" style="334"/>
    <col min="8446" max="8446" width="11.7109375" style="334" bestFit="1" customWidth="1"/>
    <col min="8447" max="8690" width="11.42578125" style="334"/>
    <col min="8691" max="8691" width="5" style="334" customWidth="1"/>
    <col min="8692" max="8692" width="52.5703125" style="334" customWidth="1"/>
    <col min="8693" max="8693" width="11.5703125" style="334" bestFit="1" customWidth="1"/>
    <col min="8694" max="8695" width="8.7109375" style="334" bestFit="1" customWidth="1"/>
    <col min="8696" max="8696" width="7.42578125" style="334" customWidth="1"/>
    <col min="8697" max="8697" width="6.85546875" style="334" bestFit="1" customWidth="1"/>
    <col min="8698" max="8700" width="9.140625" style="334" customWidth="1"/>
    <col min="8701" max="8701" width="11.42578125" style="334"/>
    <col min="8702" max="8702" width="11.7109375" style="334" bestFit="1" customWidth="1"/>
    <col min="8703" max="8946" width="11.42578125" style="334"/>
    <col min="8947" max="8947" width="5" style="334" customWidth="1"/>
    <col min="8948" max="8948" width="52.5703125" style="334" customWidth="1"/>
    <col min="8949" max="8949" width="11.5703125" style="334" bestFit="1" customWidth="1"/>
    <col min="8950" max="8951" width="8.7109375" style="334" bestFit="1" customWidth="1"/>
    <col min="8952" max="8952" width="7.42578125" style="334" customWidth="1"/>
    <col min="8953" max="8953" width="6.85546875" style="334" bestFit="1" customWidth="1"/>
    <col min="8954" max="8956" width="9.140625" style="334" customWidth="1"/>
    <col min="8957" max="8957" width="11.42578125" style="334"/>
    <col min="8958" max="8958" width="11.7109375" style="334" bestFit="1" customWidth="1"/>
    <col min="8959" max="9202" width="11.42578125" style="334"/>
    <col min="9203" max="9203" width="5" style="334" customWidth="1"/>
    <col min="9204" max="9204" width="52.5703125" style="334" customWidth="1"/>
    <col min="9205" max="9205" width="11.5703125" style="334" bestFit="1" customWidth="1"/>
    <col min="9206" max="9207" width="8.7109375" style="334" bestFit="1" customWidth="1"/>
    <col min="9208" max="9208" width="7.42578125" style="334" customWidth="1"/>
    <col min="9209" max="9209" width="6.85546875" style="334" bestFit="1" customWidth="1"/>
    <col min="9210" max="9212" width="9.140625" style="334" customWidth="1"/>
    <col min="9213" max="9213" width="11.42578125" style="334"/>
    <col min="9214" max="9214" width="11.7109375" style="334" bestFit="1" customWidth="1"/>
    <col min="9215" max="9458" width="11.42578125" style="334"/>
    <col min="9459" max="9459" width="5" style="334" customWidth="1"/>
    <col min="9460" max="9460" width="52.5703125" style="334" customWidth="1"/>
    <col min="9461" max="9461" width="11.5703125" style="334" bestFit="1" customWidth="1"/>
    <col min="9462" max="9463" width="8.7109375" style="334" bestFit="1" customWidth="1"/>
    <col min="9464" max="9464" width="7.42578125" style="334" customWidth="1"/>
    <col min="9465" max="9465" width="6.85546875" style="334" bestFit="1" customWidth="1"/>
    <col min="9466" max="9468" width="9.140625" style="334" customWidth="1"/>
    <col min="9469" max="9469" width="11.42578125" style="334"/>
    <col min="9470" max="9470" width="11.7109375" style="334" bestFit="1" customWidth="1"/>
    <col min="9471" max="9714" width="11.42578125" style="334"/>
    <col min="9715" max="9715" width="5" style="334" customWidth="1"/>
    <col min="9716" max="9716" width="52.5703125" style="334" customWidth="1"/>
    <col min="9717" max="9717" width="11.5703125" style="334" bestFit="1" customWidth="1"/>
    <col min="9718" max="9719" width="8.7109375" style="334" bestFit="1" customWidth="1"/>
    <col min="9720" max="9720" width="7.42578125" style="334" customWidth="1"/>
    <col min="9721" max="9721" width="6.85546875" style="334" bestFit="1" customWidth="1"/>
    <col min="9722" max="9724" width="9.140625" style="334" customWidth="1"/>
    <col min="9725" max="9725" width="11.42578125" style="334"/>
    <col min="9726" max="9726" width="11.7109375" style="334" bestFit="1" customWidth="1"/>
    <col min="9727" max="9970" width="11.42578125" style="334"/>
    <col min="9971" max="9971" width="5" style="334" customWidth="1"/>
    <col min="9972" max="9972" width="52.5703125" style="334" customWidth="1"/>
    <col min="9973" max="9973" width="11.5703125" style="334" bestFit="1" customWidth="1"/>
    <col min="9974" max="9975" width="8.7109375" style="334" bestFit="1" customWidth="1"/>
    <col min="9976" max="9976" width="7.42578125" style="334" customWidth="1"/>
    <col min="9977" max="9977" width="6.85546875" style="334" bestFit="1" customWidth="1"/>
    <col min="9978" max="9980" width="9.140625" style="334" customWidth="1"/>
    <col min="9981" max="9981" width="11.42578125" style="334"/>
    <col min="9982" max="9982" width="11.7109375" style="334" bestFit="1" customWidth="1"/>
    <col min="9983" max="10226" width="11.42578125" style="334"/>
    <col min="10227" max="10227" width="5" style="334" customWidth="1"/>
    <col min="10228" max="10228" width="52.5703125" style="334" customWidth="1"/>
    <col min="10229" max="10229" width="11.5703125" style="334" bestFit="1" customWidth="1"/>
    <col min="10230" max="10231" width="8.7109375" style="334" bestFit="1" customWidth="1"/>
    <col min="10232" max="10232" width="7.42578125" style="334" customWidth="1"/>
    <col min="10233" max="10233" width="6.85546875" style="334" bestFit="1" customWidth="1"/>
    <col min="10234" max="10236" width="9.140625" style="334" customWidth="1"/>
    <col min="10237" max="10237" width="11.42578125" style="334"/>
    <col min="10238" max="10238" width="11.7109375" style="334" bestFit="1" customWidth="1"/>
    <col min="10239" max="10482" width="11.42578125" style="334"/>
    <col min="10483" max="10483" width="5" style="334" customWidth="1"/>
    <col min="10484" max="10484" width="52.5703125" style="334" customWidth="1"/>
    <col min="10485" max="10485" width="11.5703125" style="334" bestFit="1" customWidth="1"/>
    <col min="10486" max="10487" width="8.7109375" style="334" bestFit="1" customWidth="1"/>
    <col min="10488" max="10488" width="7.42578125" style="334" customWidth="1"/>
    <col min="10489" max="10489" width="6.85546875" style="334" bestFit="1" customWidth="1"/>
    <col min="10490" max="10492" width="9.140625" style="334" customWidth="1"/>
    <col min="10493" max="10493" width="11.42578125" style="334"/>
    <col min="10494" max="10494" width="11.7109375" style="334" bestFit="1" customWidth="1"/>
    <col min="10495" max="10738" width="11.42578125" style="334"/>
    <col min="10739" max="10739" width="5" style="334" customWidth="1"/>
    <col min="10740" max="10740" width="52.5703125" style="334" customWidth="1"/>
    <col min="10741" max="10741" width="11.5703125" style="334" bestFit="1" customWidth="1"/>
    <col min="10742" max="10743" width="8.7109375" style="334" bestFit="1" customWidth="1"/>
    <col min="10744" max="10744" width="7.42578125" style="334" customWidth="1"/>
    <col min="10745" max="10745" width="6.85546875" style="334" bestFit="1" customWidth="1"/>
    <col min="10746" max="10748" width="9.140625" style="334" customWidth="1"/>
    <col min="10749" max="10749" width="11.42578125" style="334"/>
    <col min="10750" max="10750" width="11.7109375" style="334" bestFit="1" customWidth="1"/>
    <col min="10751" max="10994" width="11.42578125" style="334"/>
    <col min="10995" max="10995" width="5" style="334" customWidth="1"/>
    <col min="10996" max="10996" width="52.5703125" style="334" customWidth="1"/>
    <col min="10997" max="10997" width="11.5703125" style="334" bestFit="1" customWidth="1"/>
    <col min="10998" max="10999" width="8.7109375" style="334" bestFit="1" customWidth="1"/>
    <col min="11000" max="11000" width="7.42578125" style="334" customWidth="1"/>
    <col min="11001" max="11001" width="6.85546875" style="334" bestFit="1" customWidth="1"/>
    <col min="11002" max="11004" width="9.140625" style="334" customWidth="1"/>
    <col min="11005" max="11005" width="11.42578125" style="334"/>
    <col min="11006" max="11006" width="11.7109375" style="334" bestFit="1" customWidth="1"/>
    <col min="11007" max="11250" width="11.42578125" style="334"/>
    <col min="11251" max="11251" width="5" style="334" customWidth="1"/>
    <col min="11252" max="11252" width="52.5703125" style="334" customWidth="1"/>
    <col min="11253" max="11253" width="11.5703125" style="334" bestFit="1" customWidth="1"/>
    <col min="11254" max="11255" width="8.7109375" style="334" bestFit="1" customWidth="1"/>
    <col min="11256" max="11256" width="7.42578125" style="334" customWidth="1"/>
    <col min="11257" max="11257" width="6.85546875" style="334" bestFit="1" customWidth="1"/>
    <col min="11258" max="11260" width="9.140625" style="334" customWidth="1"/>
    <col min="11261" max="11261" width="11.42578125" style="334"/>
    <col min="11262" max="11262" width="11.7109375" style="334" bestFit="1" customWidth="1"/>
    <col min="11263" max="11506" width="11.42578125" style="334"/>
    <col min="11507" max="11507" width="5" style="334" customWidth="1"/>
    <col min="11508" max="11508" width="52.5703125" style="334" customWidth="1"/>
    <col min="11509" max="11509" width="11.5703125" style="334" bestFit="1" customWidth="1"/>
    <col min="11510" max="11511" width="8.7109375" style="334" bestFit="1" customWidth="1"/>
    <col min="11512" max="11512" width="7.42578125" style="334" customWidth="1"/>
    <col min="11513" max="11513" width="6.85546875" style="334" bestFit="1" customWidth="1"/>
    <col min="11514" max="11516" width="9.140625" style="334" customWidth="1"/>
    <col min="11517" max="11517" width="11.42578125" style="334"/>
    <col min="11518" max="11518" width="11.7109375" style="334" bestFit="1" customWidth="1"/>
    <col min="11519" max="11762" width="11.42578125" style="334"/>
    <col min="11763" max="11763" width="5" style="334" customWidth="1"/>
    <col min="11764" max="11764" width="52.5703125" style="334" customWidth="1"/>
    <col min="11765" max="11765" width="11.5703125" style="334" bestFit="1" customWidth="1"/>
    <col min="11766" max="11767" width="8.7109375" style="334" bestFit="1" customWidth="1"/>
    <col min="11768" max="11768" width="7.42578125" style="334" customWidth="1"/>
    <col min="11769" max="11769" width="6.85546875" style="334" bestFit="1" customWidth="1"/>
    <col min="11770" max="11772" width="9.140625" style="334" customWidth="1"/>
    <col min="11773" max="11773" width="11.42578125" style="334"/>
    <col min="11774" max="11774" width="11.7109375" style="334" bestFit="1" customWidth="1"/>
    <col min="11775" max="12018" width="11.42578125" style="334"/>
    <col min="12019" max="12019" width="5" style="334" customWidth="1"/>
    <col min="12020" max="12020" width="52.5703125" style="334" customWidth="1"/>
    <col min="12021" max="12021" width="11.5703125" style="334" bestFit="1" customWidth="1"/>
    <col min="12022" max="12023" width="8.7109375" style="334" bestFit="1" customWidth="1"/>
    <col min="12024" max="12024" width="7.42578125" style="334" customWidth="1"/>
    <col min="12025" max="12025" width="6.85546875" style="334" bestFit="1" customWidth="1"/>
    <col min="12026" max="12028" width="9.140625" style="334" customWidth="1"/>
    <col min="12029" max="12029" width="11.42578125" style="334"/>
    <col min="12030" max="12030" width="11.7109375" style="334" bestFit="1" customWidth="1"/>
    <col min="12031" max="12274" width="11.42578125" style="334"/>
    <col min="12275" max="12275" width="5" style="334" customWidth="1"/>
    <col min="12276" max="12276" width="52.5703125" style="334" customWidth="1"/>
    <col min="12277" max="12277" width="11.5703125" style="334" bestFit="1" customWidth="1"/>
    <col min="12278" max="12279" width="8.7109375" style="334" bestFit="1" customWidth="1"/>
    <col min="12280" max="12280" width="7.42578125" style="334" customWidth="1"/>
    <col min="12281" max="12281" width="6.85546875" style="334" bestFit="1" customWidth="1"/>
    <col min="12282" max="12284" width="9.140625" style="334" customWidth="1"/>
    <col min="12285" max="12285" width="11.42578125" style="334"/>
    <col min="12286" max="12286" width="11.7109375" style="334" bestFit="1" customWidth="1"/>
    <col min="12287" max="12530" width="11.42578125" style="334"/>
    <col min="12531" max="12531" width="5" style="334" customWidth="1"/>
    <col min="12532" max="12532" width="52.5703125" style="334" customWidth="1"/>
    <col min="12533" max="12533" width="11.5703125" style="334" bestFit="1" customWidth="1"/>
    <col min="12534" max="12535" width="8.7109375" style="334" bestFit="1" customWidth="1"/>
    <col min="12536" max="12536" width="7.42578125" style="334" customWidth="1"/>
    <col min="12537" max="12537" width="6.85546875" style="334" bestFit="1" customWidth="1"/>
    <col min="12538" max="12540" width="9.140625" style="334" customWidth="1"/>
    <col min="12541" max="12541" width="11.42578125" style="334"/>
    <col min="12542" max="12542" width="11.7109375" style="334" bestFit="1" customWidth="1"/>
    <col min="12543" max="12786" width="11.42578125" style="334"/>
    <col min="12787" max="12787" width="5" style="334" customWidth="1"/>
    <col min="12788" max="12788" width="52.5703125" style="334" customWidth="1"/>
    <col min="12789" max="12789" width="11.5703125" style="334" bestFit="1" customWidth="1"/>
    <col min="12790" max="12791" width="8.7109375" style="334" bestFit="1" customWidth="1"/>
    <col min="12792" max="12792" width="7.42578125" style="334" customWidth="1"/>
    <col min="12793" max="12793" width="6.85546875" style="334" bestFit="1" customWidth="1"/>
    <col min="12794" max="12796" width="9.140625" style="334" customWidth="1"/>
    <col min="12797" max="12797" width="11.42578125" style="334"/>
    <col min="12798" max="12798" width="11.7109375" style="334" bestFit="1" customWidth="1"/>
    <col min="12799" max="13042" width="11.42578125" style="334"/>
    <col min="13043" max="13043" width="5" style="334" customWidth="1"/>
    <col min="13044" max="13044" width="52.5703125" style="334" customWidth="1"/>
    <col min="13045" max="13045" width="11.5703125" style="334" bestFit="1" customWidth="1"/>
    <col min="13046" max="13047" width="8.7109375" style="334" bestFit="1" customWidth="1"/>
    <col min="13048" max="13048" width="7.42578125" style="334" customWidth="1"/>
    <col min="13049" max="13049" width="6.85546875" style="334" bestFit="1" customWidth="1"/>
    <col min="13050" max="13052" width="9.140625" style="334" customWidth="1"/>
    <col min="13053" max="13053" width="11.42578125" style="334"/>
    <col min="13054" max="13054" width="11.7109375" style="334" bestFit="1" customWidth="1"/>
    <col min="13055" max="13298" width="11.42578125" style="334"/>
    <col min="13299" max="13299" width="5" style="334" customWidth="1"/>
    <col min="13300" max="13300" width="52.5703125" style="334" customWidth="1"/>
    <col min="13301" max="13301" width="11.5703125" style="334" bestFit="1" customWidth="1"/>
    <col min="13302" max="13303" width="8.7109375" style="334" bestFit="1" customWidth="1"/>
    <col min="13304" max="13304" width="7.42578125" style="334" customWidth="1"/>
    <col min="13305" max="13305" width="6.85546875" style="334" bestFit="1" customWidth="1"/>
    <col min="13306" max="13308" width="9.140625" style="334" customWidth="1"/>
    <col min="13309" max="13309" width="11.42578125" style="334"/>
    <col min="13310" max="13310" width="11.7109375" style="334" bestFit="1" customWidth="1"/>
    <col min="13311" max="13554" width="11.42578125" style="334"/>
    <col min="13555" max="13555" width="5" style="334" customWidth="1"/>
    <col min="13556" max="13556" width="52.5703125" style="334" customWidth="1"/>
    <col min="13557" max="13557" width="11.5703125" style="334" bestFit="1" customWidth="1"/>
    <col min="13558" max="13559" width="8.7109375" style="334" bestFit="1" customWidth="1"/>
    <col min="13560" max="13560" width="7.42578125" style="334" customWidth="1"/>
    <col min="13561" max="13561" width="6.85546875" style="334" bestFit="1" customWidth="1"/>
    <col min="13562" max="13564" width="9.140625" style="334" customWidth="1"/>
    <col min="13565" max="13565" width="11.42578125" style="334"/>
    <col min="13566" max="13566" width="11.7109375" style="334" bestFit="1" customWidth="1"/>
    <col min="13567" max="13810" width="11.42578125" style="334"/>
    <col min="13811" max="13811" width="5" style="334" customWidth="1"/>
    <col min="13812" max="13812" width="52.5703125" style="334" customWidth="1"/>
    <col min="13813" max="13813" width="11.5703125" style="334" bestFit="1" customWidth="1"/>
    <col min="13814" max="13815" width="8.7109375" style="334" bestFit="1" customWidth="1"/>
    <col min="13816" max="13816" width="7.42578125" style="334" customWidth="1"/>
    <col min="13817" max="13817" width="6.85546875" style="334" bestFit="1" customWidth="1"/>
    <col min="13818" max="13820" width="9.140625" style="334" customWidth="1"/>
    <col min="13821" max="13821" width="11.42578125" style="334"/>
    <col min="13822" max="13822" width="11.7109375" style="334" bestFit="1" customWidth="1"/>
    <col min="13823" max="14066" width="11.42578125" style="334"/>
    <col min="14067" max="14067" width="5" style="334" customWidth="1"/>
    <col min="14068" max="14068" width="52.5703125" style="334" customWidth="1"/>
    <col min="14069" max="14069" width="11.5703125" style="334" bestFit="1" customWidth="1"/>
    <col min="14070" max="14071" width="8.7109375" style="334" bestFit="1" customWidth="1"/>
    <col min="14072" max="14072" width="7.42578125" style="334" customWidth="1"/>
    <col min="14073" max="14073" width="6.85546875" style="334" bestFit="1" customWidth="1"/>
    <col min="14074" max="14076" width="9.140625" style="334" customWidth="1"/>
    <col min="14077" max="14077" width="11.42578125" style="334"/>
    <col min="14078" max="14078" width="11.7109375" style="334" bestFit="1" customWidth="1"/>
    <col min="14079" max="14322" width="11.42578125" style="334"/>
    <col min="14323" max="14323" width="5" style="334" customWidth="1"/>
    <col min="14324" max="14324" width="52.5703125" style="334" customWidth="1"/>
    <col min="14325" max="14325" width="11.5703125" style="334" bestFit="1" customWidth="1"/>
    <col min="14326" max="14327" width="8.7109375" style="334" bestFit="1" customWidth="1"/>
    <col min="14328" max="14328" width="7.42578125" style="334" customWidth="1"/>
    <col min="14329" max="14329" width="6.85546875" style="334" bestFit="1" customWidth="1"/>
    <col min="14330" max="14332" width="9.140625" style="334" customWidth="1"/>
    <col min="14333" max="14333" width="11.42578125" style="334"/>
    <col min="14334" max="14334" width="11.7109375" style="334" bestFit="1" customWidth="1"/>
    <col min="14335" max="14578" width="11.42578125" style="334"/>
    <col min="14579" max="14579" width="5" style="334" customWidth="1"/>
    <col min="14580" max="14580" width="52.5703125" style="334" customWidth="1"/>
    <col min="14581" max="14581" width="11.5703125" style="334" bestFit="1" customWidth="1"/>
    <col min="14582" max="14583" width="8.7109375" style="334" bestFit="1" customWidth="1"/>
    <col min="14584" max="14584" width="7.42578125" style="334" customWidth="1"/>
    <col min="14585" max="14585" width="6.85546875" style="334" bestFit="1" customWidth="1"/>
    <col min="14586" max="14588" width="9.140625" style="334" customWidth="1"/>
    <col min="14589" max="14589" width="11.42578125" style="334"/>
    <col min="14590" max="14590" width="11.7109375" style="334" bestFit="1" customWidth="1"/>
    <col min="14591" max="14834" width="11.42578125" style="334"/>
    <col min="14835" max="14835" width="5" style="334" customWidth="1"/>
    <col min="14836" max="14836" width="52.5703125" style="334" customWidth="1"/>
    <col min="14837" max="14837" width="11.5703125" style="334" bestFit="1" customWidth="1"/>
    <col min="14838" max="14839" width="8.7109375" style="334" bestFit="1" customWidth="1"/>
    <col min="14840" max="14840" width="7.42578125" style="334" customWidth="1"/>
    <col min="14841" max="14841" width="6.85546875" style="334" bestFit="1" customWidth="1"/>
    <col min="14842" max="14844" width="9.140625" style="334" customWidth="1"/>
    <col min="14845" max="14845" width="11.42578125" style="334"/>
    <col min="14846" max="14846" width="11.7109375" style="334" bestFit="1" customWidth="1"/>
    <col min="14847" max="15090" width="11.42578125" style="334"/>
    <col min="15091" max="15091" width="5" style="334" customWidth="1"/>
    <col min="15092" max="15092" width="52.5703125" style="334" customWidth="1"/>
    <col min="15093" max="15093" width="11.5703125" style="334" bestFit="1" customWidth="1"/>
    <col min="15094" max="15095" width="8.7109375" style="334" bestFit="1" customWidth="1"/>
    <col min="15096" max="15096" width="7.42578125" style="334" customWidth="1"/>
    <col min="15097" max="15097" width="6.85546875" style="334" bestFit="1" customWidth="1"/>
    <col min="15098" max="15100" width="9.140625" style="334" customWidth="1"/>
    <col min="15101" max="15101" width="11.42578125" style="334"/>
    <col min="15102" max="15102" width="11.7109375" style="334" bestFit="1" customWidth="1"/>
    <col min="15103" max="15346" width="11.42578125" style="334"/>
    <col min="15347" max="15347" width="5" style="334" customWidth="1"/>
    <col min="15348" max="15348" width="52.5703125" style="334" customWidth="1"/>
    <col min="15349" max="15349" width="11.5703125" style="334" bestFit="1" customWidth="1"/>
    <col min="15350" max="15351" width="8.7109375" style="334" bestFit="1" customWidth="1"/>
    <col min="15352" max="15352" width="7.42578125" style="334" customWidth="1"/>
    <col min="15353" max="15353" width="6.85546875" style="334" bestFit="1" customWidth="1"/>
    <col min="15354" max="15356" width="9.140625" style="334" customWidth="1"/>
    <col min="15357" max="15357" width="11.42578125" style="334"/>
    <col min="15358" max="15358" width="11.7109375" style="334" bestFit="1" customWidth="1"/>
    <col min="15359" max="15602" width="11.42578125" style="334"/>
    <col min="15603" max="15603" width="5" style="334" customWidth="1"/>
    <col min="15604" max="15604" width="52.5703125" style="334" customWidth="1"/>
    <col min="15605" max="15605" width="11.5703125" style="334" bestFit="1" customWidth="1"/>
    <col min="15606" max="15607" width="8.7109375" style="334" bestFit="1" customWidth="1"/>
    <col min="15608" max="15608" width="7.42578125" style="334" customWidth="1"/>
    <col min="15609" max="15609" width="6.85546875" style="334" bestFit="1" customWidth="1"/>
    <col min="15610" max="15612" width="9.140625" style="334" customWidth="1"/>
    <col min="15613" max="15613" width="11.42578125" style="334"/>
    <col min="15614" max="15614" width="11.7109375" style="334" bestFit="1" customWidth="1"/>
    <col min="15615" max="15858" width="11.42578125" style="334"/>
    <col min="15859" max="15859" width="5" style="334" customWidth="1"/>
    <col min="15860" max="15860" width="52.5703125" style="334" customWidth="1"/>
    <col min="15861" max="15861" width="11.5703125" style="334" bestFit="1" customWidth="1"/>
    <col min="15862" max="15863" width="8.7109375" style="334" bestFit="1" customWidth="1"/>
    <col min="15864" max="15864" width="7.42578125" style="334" customWidth="1"/>
    <col min="15865" max="15865" width="6.85546875" style="334" bestFit="1" customWidth="1"/>
    <col min="15866" max="15868" width="9.140625" style="334" customWidth="1"/>
    <col min="15869" max="15869" width="11.42578125" style="334"/>
    <col min="15870" max="15870" width="11.7109375" style="334" bestFit="1" customWidth="1"/>
    <col min="15871" max="16114" width="11.42578125" style="334"/>
    <col min="16115" max="16115" width="5" style="334" customWidth="1"/>
    <col min="16116" max="16116" width="52.5703125" style="334" customWidth="1"/>
    <col min="16117" max="16117" width="11.5703125" style="334" bestFit="1" customWidth="1"/>
    <col min="16118" max="16119" width="8.7109375" style="334" bestFit="1" customWidth="1"/>
    <col min="16120" max="16120" width="7.42578125" style="334" customWidth="1"/>
    <col min="16121" max="16121" width="6.85546875" style="334" bestFit="1" customWidth="1"/>
    <col min="16122" max="16124" width="9.140625" style="334" customWidth="1"/>
    <col min="16125" max="16125" width="11.42578125" style="334"/>
    <col min="16126" max="16126" width="11.7109375" style="334" bestFit="1" customWidth="1"/>
    <col min="16127" max="16384" width="11.42578125" style="334"/>
  </cols>
  <sheetData>
    <row r="1" spans="1:13" s="364" customFormat="1" ht="15" customHeight="1" x14ac:dyDescent="0.2">
      <c r="A1" s="717" t="s">
        <v>2</v>
      </c>
      <c r="B1" s="717"/>
      <c r="C1" s="717"/>
      <c r="D1" s="378"/>
      <c r="E1" s="378"/>
      <c r="F1" s="385"/>
      <c r="G1" s="365" t="s">
        <v>1</v>
      </c>
      <c r="H1" s="386">
        <v>2019</v>
      </c>
      <c r="I1" s="376" t="s">
        <v>0</v>
      </c>
      <c r="J1" s="376" t="s">
        <v>160</v>
      </c>
      <c r="K1" s="715" t="s">
        <v>182</v>
      </c>
      <c r="L1" s="715"/>
    </row>
    <row r="2" spans="1:13" ht="15" customHeight="1" x14ac:dyDescent="0.2">
      <c r="A2" s="718"/>
      <c r="B2" s="718"/>
      <c r="C2" s="718"/>
      <c r="D2" s="363"/>
      <c r="E2" s="363"/>
      <c r="F2" s="363"/>
      <c r="G2" s="366">
        <v>2018</v>
      </c>
      <c r="H2" s="363" t="s">
        <v>180</v>
      </c>
      <c r="I2" s="121">
        <v>2019</v>
      </c>
      <c r="J2" s="121">
        <v>2020</v>
      </c>
      <c r="K2" s="375" t="s">
        <v>158</v>
      </c>
      <c r="L2" s="375" t="s">
        <v>157</v>
      </c>
    </row>
    <row r="3" spans="1:13" s="359" customFormat="1" ht="15" customHeight="1" x14ac:dyDescent="0.2">
      <c r="A3" s="362" t="s">
        <v>337</v>
      </c>
      <c r="B3" s="362"/>
      <c r="C3" s="362"/>
      <c r="D3" s="361"/>
      <c r="E3" s="361"/>
      <c r="F3" s="361"/>
      <c r="G3" s="361">
        <f t="shared" ref="G3:H3" si="0">G4+G5+G6</f>
        <v>76878.604939619967</v>
      </c>
      <c r="H3" s="361">
        <f t="shared" si="0"/>
        <v>79688.743000000002</v>
      </c>
      <c r="I3" s="361">
        <f>I4+I5+I6</f>
        <v>80356.280466029944</v>
      </c>
      <c r="J3" s="361">
        <f>J4+J5+J6</f>
        <v>81790.775999999983</v>
      </c>
      <c r="K3" s="379">
        <f>J3-I3</f>
        <v>1434.4955339700391</v>
      </c>
      <c r="L3" s="379">
        <f t="shared" ref="L3:L39" si="1">SUM(J3*100/I3)-100</f>
        <v>1.7851691562260186</v>
      </c>
    </row>
    <row r="4" spans="1:13" s="347" customFormat="1" ht="15" customHeight="1" x14ac:dyDescent="0.25">
      <c r="A4" s="351" t="s">
        <v>338</v>
      </c>
      <c r="B4" s="351"/>
      <c r="C4" s="350"/>
      <c r="D4" s="349"/>
      <c r="E4" s="349"/>
      <c r="F4" s="349"/>
      <c r="G4" s="349">
        <v>33.527436119999997</v>
      </c>
      <c r="H4" s="349">
        <v>45.889999999999972</v>
      </c>
      <c r="I4" s="349">
        <v>21.721629459999999</v>
      </c>
      <c r="J4" s="349">
        <v>30.372000000000014</v>
      </c>
      <c r="K4" s="380">
        <f>J4-I4</f>
        <v>8.650370540000015</v>
      </c>
      <c r="L4" s="380">
        <f t="shared" si="1"/>
        <v>39.823764400039721</v>
      </c>
    </row>
    <row r="5" spans="1:13" s="338" customFormat="1" ht="15" customHeight="1" x14ac:dyDescent="0.25">
      <c r="A5" s="351" t="s">
        <v>339</v>
      </c>
      <c r="B5" s="351"/>
      <c r="C5" s="350"/>
      <c r="D5" s="349"/>
      <c r="E5" s="349"/>
      <c r="F5" s="349"/>
      <c r="G5" s="349">
        <v>140.58386136999999</v>
      </c>
      <c r="H5" s="349">
        <v>178.34400000000011</v>
      </c>
      <c r="I5" s="349">
        <v>147.49481402000001</v>
      </c>
      <c r="J5" s="349">
        <v>189.53000000000011</v>
      </c>
      <c r="K5" s="380">
        <f t="shared" ref="K5:K39" si="2">J5-I5</f>
        <v>42.035185980000108</v>
      </c>
      <c r="L5" s="380">
        <f t="shared" si="1"/>
        <v>28.499433189766393</v>
      </c>
    </row>
    <row r="6" spans="1:13" s="347" customFormat="1" ht="15" customHeight="1" x14ac:dyDescent="0.25">
      <c r="A6" s="351" t="s">
        <v>340</v>
      </c>
      <c r="B6" s="351"/>
      <c r="C6" s="350"/>
      <c r="D6" s="349"/>
      <c r="E6" s="349"/>
      <c r="F6" s="349"/>
      <c r="G6" s="349">
        <v>76704.493642129964</v>
      </c>
      <c r="H6" s="349">
        <v>79464.509000000005</v>
      </c>
      <c r="I6" s="349">
        <v>80187.064022549937</v>
      </c>
      <c r="J6" s="349">
        <f>J7+J8+J9+J13+J14+J15+J22+J23+J24</f>
        <v>81570.873999999982</v>
      </c>
      <c r="K6" s="380">
        <f t="shared" si="2"/>
        <v>1383.8099774500442</v>
      </c>
      <c r="L6" s="380">
        <f t="shared" si="1"/>
        <v>1.7257272034063931</v>
      </c>
    </row>
    <row r="7" spans="1:13" s="338" customFormat="1" ht="15" customHeight="1" x14ac:dyDescent="0.25">
      <c r="B7" s="338" t="s">
        <v>341</v>
      </c>
      <c r="D7" s="345"/>
      <c r="E7" s="346"/>
      <c r="F7" s="345"/>
      <c r="G7" s="345">
        <v>88310.673840569987</v>
      </c>
      <c r="H7" s="346">
        <v>89510</v>
      </c>
      <c r="I7" s="346">
        <v>90893.295078829949</v>
      </c>
      <c r="J7" s="346">
        <v>92200</v>
      </c>
      <c r="K7" s="381">
        <f t="shared" si="2"/>
        <v>1306.7049211700505</v>
      </c>
      <c r="L7" s="381">
        <f t="shared" si="1"/>
        <v>1.4376252066082174</v>
      </c>
    </row>
    <row r="8" spans="1:13" s="338" customFormat="1" ht="15" customHeight="1" x14ac:dyDescent="0.25">
      <c r="B8" s="338" t="s">
        <v>342</v>
      </c>
      <c r="D8" s="345"/>
      <c r="E8" s="346"/>
      <c r="F8" s="345"/>
      <c r="G8" s="345">
        <v>-34963.893461520005</v>
      </c>
      <c r="H8" s="346">
        <v>-34988.473999999995</v>
      </c>
      <c r="I8" s="346">
        <v>-35878.547691530002</v>
      </c>
      <c r="J8" s="346">
        <v>-36799.405999999995</v>
      </c>
      <c r="K8" s="381">
        <f t="shared" si="2"/>
        <v>-920.85830846999306</v>
      </c>
      <c r="L8" s="381">
        <f t="shared" si="1"/>
        <v>2.5665986159394691</v>
      </c>
    </row>
    <row r="9" spans="1:13" s="338" customFormat="1" ht="15" customHeight="1" x14ac:dyDescent="0.25">
      <c r="B9" s="338" t="s">
        <v>343</v>
      </c>
      <c r="D9" s="345"/>
      <c r="E9" s="346"/>
      <c r="F9" s="345"/>
      <c r="G9" s="345">
        <v>13652.50976889</v>
      </c>
      <c r="H9" s="346">
        <v>14389.319</v>
      </c>
      <c r="I9" s="346">
        <v>14068.955341249999</v>
      </c>
      <c r="J9" s="346">
        <v>14568.758</v>
      </c>
      <c r="K9" s="381">
        <f t="shared" si="2"/>
        <v>499.80265875000077</v>
      </c>
      <c r="L9" s="381">
        <f t="shared" si="1"/>
        <v>3.552521467493662</v>
      </c>
    </row>
    <row r="10" spans="1:13" s="352" customFormat="1" ht="15" customHeight="1" x14ac:dyDescent="0.25">
      <c r="C10" s="352" t="s">
        <v>344</v>
      </c>
      <c r="D10" s="355"/>
      <c r="E10" s="354"/>
      <c r="F10" s="355"/>
      <c r="G10" s="355">
        <v>6700.1477693400002</v>
      </c>
      <c r="H10" s="354">
        <v>7084.0590000000002</v>
      </c>
      <c r="I10" s="354">
        <v>6886.4648402599996</v>
      </c>
      <c r="J10" s="354">
        <v>7236.2389999999996</v>
      </c>
      <c r="K10" s="382">
        <f t="shared" si="2"/>
        <v>349.77415973999996</v>
      </c>
      <c r="L10" s="382">
        <f t="shared" si="1"/>
        <v>5.0791540776500028</v>
      </c>
    </row>
    <row r="11" spans="1:13" s="352" customFormat="1" ht="15" customHeight="1" x14ac:dyDescent="0.25">
      <c r="C11" s="352" t="s">
        <v>345</v>
      </c>
      <c r="D11" s="355"/>
      <c r="E11" s="354"/>
      <c r="F11" s="355"/>
      <c r="G11" s="355">
        <v>6905.7764870000001</v>
      </c>
      <c r="H11" s="354">
        <v>7260.9030000000002</v>
      </c>
      <c r="I11" s="354">
        <v>7133.6123095000003</v>
      </c>
      <c r="J11" s="354">
        <v>7275.3230000000003</v>
      </c>
      <c r="K11" s="382">
        <f t="shared" si="2"/>
        <v>141.71069050000006</v>
      </c>
      <c r="L11" s="382">
        <f t="shared" si="1"/>
        <v>1.9865207744929023</v>
      </c>
    </row>
    <row r="12" spans="1:13" s="352" customFormat="1" ht="15" customHeight="1" x14ac:dyDescent="0.25">
      <c r="C12" s="352" t="s">
        <v>346</v>
      </c>
      <c r="D12" s="355"/>
      <c r="E12" s="354"/>
      <c r="F12" s="355"/>
      <c r="G12" s="355">
        <v>46.585512549999997</v>
      </c>
      <c r="H12" s="354">
        <v>44.356999999999999</v>
      </c>
      <c r="I12" s="354">
        <v>48.878191490000006</v>
      </c>
      <c r="J12" s="354">
        <v>57.195999999999998</v>
      </c>
      <c r="K12" s="382">
        <f t="shared" si="2"/>
        <v>8.3178085099999919</v>
      </c>
      <c r="L12" s="382">
        <f t="shared" si="1"/>
        <v>17.017422814634472</v>
      </c>
    </row>
    <row r="13" spans="1:13" s="338" customFormat="1" ht="15" customHeight="1" x14ac:dyDescent="0.25">
      <c r="B13" s="338" t="s">
        <v>347</v>
      </c>
      <c r="D13" s="345"/>
      <c r="E13" s="346"/>
      <c r="F13" s="345"/>
      <c r="G13" s="345">
        <v>438.33702900999998</v>
      </c>
      <c r="H13" s="346">
        <v>788.04399999999964</v>
      </c>
      <c r="I13" s="346">
        <v>577.59650552999994</v>
      </c>
      <c r="J13" s="346">
        <v>777.24499999999989</v>
      </c>
      <c r="K13" s="381">
        <f t="shared" si="2"/>
        <v>199.64849446999995</v>
      </c>
      <c r="L13" s="381">
        <f t="shared" si="1"/>
        <v>34.565391680616784</v>
      </c>
    </row>
    <row r="14" spans="1:13" s="338" customFormat="1" ht="15" customHeight="1" x14ac:dyDescent="0.25">
      <c r="B14" s="338" t="s">
        <v>348</v>
      </c>
      <c r="D14" s="345"/>
      <c r="E14" s="346"/>
      <c r="F14" s="345"/>
      <c r="G14" s="345">
        <v>1723.3926822399978</v>
      </c>
      <c r="H14" s="346">
        <v>1665.5569999999998</v>
      </c>
      <c r="I14" s="346">
        <v>1773.85034933</v>
      </c>
      <c r="J14" s="346">
        <v>1736.2059999999976</v>
      </c>
      <c r="K14" s="381">
        <f t="shared" si="2"/>
        <v>-37.644349330002342</v>
      </c>
      <c r="L14" s="381">
        <f t="shared" si="1"/>
        <v>-2.1221829307202142</v>
      </c>
    </row>
    <row r="15" spans="1:13" s="338" customFormat="1" ht="15" customHeight="1" x14ac:dyDescent="0.25">
      <c r="B15" s="338" t="s">
        <v>349</v>
      </c>
      <c r="D15" s="345"/>
      <c r="E15" s="346"/>
      <c r="F15" s="345"/>
      <c r="G15" s="345">
        <v>6114.3191531399998</v>
      </c>
      <c r="H15" s="346">
        <v>5974.6759999999986</v>
      </c>
      <c r="I15" s="346">
        <v>6210.5514802700009</v>
      </c>
      <c r="J15" s="346">
        <f>SUM(J16:J21)</f>
        <v>6324.1369999999988</v>
      </c>
      <c r="K15" s="381">
        <f t="shared" si="2"/>
        <v>113.58551972999794</v>
      </c>
      <c r="L15" s="381">
        <f t="shared" si="1"/>
        <v>1.8289119749001657</v>
      </c>
    </row>
    <row r="16" spans="1:13" s="352" customFormat="1" ht="15" customHeight="1" x14ac:dyDescent="0.25">
      <c r="C16" s="352" t="s">
        <v>350</v>
      </c>
      <c r="D16" s="383"/>
      <c r="E16" s="354"/>
      <c r="F16" s="356"/>
      <c r="G16" s="383">
        <v>550.99295071999995</v>
      </c>
      <c r="H16" s="354">
        <v>552.64399999999989</v>
      </c>
      <c r="I16" s="354">
        <v>546.91689378000012</v>
      </c>
      <c r="J16" s="354">
        <v>550.02600000000007</v>
      </c>
      <c r="K16" s="382">
        <f t="shared" si="2"/>
        <v>3.1091062199999442</v>
      </c>
      <c r="L16" s="382">
        <f t="shared" si="1"/>
        <v>0.5684787314780948</v>
      </c>
      <c r="M16" s="24"/>
    </row>
    <row r="17" spans="1:13" s="352" customFormat="1" ht="15" customHeight="1" x14ac:dyDescent="0.25">
      <c r="C17" s="352" t="s">
        <v>351</v>
      </c>
      <c r="D17" s="383"/>
      <c r="E17" s="354"/>
      <c r="F17" s="355"/>
      <c r="G17" s="383">
        <v>2596.0029426000006</v>
      </c>
      <c r="H17" s="354">
        <v>2461.2689999999998</v>
      </c>
      <c r="I17" s="354">
        <v>2548.5666114900005</v>
      </c>
      <c r="J17" s="354">
        <v>2701.183</v>
      </c>
      <c r="K17" s="382">
        <f t="shared" si="2"/>
        <v>152.61638850999952</v>
      </c>
      <c r="L17" s="382">
        <f t="shared" si="1"/>
        <v>5.988322526942838</v>
      </c>
      <c r="M17" s="24"/>
    </row>
    <row r="18" spans="1:13" s="352" customFormat="1" ht="15" customHeight="1" x14ac:dyDescent="0.25">
      <c r="C18" s="352" t="s">
        <v>352</v>
      </c>
      <c r="D18" s="383"/>
      <c r="E18" s="354"/>
      <c r="F18" s="355"/>
      <c r="G18" s="383">
        <v>1464.6340470500002</v>
      </c>
      <c r="H18" s="354">
        <v>1459.9530000000002</v>
      </c>
      <c r="I18" s="354">
        <v>1568.1743732800001</v>
      </c>
      <c r="J18" s="354">
        <v>1499.5340000000001</v>
      </c>
      <c r="K18" s="382">
        <f t="shared" si="2"/>
        <v>-68.640373279999949</v>
      </c>
      <c r="L18" s="382">
        <f t="shared" si="1"/>
        <v>-4.3770880617332892</v>
      </c>
      <c r="M18" s="24"/>
    </row>
    <row r="19" spans="1:13" s="352" customFormat="1" ht="15" customHeight="1" x14ac:dyDescent="0.25">
      <c r="C19" s="352" t="s">
        <v>353</v>
      </c>
      <c r="D19" s="383"/>
      <c r="E19" s="354"/>
      <c r="F19" s="354"/>
      <c r="G19" s="383">
        <v>635.31681674000004</v>
      </c>
      <c r="H19" s="354">
        <v>668.90399999999886</v>
      </c>
      <c r="I19" s="354">
        <v>693.91511219000006</v>
      </c>
      <c r="J19" s="354">
        <v>710.16099999999915</v>
      </c>
      <c r="K19" s="382">
        <f t="shared" si="2"/>
        <v>16.24588780999909</v>
      </c>
      <c r="L19" s="382">
        <f t="shared" si="1"/>
        <v>2.3411923914910915</v>
      </c>
      <c r="M19" s="24"/>
    </row>
    <row r="20" spans="1:13" s="352" customFormat="1" ht="15" customHeight="1" x14ac:dyDescent="0.25">
      <c r="C20" s="352" t="s">
        <v>354</v>
      </c>
      <c r="D20" s="383"/>
      <c r="E20" s="354"/>
      <c r="F20" s="354"/>
      <c r="G20" s="383">
        <v>302.10319931000004</v>
      </c>
      <c r="H20" s="354">
        <v>298.82999999999993</v>
      </c>
      <c r="I20" s="354">
        <v>300.27020204999991</v>
      </c>
      <c r="J20" s="354">
        <v>297.7179999999999</v>
      </c>
      <c r="K20" s="382">
        <f>J20-I20</f>
        <v>-2.5522020500000053</v>
      </c>
      <c r="L20" s="382">
        <f>SUM(J20*100/I20)-100</f>
        <v>-0.84996847258756247</v>
      </c>
      <c r="M20" s="24"/>
    </row>
    <row r="21" spans="1:13" s="352" customFormat="1" ht="15" customHeight="1" x14ac:dyDescent="0.25">
      <c r="C21" s="352" t="s">
        <v>355</v>
      </c>
      <c r="D21" s="383"/>
      <c r="E21" s="354"/>
      <c r="F21" s="354"/>
      <c r="G21" s="383">
        <v>565.26919671999963</v>
      </c>
      <c r="H21" s="354">
        <v>533.07599999999968</v>
      </c>
      <c r="I21" s="354">
        <v>552.70828748000008</v>
      </c>
      <c r="J21" s="354">
        <v>565.51499999999987</v>
      </c>
      <c r="K21" s="382">
        <f t="shared" si="2"/>
        <v>12.806712519999792</v>
      </c>
      <c r="L21" s="382">
        <f t="shared" si="1"/>
        <v>2.3170834977688344</v>
      </c>
      <c r="M21" s="24"/>
    </row>
    <row r="22" spans="1:13" s="338" customFormat="1" ht="15" customHeight="1" x14ac:dyDescent="0.25">
      <c r="B22" s="338" t="s">
        <v>313</v>
      </c>
      <c r="D22" s="345"/>
      <c r="E22" s="346"/>
      <c r="F22" s="345"/>
      <c r="G22" s="345">
        <v>26.236676739999993</v>
      </c>
      <c r="H22" s="346">
        <v>23.629000000000008</v>
      </c>
      <c r="I22" s="346">
        <v>26.861337850000002</v>
      </c>
      <c r="J22" s="346">
        <v>24.903000000000009</v>
      </c>
      <c r="K22" s="381">
        <f t="shared" si="2"/>
        <v>-1.9583378499999924</v>
      </c>
      <c r="L22" s="381">
        <f t="shared" si="1"/>
        <v>-7.2905447261629632</v>
      </c>
    </row>
    <row r="23" spans="1:13" s="338" customFormat="1" ht="15" customHeight="1" x14ac:dyDescent="0.25">
      <c r="B23" s="338" t="s">
        <v>356</v>
      </c>
      <c r="D23" s="345"/>
      <c r="E23" s="346"/>
      <c r="F23" s="345"/>
      <c r="G23" s="345">
        <v>585.05373959000008</v>
      </c>
      <c r="H23" s="346">
        <v>1210.0000000000002</v>
      </c>
      <c r="I23" s="346">
        <v>1758.13956044</v>
      </c>
      <c r="J23" s="346">
        <v>556.83199999999977</v>
      </c>
      <c r="K23" s="381">
        <f t="shared" si="2"/>
        <v>-1201.3075604400001</v>
      </c>
      <c r="L23" s="381">
        <f t="shared" si="1"/>
        <v>-68.328339084717229</v>
      </c>
    </row>
    <row r="24" spans="1:13" s="338" customFormat="1" ht="15" customHeight="1" x14ac:dyDescent="0.25">
      <c r="B24" s="338" t="s">
        <v>357</v>
      </c>
      <c r="D24" s="345"/>
      <c r="E24" s="346"/>
      <c r="F24" s="345"/>
      <c r="G24" s="345">
        <v>817.8642134700001</v>
      </c>
      <c r="H24" s="346">
        <v>891.75800000000015</v>
      </c>
      <c r="I24" s="346">
        <v>756.36206058000005</v>
      </c>
      <c r="J24" s="346">
        <v>2182.1990000000001</v>
      </c>
      <c r="K24" s="381">
        <f t="shared" si="2"/>
        <v>1425.8369394199999</v>
      </c>
      <c r="L24" s="381">
        <f t="shared" si="1"/>
        <v>188.51248809685501</v>
      </c>
    </row>
    <row r="25" spans="1:13" s="347" customFormat="1" ht="15" customHeight="1" x14ac:dyDescent="0.25">
      <c r="A25" s="351" t="s">
        <v>358</v>
      </c>
      <c r="B25" s="351"/>
      <c r="C25" s="350"/>
      <c r="D25" s="349"/>
      <c r="E25" s="349"/>
      <c r="F25" s="349"/>
      <c r="G25" s="349">
        <f t="shared" ref="G25:I25" si="3">SUM(G26:G34)</f>
        <v>983.53209783000023</v>
      </c>
      <c r="H25" s="349">
        <f t="shared" si="3"/>
        <v>-108.82600000000002</v>
      </c>
      <c r="I25" s="349">
        <f t="shared" si="3"/>
        <v>-726.98687854000264</v>
      </c>
      <c r="J25" s="349">
        <f>SUM(J26:J34)</f>
        <v>-234.14600000000007</v>
      </c>
      <c r="K25" s="380">
        <f t="shared" si="2"/>
        <v>492.84087854000256</v>
      </c>
      <c r="L25" s="380">
        <f t="shared" si="1"/>
        <v>-67.79226600757471</v>
      </c>
    </row>
    <row r="26" spans="1:13" s="338" customFormat="1" ht="15" customHeight="1" x14ac:dyDescent="0.25">
      <c r="B26" s="338" t="s">
        <v>341</v>
      </c>
      <c r="D26" s="345"/>
      <c r="E26" s="346"/>
      <c r="F26" s="345"/>
      <c r="G26" s="345">
        <v>245.9277769599999</v>
      </c>
      <c r="H26" s="346">
        <v>0</v>
      </c>
      <c r="I26" s="346">
        <v>505.05137779999603</v>
      </c>
      <c r="J26" s="346">
        <v>0</v>
      </c>
      <c r="K26" s="381">
        <f t="shared" si="2"/>
        <v>-505.05137779999603</v>
      </c>
      <c r="L26" s="381">
        <f t="shared" si="1"/>
        <v>-100</v>
      </c>
    </row>
    <row r="27" spans="1:13" s="338" customFormat="1" ht="15" customHeight="1" x14ac:dyDescent="0.25">
      <c r="B27" s="338" t="s">
        <v>342</v>
      </c>
      <c r="D27" s="345"/>
      <c r="E27" s="346"/>
      <c r="F27" s="345"/>
      <c r="G27" s="345">
        <v>359.23479479000002</v>
      </c>
      <c r="H27" s="346">
        <v>0</v>
      </c>
      <c r="I27" s="346">
        <v>3.2391690000622475E-2</v>
      </c>
      <c r="J27" s="346">
        <v>0</v>
      </c>
      <c r="K27" s="381">
        <f t="shared" si="2"/>
        <v>-3.2391690000622475E-2</v>
      </c>
      <c r="L27" s="381">
        <f t="shared" si="1"/>
        <v>-100</v>
      </c>
    </row>
    <row r="28" spans="1:13" s="338" customFormat="1" ht="15" customHeight="1" x14ac:dyDescent="0.25">
      <c r="B28" s="338" t="s">
        <v>343</v>
      </c>
      <c r="D28" s="345"/>
      <c r="E28" s="346"/>
      <c r="F28" s="345"/>
      <c r="G28" s="345">
        <v>1.7926300199999998</v>
      </c>
      <c r="H28" s="346">
        <v>0</v>
      </c>
      <c r="I28" s="346">
        <v>2.6101063900007619</v>
      </c>
      <c r="J28" s="346">
        <v>0</v>
      </c>
      <c r="K28" s="381">
        <f t="shared" si="2"/>
        <v>-2.6101063900007619</v>
      </c>
      <c r="L28" s="381">
        <f t="shared" si="1"/>
        <v>-100</v>
      </c>
    </row>
    <row r="29" spans="1:13" s="338" customFormat="1" ht="15" customHeight="1" x14ac:dyDescent="0.25">
      <c r="B29" s="338" t="s">
        <v>347</v>
      </c>
      <c r="D29" s="345"/>
      <c r="E29" s="346"/>
      <c r="F29" s="345"/>
      <c r="G29" s="345">
        <v>23.369605029999999</v>
      </c>
      <c r="H29" s="346">
        <v>0</v>
      </c>
      <c r="I29" s="346">
        <v>-13.754990889999998</v>
      </c>
      <c r="J29" s="346">
        <v>1.6999999999995907E-2</v>
      </c>
      <c r="K29" s="381">
        <f t="shared" si="2"/>
        <v>13.771990889999994</v>
      </c>
      <c r="L29" s="381">
        <f t="shared" si="1"/>
        <v>-100.12359150315653</v>
      </c>
    </row>
    <row r="30" spans="1:13" s="338" customFormat="1" ht="15" customHeight="1" x14ac:dyDescent="0.25">
      <c r="B30" s="338" t="s">
        <v>348</v>
      </c>
      <c r="D30" s="345"/>
      <c r="E30" s="346"/>
      <c r="F30" s="345"/>
      <c r="G30" s="345">
        <v>136.73887329000019</v>
      </c>
      <c r="H30" s="346">
        <v>71.378999999999991</v>
      </c>
      <c r="I30" s="346">
        <v>28.384663259999961</v>
      </c>
      <c r="J30" s="346">
        <v>83.09699999999998</v>
      </c>
      <c r="K30" s="381">
        <f t="shared" si="2"/>
        <v>54.712336740000019</v>
      </c>
      <c r="L30" s="381">
        <f t="shared" si="1"/>
        <v>192.75316475958113</v>
      </c>
    </row>
    <row r="31" spans="1:13" s="338" customFormat="1" ht="15" customHeight="1" x14ac:dyDescent="0.25">
      <c r="B31" s="338" t="s">
        <v>349</v>
      </c>
      <c r="D31" s="345"/>
      <c r="E31" s="346"/>
      <c r="F31" s="345"/>
      <c r="G31" s="345">
        <v>286.78286310000004</v>
      </c>
      <c r="H31" s="346">
        <v>-93.704999999999998</v>
      </c>
      <c r="I31" s="346">
        <v>33.827122130000063</v>
      </c>
      <c r="J31" s="346">
        <v>-232.31700000000001</v>
      </c>
      <c r="K31" s="381">
        <f t="shared" si="2"/>
        <v>-266.14412213000008</v>
      </c>
      <c r="L31" s="381">
        <f t="shared" si="1"/>
        <v>-786.77731172988661</v>
      </c>
    </row>
    <row r="32" spans="1:13" s="338" customFormat="1" ht="15" customHeight="1" x14ac:dyDescent="0.25">
      <c r="B32" s="338" t="s">
        <v>313</v>
      </c>
      <c r="D32" s="345"/>
      <c r="E32" s="346"/>
      <c r="F32" s="345"/>
      <c r="G32" s="345">
        <v>8.7924220000000011E-2</v>
      </c>
      <c r="H32" s="346">
        <v>0</v>
      </c>
      <c r="I32" s="346">
        <v>-3.4532370000000055E-2</v>
      </c>
      <c r="J32" s="346">
        <v>0</v>
      </c>
      <c r="K32" s="381">
        <f t="shared" si="2"/>
        <v>3.4532370000000055E-2</v>
      </c>
      <c r="L32" s="381">
        <f t="shared" si="1"/>
        <v>-100</v>
      </c>
    </row>
    <row r="33" spans="1:13" s="338" customFormat="1" ht="15" customHeight="1" x14ac:dyDescent="0.25">
      <c r="B33" s="338" t="s">
        <v>356</v>
      </c>
      <c r="D33" s="345"/>
      <c r="E33" s="346"/>
      <c r="F33" s="345"/>
      <c r="G33" s="345">
        <v>-126.12447829000008</v>
      </c>
      <c r="H33" s="346">
        <v>-148.5</v>
      </c>
      <c r="I33" s="346">
        <v>-1343.9589222</v>
      </c>
      <c r="J33" s="346">
        <v>-149.94300000000001</v>
      </c>
      <c r="K33" s="381">
        <f t="shared" si="2"/>
        <v>1194.0159222</v>
      </c>
      <c r="L33" s="381">
        <f t="shared" si="1"/>
        <v>-88.843185790637847</v>
      </c>
    </row>
    <row r="34" spans="1:13" s="338" customFormat="1" ht="15" customHeight="1" x14ac:dyDescent="0.25">
      <c r="B34" s="338" t="s">
        <v>357</v>
      </c>
      <c r="D34" s="345"/>
      <c r="E34" s="346"/>
      <c r="F34" s="345"/>
      <c r="G34" s="345">
        <v>55.722108710000001</v>
      </c>
      <c r="H34" s="346">
        <v>62</v>
      </c>
      <c r="I34" s="346">
        <v>60.855905649999997</v>
      </c>
      <c r="J34" s="346">
        <v>65</v>
      </c>
      <c r="K34" s="381">
        <f t="shared" si="2"/>
        <v>4.1440943500000031</v>
      </c>
      <c r="L34" s="381">
        <f t="shared" si="1"/>
        <v>6.8096831453530484</v>
      </c>
    </row>
    <row r="35" spans="1:13" s="347" customFormat="1" ht="15" customHeight="1" x14ac:dyDescent="0.25">
      <c r="A35" s="351" t="s">
        <v>359</v>
      </c>
      <c r="B35" s="351"/>
      <c r="C35" s="350"/>
      <c r="D35" s="349"/>
      <c r="E35" s="349"/>
      <c r="F35" s="349"/>
      <c r="G35" s="349">
        <f t="shared" ref="G35:I35" si="4">SUM(G36:G38)</f>
        <v>888.70056642999998</v>
      </c>
      <c r="H35" s="349">
        <f t="shared" si="4"/>
        <v>252.73199999999969</v>
      </c>
      <c r="I35" s="349">
        <f t="shared" si="4"/>
        <v>936.32809327999996</v>
      </c>
      <c r="J35" s="349">
        <f>SUM(J36:J38)</f>
        <v>162.98000000000005</v>
      </c>
      <c r="K35" s="380">
        <f t="shared" si="2"/>
        <v>-773.34809327999994</v>
      </c>
      <c r="L35" s="380">
        <f t="shared" si="1"/>
        <v>-82.59370821299683</v>
      </c>
    </row>
    <row r="36" spans="1:13" s="338" customFormat="1" ht="15" customHeight="1" x14ac:dyDescent="0.25">
      <c r="B36" s="338" t="s">
        <v>360</v>
      </c>
      <c r="D36" s="345"/>
      <c r="E36" s="346"/>
      <c r="F36" s="345"/>
      <c r="G36" s="345">
        <v>-1.60761994</v>
      </c>
      <c r="H36" s="346">
        <v>0.30000000000000004</v>
      </c>
      <c r="I36" s="346">
        <v>2.5685227499999996</v>
      </c>
      <c r="J36" s="346">
        <v>0.28600000000000003</v>
      </c>
      <c r="K36" s="381">
        <f t="shared" si="2"/>
        <v>-2.2825227499999996</v>
      </c>
      <c r="L36" s="381">
        <f t="shared" si="1"/>
        <v>-88.865194984159672</v>
      </c>
    </row>
    <row r="37" spans="1:13" s="338" customFormat="1" ht="15" customHeight="1" x14ac:dyDescent="0.25">
      <c r="B37" s="338" t="s">
        <v>361</v>
      </c>
      <c r="D37" s="345"/>
      <c r="E37" s="346"/>
      <c r="F37" s="345"/>
      <c r="G37" s="345">
        <v>356.36323799999997</v>
      </c>
      <c r="H37" s="346">
        <v>1.05</v>
      </c>
      <c r="I37" s="346">
        <v>588.80424104999997</v>
      </c>
      <c r="J37" s="346">
        <v>1</v>
      </c>
      <c r="K37" s="381">
        <f t="shared" si="2"/>
        <v>-587.80424104999997</v>
      </c>
      <c r="L37" s="381">
        <f t="shared" si="1"/>
        <v>-99.830164266783015</v>
      </c>
    </row>
    <row r="38" spans="1:13" s="338" customFormat="1" ht="15" customHeight="1" x14ac:dyDescent="0.25">
      <c r="B38" s="338" t="s">
        <v>362</v>
      </c>
      <c r="D38" s="345"/>
      <c r="E38" s="346"/>
      <c r="F38" s="345"/>
      <c r="G38" s="345">
        <v>533.94494837000002</v>
      </c>
      <c r="H38" s="346">
        <v>251.38199999999969</v>
      </c>
      <c r="I38" s="346">
        <v>344.95532947999993</v>
      </c>
      <c r="J38" s="346">
        <v>161.69400000000005</v>
      </c>
      <c r="K38" s="381">
        <f t="shared" si="2"/>
        <v>-183.26132947999989</v>
      </c>
      <c r="L38" s="381">
        <f t="shared" si="1"/>
        <v>-53.126104691948278</v>
      </c>
    </row>
    <row r="39" spans="1:13" s="338" customFormat="1" ht="15" customHeight="1" x14ac:dyDescent="0.25">
      <c r="A39" s="343" t="s">
        <v>363</v>
      </c>
      <c r="B39" s="343"/>
      <c r="C39" s="342"/>
      <c r="D39" s="341"/>
      <c r="E39" s="341"/>
      <c r="F39" s="341"/>
      <c r="G39" s="341">
        <f t="shared" ref="G39:I39" si="5">G35+G25+G6</f>
        <v>78576.726306389959</v>
      </c>
      <c r="H39" s="341">
        <f t="shared" si="5"/>
        <v>79608.415000000008</v>
      </c>
      <c r="I39" s="341">
        <f t="shared" si="5"/>
        <v>80396.405237289931</v>
      </c>
      <c r="J39" s="341">
        <f>J35+J25+J6</f>
        <v>81499.707999999984</v>
      </c>
      <c r="K39" s="384">
        <f t="shared" si="2"/>
        <v>1103.3027627100528</v>
      </c>
      <c r="L39" s="384">
        <f t="shared" si="1"/>
        <v>1.3723284759482226</v>
      </c>
      <c r="M39" s="339"/>
    </row>
    <row r="40" spans="1:13" x14ac:dyDescent="0.2">
      <c r="A40" s="334"/>
      <c r="E40" s="337"/>
    </row>
    <row r="41" spans="1:13" x14ac:dyDescent="0.2">
      <c r="A41" s="334"/>
    </row>
    <row r="42" spans="1:13" x14ac:dyDescent="0.2">
      <c r="A42" s="334"/>
      <c r="B42" s="334"/>
      <c r="C42" s="334"/>
    </row>
  </sheetData>
  <mergeCells count="2">
    <mergeCell ref="K1:L1"/>
    <mergeCell ref="A1:C2"/>
  </mergeCells>
  <printOptions horizontalCentered="1"/>
  <pageMargins left="0.6889763779527559" right="0.6889763779527559" top="1.1811023622047243" bottom="1.1811023622047243" header="0.31496062992125984" footer="0.31496062992125984"/>
  <pageSetup paperSize="9" scale="6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
  <sheetViews>
    <sheetView showGridLines="0" workbookViewId="0">
      <selection sqref="A1:B2"/>
    </sheetView>
  </sheetViews>
  <sheetFormatPr baseColWidth="10" defaultColWidth="11.42578125" defaultRowHeight="12.75" x14ac:dyDescent="0.2"/>
  <cols>
    <col min="1" max="1" width="2.85546875" style="29" customWidth="1"/>
    <col min="2" max="2" width="54.28515625" style="29" customWidth="1"/>
    <col min="3" max="7" width="8.5703125" style="29" customWidth="1"/>
    <col min="8" max="16384" width="11.42578125" style="29"/>
  </cols>
  <sheetData>
    <row r="1" spans="1:7" s="31" customFormat="1" ht="15" customHeight="1" x14ac:dyDescent="0.25">
      <c r="A1" s="719" t="s">
        <v>2</v>
      </c>
      <c r="B1" s="719"/>
      <c r="C1" s="721" t="s">
        <v>4</v>
      </c>
      <c r="D1" s="721"/>
      <c r="E1" s="721"/>
      <c r="F1" s="699"/>
      <c r="G1" s="377" t="s">
        <v>5</v>
      </c>
    </row>
    <row r="2" spans="1:7" s="31" customFormat="1" ht="15" customHeight="1" x14ac:dyDescent="0.25">
      <c r="A2" s="720"/>
      <c r="B2" s="720"/>
      <c r="C2" s="159" t="s">
        <v>173</v>
      </c>
      <c r="D2" s="159" t="s">
        <v>174</v>
      </c>
      <c r="E2" s="159" t="s">
        <v>175</v>
      </c>
      <c r="F2" s="159"/>
      <c r="G2" s="159" t="s">
        <v>175</v>
      </c>
    </row>
    <row r="3" spans="1:7" s="31" customFormat="1" ht="15" customHeight="1" x14ac:dyDescent="0.25">
      <c r="A3" s="154">
        <v>10</v>
      </c>
      <c r="B3" s="21" t="s">
        <v>62</v>
      </c>
      <c r="C3" s="153">
        <v>-1.1919999999999999</v>
      </c>
      <c r="D3" s="153">
        <v>26.562000000000001</v>
      </c>
      <c r="E3" s="153">
        <v>25.37</v>
      </c>
      <c r="F3" s="153"/>
      <c r="G3" s="153">
        <v>2.2850000000000001</v>
      </c>
    </row>
    <row r="4" spans="1:7" s="31" customFormat="1" ht="15" customHeight="1" x14ac:dyDescent="0.25">
      <c r="A4" s="154">
        <v>11</v>
      </c>
      <c r="B4" s="21" t="s">
        <v>64</v>
      </c>
      <c r="C4" s="153">
        <v>-48.677999999999997</v>
      </c>
      <c r="D4" s="153">
        <v>0</v>
      </c>
      <c r="E4" s="153">
        <v>-48.677999999999997</v>
      </c>
      <c r="F4" s="153"/>
      <c r="G4" s="153">
        <v>-3.45</v>
      </c>
    </row>
    <row r="5" spans="1:7" s="31" customFormat="1" ht="15" customHeight="1" x14ac:dyDescent="0.25">
      <c r="A5" s="154">
        <v>12</v>
      </c>
      <c r="B5" s="21" t="s">
        <v>65</v>
      </c>
      <c r="C5" s="153">
        <v>-24.534000000000002</v>
      </c>
      <c r="D5" s="153">
        <v>0</v>
      </c>
      <c r="E5" s="153">
        <v>-24.534000000000002</v>
      </c>
      <c r="F5" s="153"/>
      <c r="G5" s="153">
        <v>-2.2850000000000001</v>
      </c>
    </row>
    <row r="6" spans="1:7" s="31" customFormat="1" ht="15" customHeight="1" x14ac:dyDescent="0.25">
      <c r="A6" s="154">
        <v>13</v>
      </c>
      <c r="B6" s="21" t="s">
        <v>166</v>
      </c>
      <c r="C6" s="153">
        <v>-2.028</v>
      </c>
      <c r="D6" s="153">
        <v>0</v>
      </c>
      <c r="E6" s="153">
        <v>-2.028</v>
      </c>
      <c r="F6" s="153"/>
      <c r="G6" s="153">
        <v>0</v>
      </c>
    </row>
    <row r="7" spans="1:7" s="31" customFormat="1" ht="15" customHeight="1" x14ac:dyDescent="0.25">
      <c r="A7" s="154">
        <v>15</v>
      </c>
      <c r="B7" s="21" t="s">
        <v>67</v>
      </c>
      <c r="C7" s="153">
        <v>-0.314</v>
      </c>
      <c r="D7" s="153">
        <v>0</v>
      </c>
      <c r="E7" s="153">
        <v>-0.314</v>
      </c>
      <c r="F7" s="153"/>
      <c r="G7" s="153">
        <v>-0.314</v>
      </c>
    </row>
    <row r="8" spans="1:7" s="31" customFormat="1" ht="15" customHeight="1" x14ac:dyDescent="0.25">
      <c r="A8" s="154">
        <v>17</v>
      </c>
      <c r="B8" s="21" t="s">
        <v>69</v>
      </c>
      <c r="C8" s="153">
        <v>0</v>
      </c>
      <c r="D8" s="153">
        <v>0.84599999999999997</v>
      </c>
      <c r="E8" s="153">
        <v>0.84599999999999997</v>
      </c>
      <c r="F8" s="153"/>
      <c r="G8" s="153">
        <v>0</v>
      </c>
    </row>
    <row r="9" spans="1:7" s="31" customFormat="1" ht="15" customHeight="1" x14ac:dyDescent="0.25">
      <c r="A9" s="154">
        <v>21</v>
      </c>
      <c r="B9" s="21" t="s">
        <v>73</v>
      </c>
      <c r="C9" s="153">
        <v>-24.189</v>
      </c>
      <c r="D9" s="153">
        <v>0</v>
      </c>
      <c r="E9" s="153">
        <v>-24.189</v>
      </c>
      <c r="F9" s="153"/>
      <c r="G9" s="153">
        <v>0</v>
      </c>
    </row>
    <row r="10" spans="1:7" s="31" customFormat="1" ht="15" customHeight="1" x14ac:dyDescent="0.25">
      <c r="A10" s="154">
        <v>25</v>
      </c>
      <c r="B10" s="21" t="s">
        <v>168</v>
      </c>
      <c r="C10" s="153">
        <v>0</v>
      </c>
      <c r="D10" s="153">
        <v>24.398</v>
      </c>
      <c r="E10" s="153">
        <v>24.398</v>
      </c>
      <c r="F10" s="153"/>
      <c r="G10" s="153">
        <v>0</v>
      </c>
    </row>
    <row r="11" spans="1:7" s="31" customFormat="1" ht="15" customHeight="1" x14ac:dyDescent="0.25">
      <c r="A11" s="154">
        <v>32</v>
      </c>
      <c r="B11" s="21" t="s">
        <v>81</v>
      </c>
      <c r="C11" s="153">
        <v>0</v>
      </c>
      <c r="D11" s="153">
        <v>0.13700000000000001</v>
      </c>
      <c r="E11" s="153">
        <v>0.13700000000000001</v>
      </c>
      <c r="F11" s="153"/>
      <c r="G11" s="153">
        <v>0</v>
      </c>
    </row>
    <row r="12" spans="1:7" s="31" customFormat="1" ht="15" customHeight="1" x14ac:dyDescent="0.25">
      <c r="A12" s="154">
        <v>34</v>
      </c>
      <c r="B12" s="21" t="s">
        <v>169</v>
      </c>
      <c r="C12" s="153">
        <v>-5.5890000000000004</v>
      </c>
      <c r="D12" s="153">
        <v>0</v>
      </c>
      <c r="E12" s="153">
        <v>-5.5890000000000004</v>
      </c>
      <c r="F12" s="153"/>
      <c r="G12" s="153">
        <v>0</v>
      </c>
    </row>
    <row r="13" spans="1:7" s="31" customFormat="1" ht="15" customHeight="1" x14ac:dyDescent="0.25">
      <c r="A13" s="154">
        <v>40</v>
      </c>
      <c r="B13" s="21" t="s">
        <v>85</v>
      </c>
      <c r="C13" s="153">
        <v>0</v>
      </c>
      <c r="D13" s="153">
        <v>0.314</v>
      </c>
      <c r="E13" s="153">
        <v>0.314</v>
      </c>
      <c r="F13" s="153"/>
      <c r="G13" s="153">
        <v>1.3140000000000001</v>
      </c>
    </row>
    <row r="14" spans="1:7" s="31" customFormat="1" ht="15" customHeight="1" x14ac:dyDescent="0.25">
      <c r="A14" s="154">
        <v>41</v>
      </c>
      <c r="B14" s="21" t="s">
        <v>170</v>
      </c>
      <c r="C14" s="153">
        <v>-36.173000000000002</v>
      </c>
      <c r="D14" s="153">
        <v>31.405999999999999</v>
      </c>
      <c r="E14" s="153">
        <v>-4.767000000000003</v>
      </c>
      <c r="F14" s="153"/>
      <c r="G14" s="153">
        <v>-30.218</v>
      </c>
    </row>
    <row r="15" spans="1:7" s="31" customFormat="1" ht="15" customHeight="1" x14ac:dyDescent="0.25">
      <c r="A15" s="154">
        <v>42</v>
      </c>
      <c r="B15" s="21" t="s">
        <v>171</v>
      </c>
      <c r="C15" s="153">
        <v>-31.405999999999999</v>
      </c>
      <c r="D15" s="153">
        <v>410.03800000000001</v>
      </c>
      <c r="E15" s="153">
        <v>378.63200000000001</v>
      </c>
      <c r="F15" s="153"/>
      <c r="G15" s="153">
        <v>519.53800000000001</v>
      </c>
    </row>
    <row r="16" spans="1:7" s="31" customFormat="1" ht="15" customHeight="1" x14ac:dyDescent="0.25">
      <c r="A16" s="154">
        <v>43</v>
      </c>
      <c r="B16" s="21" t="s">
        <v>172</v>
      </c>
      <c r="C16" s="153">
        <v>-319.59800000000001</v>
      </c>
      <c r="D16" s="153">
        <v>0</v>
      </c>
      <c r="E16" s="153">
        <v>-319.59800000000001</v>
      </c>
      <c r="F16" s="153"/>
      <c r="G16" s="153">
        <v>-485.87</v>
      </c>
    </row>
    <row r="17" spans="1:7" s="31" customFormat="1" ht="15" customHeight="1" x14ac:dyDescent="0.25">
      <c r="A17" s="156">
        <v>45</v>
      </c>
      <c r="B17" s="23" t="s">
        <v>87</v>
      </c>
      <c r="C17" s="153">
        <v>0</v>
      </c>
      <c r="D17" s="153">
        <v>0</v>
      </c>
      <c r="E17" s="153">
        <v>0</v>
      </c>
      <c r="F17" s="157"/>
      <c r="G17" s="153">
        <v>-1</v>
      </c>
    </row>
    <row r="18" spans="1:7" s="155" customFormat="1" ht="15" customHeight="1" x14ac:dyDescent="0.25">
      <c r="A18" s="158"/>
      <c r="B18" s="158"/>
      <c r="C18" s="158">
        <v>-493.70100000000002</v>
      </c>
      <c r="D18" s="158">
        <v>493.70100000000002</v>
      </c>
      <c r="E18" s="158"/>
      <c r="F18" s="158"/>
      <c r="G18" s="158"/>
    </row>
  </sheetData>
  <mergeCells count="2">
    <mergeCell ref="A1:B2"/>
    <mergeCell ref="C1:E1"/>
  </mergeCells>
  <pageMargins left="0.7" right="0.7" top="0.78740157499999996" bottom="0.78740157499999996" header="0.3" footer="0.3"/>
  <pageSetup paperSize="9" scale="87"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8"/>
  <sheetViews>
    <sheetView showGridLines="0" workbookViewId="0">
      <selection sqref="A1:D2"/>
    </sheetView>
  </sheetViews>
  <sheetFormatPr baseColWidth="10" defaultColWidth="9.140625" defaultRowHeight="15" x14ac:dyDescent="0.25"/>
  <cols>
    <col min="1" max="2" width="2.85546875" style="89" customWidth="1"/>
    <col min="3" max="3" width="5.7109375" style="89" customWidth="1"/>
    <col min="4" max="4" width="21.42578125" style="89" customWidth="1"/>
    <col min="5" max="5" width="15.7109375" style="89" customWidth="1"/>
    <col min="6" max="11" width="8.5703125" style="89" customWidth="1"/>
    <col min="12" max="16" width="9.140625" style="89"/>
    <col min="17" max="17" width="10.85546875" style="89" bestFit="1" customWidth="1"/>
    <col min="18" max="19" width="13.42578125" style="89" bestFit="1" customWidth="1"/>
    <col min="20" max="20" width="10.85546875" style="89" bestFit="1" customWidth="1"/>
    <col min="21" max="22" width="13.42578125" style="89" bestFit="1" customWidth="1"/>
    <col min="23" max="16384" width="9.140625" style="89"/>
  </cols>
  <sheetData>
    <row r="1" spans="1:22" x14ac:dyDescent="0.25">
      <c r="A1" s="722" t="s">
        <v>2</v>
      </c>
      <c r="B1" s="722"/>
      <c r="C1" s="722"/>
      <c r="D1" s="722"/>
      <c r="E1" s="148"/>
      <c r="F1" s="695" t="s">
        <v>1</v>
      </c>
      <c r="G1" s="696" t="s">
        <v>180</v>
      </c>
      <c r="H1" s="695" t="s">
        <v>0</v>
      </c>
      <c r="I1" s="695" t="s">
        <v>160</v>
      </c>
      <c r="J1" s="713" t="s">
        <v>182</v>
      </c>
      <c r="K1" s="713"/>
    </row>
    <row r="2" spans="1:22" x14ac:dyDescent="0.25">
      <c r="A2" s="723"/>
      <c r="B2" s="723"/>
      <c r="C2" s="723"/>
      <c r="D2" s="723"/>
      <c r="E2" s="700"/>
      <c r="F2" s="700">
        <v>2018</v>
      </c>
      <c r="G2" s="121">
        <v>2019</v>
      </c>
      <c r="H2" s="700">
        <v>2019</v>
      </c>
      <c r="I2" s="700">
        <v>2020</v>
      </c>
      <c r="J2" s="694" t="s">
        <v>158</v>
      </c>
      <c r="K2" s="694" t="s">
        <v>157</v>
      </c>
    </row>
    <row r="3" spans="1:22" x14ac:dyDescent="0.25">
      <c r="A3" s="143" t="s">
        <v>162</v>
      </c>
      <c r="B3" s="143"/>
      <c r="C3" s="143"/>
      <c r="D3" s="143"/>
      <c r="E3" s="142"/>
      <c r="F3" s="142"/>
      <c r="G3" s="142"/>
      <c r="H3" s="142"/>
      <c r="I3" s="141"/>
      <c r="J3" s="140"/>
      <c r="K3" s="140"/>
    </row>
    <row r="4" spans="1:22" x14ac:dyDescent="0.25">
      <c r="A4" s="139" t="s">
        <v>5</v>
      </c>
      <c r="B4" s="139"/>
      <c r="C4" s="139"/>
      <c r="D4" s="139"/>
      <c r="E4" s="139"/>
      <c r="F4" s="138">
        <v>53239.703752810005</v>
      </c>
      <c r="G4" s="138">
        <v>54521.525999999998</v>
      </c>
      <c r="H4" s="138">
        <v>55014.747000000003</v>
      </c>
      <c r="I4" s="138">
        <v>55400.593999999997</v>
      </c>
      <c r="J4" s="495">
        <v>385.8469999999943</v>
      </c>
      <c r="K4" s="137">
        <v>7.0135194841483917E-3</v>
      </c>
    </row>
    <row r="5" spans="1:22" ht="15" customHeight="1" x14ac:dyDescent="0.25">
      <c r="A5" s="492"/>
      <c r="B5" s="493" t="s">
        <v>455</v>
      </c>
      <c r="C5" s="493"/>
      <c r="D5" s="493"/>
      <c r="E5" s="493"/>
      <c r="F5" s="494">
        <v>88203.597214330002</v>
      </c>
      <c r="G5" s="494">
        <v>89510</v>
      </c>
      <c r="H5" s="494">
        <v>90893.296000000002</v>
      </c>
      <c r="I5" s="494">
        <v>92200</v>
      </c>
      <c r="J5" s="666">
        <v>1306.7039999999979</v>
      </c>
      <c r="K5" s="667">
        <v>1.4376241785752801E-2</v>
      </c>
      <c r="P5" s="487"/>
      <c r="Q5" s="488"/>
      <c r="R5" s="489"/>
      <c r="S5" s="489"/>
      <c r="T5" s="488"/>
      <c r="U5" s="489"/>
      <c r="V5" s="489"/>
    </row>
    <row r="6" spans="1:22" s="676" customFormat="1" ht="15" customHeight="1" x14ac:dyDescent="0.25">
      <c r="A6" s="671"/>
      <c r="B6" s="672"/>
      <c r="C6" s="672" t="s">
        <v>96</v>
      </c>
      <c r="D6" s="672"/>
      <c r="E6" s="672"/>
      <c r="F6" s="673">
        <v>4280.1459999999997</v>
      </c>
      <c r="G6" s="673">
        <v>4200</v>
      </c>
      <c r="H6" s="673">
        <v>4925.4815380700002</v>
      </c>
      <c r="I6" s="673">
        <v>4300</v>
      </c>
      <c r="J6" s="674">
        <v>-625.48153807000017</v>
      </c>
      <c r="K6" s="675">
        <v>-0.126988911284213</v>
      </c>
      <c r="P6" s="677"/>
      <c r="Q6" s="678"/>
      <c r="R6" s="679"/>
      <c r="S6" s="679"/>
      <c r="T6" s="678"/>
      <c r="U6" s="679"/>
      <c r="V6" s="679"/>
    </row>
    <row r="7" spans="1:22" s="676" customFormat="1" ht="15" customHeight="1" x14ac:dyDescent="0.25">
      <c r="A7" s="671"/>
      <c r="B7" s="672"/>
      <c r="C7" s="672" t="s">
        <v>97</v>
      </c>
      <c r="D7" s="672"/>
      <c r="E7" s="672"/>
      <c r="F7" s="673">
        <v>27177.498</v>
      </c>
      <c r="G7" s="673">
        <v>27900</v>
      </c>
      <c r="H7" s="673">
        <v>28480.828864790001</v>
      </c>
      <c r="I7" s="673">
        <v>29500</v>
      </c>
      <c r="J7" s="674">
        <v>1019.1711352099992</v>
      </c>
      <c r="K7" s="675">
        <v>3.5784461893592225E-2</v>
      </c>
      <c r="P7" s="677"/>
      <c r="Q7" s="678"/>
      <c r="R7" s="679"/>
      <c r="S7" s="679"/>
      <c r="T7" s="678"/>
      <c r="U7" s="679"/>
      <c r="V7" s="679"/>
    </row>
    <row r="8" spans="1:22" s="676" customFormat="1" ht="15" customHeight="1" x14ac:dyDescent="0.25">
      <c r="A8" s="671"/>
      <c r="B8" s="672"/>
      <c r="C8" s="672" t="s">
        <v>98</v>
      </c>
      <c r="D8" s="672"/>
      <c r="E8" s="672"/>
      <c r="F8" s="673">
        <v>3072.4340000000002</v>
      </c>
      <c r="G8" s="673">
        <v>3150</v>
      </c>
      <c r="H8" s="673">
        <v>2989.6978763500001</v>
      </c>
      <c r="I8" s="673">
        <v>3150</v>
      </c>
      <c r="J8" s="674">
        <v>160.30212364999988</v>
      </c>
      <c r="K8" s="675">
        <v>5.3618168216283513E-2</v>
      </c>
      <c r="P8" s="677"/>
      <c r="Q8" s="678"/>
      <c r="R8" s="679"/>
      <c r="S8" s="679"/>
      <c r="T8" s="678"/>
      <c r="U8" s="679"/>
      <c r="V8" s="679"/>
    </row>
    <row r="9" spans="1:22" s="676" customFormat="1" ht="15" customHeight="1" x14ac:dyDescent="0.25">
      <c r="A9" s="671"/>
      <c r="B9" s="672"/>
      <c r="C9" s="672" t="s">
        <v>99</v>
      </c>
      <c r="D9" s="672"/>
      <c r="E9" s="672"/>
      <c r="F9" s="673">
        <v>9162.7610000000004</v>
      </c>
      <c r="G9" s="673">
        <v>9000</v>
      </c>
      <c r="H9" s="673">
        <v>9384.6629214599998</v>
      </c>
      <c r="I9" s="673">
        <v>9400</v>
      </c>
      <c r="J9" s="674">
        <v>15.337078540000221</v>
      </c>
      <c r="K9" s="675">
        <v>1.6342705825830755E-3</v>
      </c>
      <c r="P9" s="677"/>
      <c r="Q9" s="678"/>
      <c r="R9" s="679"/>
      <c r="S9" s="679"/>
      <c r="T9" s="678"/>
      <c r="U9" s="679"/>
      <c r="V9" s="679"/>
    </row>
    <row r="10" spans="1:22" s="676" customFormat="1" ht="15" customHeight="1" x14ac:dyDescent="0.25">
      <c r="A10" s="671"/>
      <c r="B10" s="672"/>
      <c r="C10" s="672" t="s">
        <v>100</v>
      </c>
      <c r="D10" s="672"/>
      <c r="E10" s="672"/>
      <c r="F10" s="673">
        <v>29347.098999999998</v>
      </c>
      <c r="G10" s="673">
        <v>30300</v>
      </c>
      <c r="H10" s="673">
        <v>30046.23275114</v>
      </c>
      <c r="I10" s="673">
        <v>30600</v>
      </c>
      <c r="J10" s="674">
        <v>553.76724886000011</v>
      </c>
      <c r="K10" s="675">
        <v>1.8430505196661947E-2</v>
      </c>
      <c r="P10" s="677"/>
      <c r="Q10" s="678"/>
      <c r="R10" s="679"/>
      <c r="S10" s="679"/>
      <c r="T10" s="678"/>
      <c r="U10" s="679"/>
      <c r="V10" s="679"/>
    </row>
    <row r="11" spans="1:22" s="676" customFormat="1" ht="15" customHeight="1" x14ac:dyDescent="0.25">
      <c r="A11" s="671"/>
      <c r="B11" s="672"/>
      <c r="C11" s="672" t="s">
        <v>101</v>
      </c>
      <c r="D11" s="672"/>
      <c r="E11" s="672"/>
      <c r="F11" s="673">
        <v>942.58100000000002</v>
      </c>
      <c r="G11" s="673">
        <v>1950</v>
      </c>
      <c r="H11" s="673">
        <v>865.64789900000005</v>
      </c>
      <c r="I11" s="673">
        <v>900</v>
      </c>
      <c r="J11" s="674">
        <v>34.352100999999948</v>
      </c>
      <c r="K11" s="675">
        <v>3.9683687836224904E-2</v>
      </c>
      <c r="P11" s="677"/>
      <c r="Q11" s="678"/>
      <c r="R11" s="679"/>
      <c r="S11" s="679"/>
      <c r="T11" s="678"/>
      <c r="U11" s="679"/>
      <c r="V11" s="679"/>
    </row>
    <row r="12" spans="1:22" s="676" customFormat="1" ht="15" customHeight="1" x14ac:dyDescent="0.25">
      <c r="A12" s="671"/>
      <c r="B12" s="672"/>
      <c r="C12" s="672" t="s">
        <v>102</v>
      </c>
      <c r="D12" s="672"/>
      <c r="E12" s="672"/>
      <c r="F12" s="673">
        <v>530.25199999999995</v>
      </c>
      <c r="G12" s="673">
        <v>4550</v>
      </c>
      <c r="H12" s="673">
        <v>553.62716332000002</v>
      </c>
      <c r="I12" s="673">
        <v>530</v>
      </c>
      <c r="J12" s="674">
        <v>-23.627163320000022</v>
      </c>
      <c r="K12" s="675">
        <v>-4.2677030473563256E-2</v>
      </c>
      <c r="P12" s="677"/>
      <c r="Q12" s="678"/>
      <c r="R12" s="679"/>
      <c r="S12" s="679"/>
      <c r="T12" s="678"/>
      <c r="U12" s="679"/>
      <c r="V12" s="679"/>
    </row>
    <row r="13" spans="1:22" s="676" customFormat="1" ht="15" customHeight="1" x14ac:dyDescent="0.25">
      <c r="A13" s="671"/>
      <c r="B13" s="672"/>
      <c r="C13" s="672" t="s">
        <v>103</v>
      </c>
      <c r="D13" s="672"/>
      <c r="E13" s="672"/>
      <c r="F13" s="673">
        <v>1911.097</v>
      </c>
      <c r="G13" s="673">
        <v>530</v>
      </c>
      <c r="H13" s="673">
        <v>1894.16213905</v>
      </c>
      <c r="I13" s="673">
        <v>1925</v>
      </c>
      <c r="J13" s="674">
        <v>30.837860950000049</v>
      </c>
      <c r="K13" s="675">
        <v>1.6280475844304702E-2</v>
      </c>
      <c r="P13" s="677"/>
      <c r="Q13" s="678"/>
      <c r="R13" s="679"/>
      <c r="S13" s="679"/>
      <c r="T13" s="678"/>
      <c r="U13" s="679"/>
      <c r="V13" s="679"/>
    </row>
    <row r="14" spans="1:22" s="676" customFormat="1" ht="15" customHeight="1" x14ac:dyDescent="0.25">
      <c r="A14" s="671"/>
      <c r="B14" s="672"/>
      <c r="C14" s="672" t="s">
        <v>104</v>
      </c>
      <c r="D14" s="672"/>
      <c r="E14" s="672"/>
      <c r="F14" s="673">
        <v>4487.9780000000001</v>
      </c>
      <c r="G14" s="673">
        <v>920</v>
      </c>
      <c r="H14" s="673">
        <v>4465.8084419699999</v>
      </c>
      <c r="I14" s="673">
        <v>4400</v>
      </c>
      <c r="J14" s="674">
        <v>-65.808441969999876</v>
      </c>
      <c r="K14" s="675">
        <v>-1.4736064662229407E-2</v>
      </c>
      <c r="P14" s="677"/>
      <c r="Q14" s="678"/>
      <c r="R14" s="679"/>
      <c r="S14" s="679"/>
      <c r="T14" s="678"/>
      <c r="U14" s="679"/>
      <c r="V14" s="679"/>
    </row>
    <row r="15" spans="1:22" s="676" customFormat="1" ht="15" customHeight="1" x14ac:dyDescent="0.25">
      <c r="A15" s="671"/>
      <c r="B15" s="672"/>
      <c r="C15" s="672" t="s">
        <v>105</v>
      </c>
      <c r="D15" s="672"/>
      <c r="E15" s="672"/>
      <c r="F15" s="673">
        <v>1207.627</v>
      </c>
      <c r="G15" s="673">
        <v>470</v>
      </c>
      <c r="H15" s="673">
        <v>1316.5080542600001</v>
      </c>
      <c r="I15" s="673">
        <v>1400</v>
      </c>
      <c r="J15" s="674">
        <v>83.491945739999892</v>
      </c>
      <c r="K15" s="675">
        <v>6.3419244166288163E-2</v>
      </c>
      <c r="P15" s="677"/>
      <c r="Q15" s="678"/>
      <c r="R15" s="679"/>
      <c r="S15" s="679"/>
      <c r="T15" s="678"/>
      <c r="U15" s="679"/>
      <c r="V15" s="679"/>
    </row>
    <row r="16" spans="1:22" s="676" customFormat="1" ht="15" customHeight="1" x14ac:dyDescent="0.25">
      <c r="A16" s="671"/>
      <c r="B16" s="672"/>
      <c r="C16" s="672" t="s">
        <v>106</v>
      </c>
      <c r="D16" s="672"/>
      <c r="E16" s="672"/>
      <c r="F16" s="673">
        <v>1178.7929999999999</v>
      </c>
      <c r="G16" s="673">
        <v>1190</v>
      </c>
      <c r="H16" s="673">
        <v>1215.17868355</v>
      </c>
      <c r="I16" s="673">
        <v>1230</v>
      </c>
      <c r="J16" s="674">
        <v>14.82131645000004</v>
      </c>
      <c r="K16" s="675">
        <v>1.2196820640978764E-2</v>
      </c>
      <c r="P16" s="677"/>
      <c r="Q16" s="678"/>
      <c r="R16" s="679"/>
      <c r="S16" s="679"/>
      <c r="T16" s="678"/>
      <c r="U16" s="679"/>
      <c r="V16" s="679"/>
    </row>
    <row r="17" spans="1:22" s="676" customFormat="1" ht="15" customHeight="1" x14ac:dyDescent="0.25">
      <c r="A17" s="671"/>
      <c r="B17" s="672"/>
      <c r="C17" s="672" t="s">
        <v>107</v>
      </c>
      <c r="D17" s="672"/>
      <c r="E17" s="672"/>
      <c r="F17" s="673">
        <v>2445.6559999999999</v>
      </c>
      <c r="G17" s="673">
        <v>2510</v>
      </c>
      <c r="H17" s="673">
        <v>2532.5541188299999</v>
      </c>
      <c r="I17" s="673">
        <v>2600</v>
      </c>
      <c r="J17" s="674">
        <v>67.445881170000121</v>
      </c>
      <c r="K17" s="675">
        <v>2.6631565607434703E-2</v>
      </c>
      <c r="P17" s="677"/>
      <c r="Q17" s="678"/>
      <c r="R17" s="679"/>
      <c r="S17" s="679"/>
      <c r="T17" s="678"/>
      <c r="U17" s="679"/>
      <c r="V17" s="679"/>
    </row>
    <row r="18" spans="1:22" s="676" customFormat="1" ht="15" customHeight="1" x14ac:dyDescent="0.25">
      <c r="A18" s="671"/>
      <c r="B18" s="672"/>
      <c r="C18" s="672" t="s">
        <v>109</v>
      </c>
      <c r="D18" s="672"/>
      <c r="E18" s="672"/>
      <c r="F18" s="673">
        <v>2459.6752130000095</v>
      </c>
      <c r="G18" s="673">
        <v>2840</v>
      </c>
      <c r="H18" s="673">
        <v>2222.9046205400082</v>
      </c>
      <c r="I18" s="673">
        <v>2265</v>
      </c>
      <c r="J18" s="674">
        <v>42.095379459991818</v>
      </c>
      <c r="K18" s="675">
        <v>1.8937105564954752E-2</v>
      </c>
      <c r="P18" s="677"/>
      <c r="Q18" s="678"/>
      <c r="R18" s="679"/>
      <c r="S18" s="679"/>
      <c r="T18" s="678"/>
      <c r="U18" s="679"/>
      <c r="V18" s="679"/>
    </row>
    <row r="19" spans="1:22" ht="15" customHeight="1" x14ac:dyDescent="0.25">
      <c r="A19" s="492"/>
      <c r="B19" s="493"/>
      <c r="C19" s="493"/>
      <c r="D19" s="493"/>
      <c r="E19" s="493"/>
      <c r="F19" s="494"/>
      <c r="G19" s="494"/>
      <c r="H19" s="494"/>
      <c r="I19" s="494"/>
      <c r="J19" s="666"/>
      <c r="K19" s="667"/>
      <c r="P19" s="487"/>
      <c r="Q19" s="488"/>
      <c r="R19" s="489"/>
      <c r="S19" s="489"/>
      <c r="T19" s="488"/>
      <c r="U19" s="489"/>
      <c r="V19" s="489"/>
    </row>
    <row r="20" spans="1:22" ht="15" customHeight="1" x14ac:dyDescent="0.25">
      <c r="A20" s="492"/>
      <c r="B20" s="493" t="s">
        <v>456</v>
      </c>
      <c r="C20" s="493"/>
      <c r="D20" s="493"/>
      <c r="E20" s="493"/>
      <c r="F20" s="494">
        <v>-27694.312632819998</v>
      </c>
      <c r="G20" s="494">
        <v>-28212.569</v>
      </c>
      <c r="H20" s="494">
        <v>-29052.6</v>
      </c>
      <c r="I20" s="494">
        <v>-29669.100000000002</v>
      </c>
      <c r="J20" s="668">
        <v>-616.50000000000364</v>
      </c>
      <c r="K20" s="667">
        <v>2.1220131761012909E-2</v>
      </c>
      <c r="P20" s="487"/>
      <c r="Q20" s="488"/>
      <c r="R20" s="489"/>
      <c r="S20" s="489"/>
      <c r="T20" s="488"/>
      <c r="U20" s="489"/>
      <c r="V20" s="489"/>
    </row>
    <row r="21" spans="1:22" ht="15" customHeight="1" x14ac:dyDescent="0.25">
      <c r="A21" s="492"/>
      <c r="B21" s="493" t="s">
        <v>459</v>
      </c>
      <c r="C21" s="493"/>
      <c r="D21" s="493"/>
      <c r="E21" s="493"/>
      <c r="F21" s="494">
        <v>-3633.2348192599998</v>
      </c>
      <c r="G21" s="494">
        <v>-3675.9050000000002</v>
      </c>
      <c r="H21" s="494">
        <v>-3676.7790000000005</v>
      </c>
      <c r="I21" s="494">
        <v>-3830.3059999999996</v>
      </c>
      <c r="J21" s="668">
        <v>-153.52699999999913</v>
      </c>
      <c r="K21" s="667">
        <v>4.1755841185994347E-2</v>
      </c>
      <c r="P21" s="487"/>
      <c r="Q21" s="488"/>
      <c r="R21" s="489"/>
      <c r="S21" s="489"/>
      <c r="T21" s="488"/>
      <c r="U21" s="489"/>
      <c r="V21" s="489"/>
    </row>
    <row r="22" spans="1:22" ht="15" customHeight="1" x14ac:dyDescent="0.25">
      <c r="A22" s="139"/>
      <c r="B22" s="490" t="s">
        <v>460</v>
      </c>
      <c r="C22" s="490"/>
      <c r="D22" s="490"/>
      <c r="E22" s="490"/>
      <c r="F22" s="491">
        <v>-3636.3460094400002</v>
      </c>
      <c r="G22" s="491">
        <v>-3100</v>
      </c>
      <c r="H22" s="491">
        <v>-3149.17</v>
      </c>
      <c r="I22" s="491">
        <v>-3300</v>
      </c>
      <c r="J22" s="669">
        <v>-150.82999999999993</v>
      </c>
      <c r="K22" s="670">
        <v>4.7895159676994231E-2</v>
      </c>
      <c r="P22" s="487"/>
      <c r="Q22" s="488"/>
      <c r="R22" s="489"/>
      <c r="S22" s="489"/>
      <c r="T22" s="488"/>
      <c r="U22" s="489"/>
      <c r="V22" s="489"/>
    </row>
    <row r="23" spans="1:22" x14ac:dyDescent="0.25">
      <c r="A23" s="136" t="s">
        <v>108</v>
      </c>
      <c r="B23" s="136"/>
      <c r="C23" s="136"/>
      <c r="D23" s="136"/>
      <c r="E23" s="136"/>
      <c r="F23" s="135">
        <v>53239.703752810005</v>
      </c>
      <c r="G23" s="135">
        <v>54521.525999999998</v>
      </c>
      <c r="H23" s="135">
        <v>55014.747000000003</v>
      </c>
      <c r="I23" s="135">
        <v>55400.593999999997</v>
      </c>
      <c r="J23" s="664">
        <v>385.8469999999943</v>
      </c>
      <c r="K23" s="665">
        <v>7.0135194841483917E-3</v>
      </c>
    </row>
    <row r="24" spans="1:22" x14ac:dyDescent="0.25">
      <c r="A24" s="134"/>
      <c r="B24" s="134"/>
      <c r="C24" s="134"/>
      <c r="D24" s="134"/>
      <c r="E24" s="134"/>
      <c r="F24" s="133"/>
      <c r="G24" s="133"/>
      <c r="H24" s="133"/>
      <c r="I24" s="133"/>
      <c r="J24" s="132"/>
      <c r="K24" s="131"/>
    </row>
    <row r="25" spans="1:22" x14ac:dyDescent="0.25">
      <c r="A25" s="134" t="s">
        <v>161</v>
      </c>
      <c r="B25" s="134"/>
      <c r="C25" s="134"/>
      <c r="D25" s="134"/>
      <c r="E25" s="134"/>
      <c r="F25" s="133"/>
      <c r="G25" s="133"/>
      <c r="H25" s="133"/>
      <c r="I25" s="133"/>
      <c r="J25" s="132"/>
      <c r="K25" s="131"/>
    </row>
    <row r="26" spans="1:22" x14ac:dyDescent="0.25">
      <c r="A26" s="130" t="s">
        <v>178</v>
      </c>
      <c r="B26" s="128"/>
      <c r="C26" s="128"/>
      <c r="D26" s="127"/>
      <c r="E26" s="127"/>
      <c r="F26" s="127">
        <v>481.17131999999998</v>
      </c>
      <c r="G26" s="127">
        <v>750</v>
      </c>
      <c r="H26" s="127">
        <v>917.84541897999998</v>
      </c>
      <c r="I26" s="127">
        <v>750</v>
      </c>
      <c r="J26" s="150">
        <v>-167.84541897999998</v>
      </c>
      <c r="K26" s="129">
        <v>-0.18286894013866334</v>
      </c>
    </row>
    <row r="27" spans="1:22" x14ac:dyDescent="0.25">
      <c r="A27" s="128" t="s">
        <v>179</v>
      </c>
      <c r="B27" s="110"/>
      <c r="C27" s="128"/>
      <c r="D27" s="127"/>
      <c r="E27" s="127"/>
      <c r="F27" s="127">
        <v>54037.854665999999</v>
      </c>
      <c r="G27" s="127">
        <v>54521.525999999998</v>
      </c>
      <c r="H27" s="127">
        <v>55519.831150290003</v>
      </c>
      <c r="I27" s="127">
        <v>55400.593999999997</v>
      </c>
      <c r="J27" s="149">
        <v>-119.23715029000596</v>
      </c>
      <c r="K27" s="122">
        <v>-2.1476497283868835E-3</v>
      </c>
    </row>
    <row r="28" spans="1:22" x14ac:dyDescent="0.25">
      <c r="A28" s="125" t="s">
        <v>152</v>
      </c>
      <c r="B28" s="126"/>
      <c r="C28" s="125"/>
      <c r="D28" s="124"/>
      <c r="E28" s="124"/>
      <c r="F28" s="124">
        <v>53556.683345999998</v>
      </c>
      <c r="G28" s="124">
        <v>53771.525999999998</v>
      </c>
      <c r="H28" s="124">
        <v>54601.98573131</v>
      </c>
      <c r="I28" s="124">
        <v>54650.593999999997</v>
      </c>
      <c r="J28" s="123"/>
      <c r="K28" s="122"/>
    </row>
  </sheetData>
  <mergeCells count="2">
    <mergeCell ref="A1:D2"/>
    <mergeCell ref="J1:K1"/>
  </mergeCells>
  <pageMargins left="0.7" right="0.7" top="0.75" bottom="0.75" header="0.3" footer="0.3"/>
  <pageSetup paperSize="9" scale="39"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5"/>
  <sheetViews>
    <sheetView showGridLines="0" workbookViewId="0">
      <selection sqref="A1:A2"/>
    </sheetView>
  </sheetViews>
  <sheetFormatPr baseColWidth="10" defaultColWidth="11.42578125" defaultRowHeight="12.75" x14ac:dyDescent="0.2"/>
  <cols>
    <col min="1" max="1" width="35.42578125" style="294" customWidth="1"/>
    <col min="2" max="4" width="8.140625" style="294" customWidth="1"/>
    <col min="5" max="5" width="1.42578125" style="294" customWidth="1"/>
    <col min="6" max="8" width="8.140625" style="294" customWidth="1"/>
    <col min="9" max="9" width="1.42578125" style="294" customWidth="1"/>
    <col min="10" max="12" width="8.140625" style="294" customWidth="1"/>
    <col min="13" max="13" width="1.42578125" style="294" customWidth="1"/>
    <col min="14" max="16" width="8.140625" style="294" customWidth="1"/>
    <col min="17" max="16384" width="11.42578125" style="294"/>
  </cols>
  <sheetData>
    <row r="1" spans="1:16" ht="18.75" customHeight="1" x14ac:dyDescent="0.2">
      <c r="A1" s="724" t="s">
        <v>162</v>
      </c>
      <c r="B1" s="726" t="s">
        <v>284</v>
      </c>
      <c r="C1" s="726"/>
      <c r="D1" s="726"/>
      <c r="E1" s="329"/>
      <c r="F1" s="726" t="s">
        <v>181</v>
      </c>
      <c r="G1" s="726"/>
      <c r="H1" s="726"/>
      <c r="I1" s="329"/>
      <c r="J1" s="726" t="s">
        <v>285</v>
      </c>
      <c r="K1" s="726"/>
      <c r="L1" s="726"/>
      <c r="M1" s="329"/>
      <c r="N1" s="726" t="s">
        <v>286</v>
      </c>
      <c r="O1" s="726"/>
      <c r="P1" s="726"/>
    </row>
    <row r="2" spans="1:16" ht="18.75" customHeight="1" x14ac:dyDescent="0.2">
      <c r="A2" s="725"/>
      <c r="B2" s="330" t="s">
        <v>158</v>
      </c>
      <c r="C2" s="331" t="s">
        <v>274</v>
      </c>
      <c r="D2" s="331" t="s">
        <v>275</v>
      </c>
      <c r="E2" s="331"/>
      <c r="F2" s="330" t="s">
        <v>158</v>
      </c>
      <c r="G2" s="331" t="s">
        <v>274</v>
      </c>
      <c r="H2" s="331" t="s">
        <v>275</v>
      </c>
      <c r="I2" s="331"/>
      <c r="J2" s="330" t="s">
        <v>158</v>
      </c>
      <c r="K2" s="331" t="s">
        <v>274</v>
      </c>
      <c r="L2" s="331" t="s">
        <v>275</v>
      </c>
      <c r="M2" s="331"/>
      <c r="N2" s="330" t="s">
        <v>158</v>
      </c>
      <c r="O2" s="331" t="s">
        <v>274</v>
      </c>
      <c r="P2" s="331" t="s">
        <v>275</v>
      </c>
    </row>
    <row r="3" spans="1:16" s="293" customFormat="1" ht="15" customHeight="1" x14ac:dyDescent="0.2">
      <c r="A3" s="7" t="s">
        <v>96</v>
      </c>
      <c r="B3" s="308">
        <v>4280.1459999999997</v>
      </c>
      <c r="C3" s="308">
        <v>4.8525753316659124</v>
      </c>
      <c r="D3" s="308">
        <v>1.1096742414525642</v>
      </c>
      <c r="E3" s="308"/>
      <c r="F3" s="308">
        <v>4200</v>
      </c>
      <c r="G3" s="308">
        <v>4.6922131605407218</v>
      </c>
      <c r="H3" s="308">
        <v>1.0426027336050718</v>
      </c>
      <c r="I3" s="308"/>
      <c r="J3" s="308">
        <v>4925.4815380700002</v>
      </c>
      <c r="K3" s="308">
        <v>5.4189712609169449</v>
      </c>
      <c r="L3" s="308">
        <v>1.2359373905500572</v>
      </c>
      <c r="M3" s="308"/>
      <c r="N3" s="308">
        <v>4300</v>
      </c>
      <c r="O3" s="308">
        <v>4.6637744034707156</v>
      </c>
      <c r="P3" s="308">
        <v>1.0454058490114408</v>
      </c>
    </row>
    <row r="4" spans="1:16" ht="15" customHeight="1" x14ac:dyDescent="0.2">
      <c r="A4" s="7" t="s">
        <v>97</v>
      </c>
      <c r="B4" s="308">
        <v>27177.498</v>
      </c>
      <c r="C4" s="308">
        <v>30.812233127374551</v>
      </c>
      <c r="D4" s="308">
        <v>7.0460609235592857</v>
      </c>
      <c r="E4" s="308"/>
      <c r="F4" s="308">
        <v>27900</v>
      </c>
      <c r="G4" s="308">
        <v>31.169701709306224</v>
      </c>
      <c r="H4" s="308">
        <v>6.9258610160908356</v>
      </c>
      <c r="I4" s="308"/>
      <c r="J4" s="308">
        <v>28480.828864790001</v>
      </c>
      <c r="K4" s="308">
        <v>31.33435622740474</v>
      </c>
      <c r="L4" s="308">
        <v>7.1466152163559356</v>
      </c>
      <c r="M4" s="308"/>
      <c r="N4" s="308">
        <v>29500</v>
      </c>
      <c r="O4" s="308">
        <v>31.99566160520607</v>
      </c>
      <c r="P4" s="308">
        <v>7.1719703594970943</v>
      </c>
    </row>
    <row r="5" spans="1:16" ht="15" customHeight="1" x14ac:dyDescent="0.2">
      <c r="A5" s="7" t="s">
        <v>98</v>
      </c>
      <c r="B5" s="308">
        <v>3072.4340000000002</v>
      </c>
      <c r="C5" s="308">
        <v>3.4833431935666743</v>
      </c>
      <c r="D5" s="308">
        <v>0.79656181549953387</v>
      </c>
      <c r="E5" s="308"/>
      <c r="F5" s="308">
        <v>3150</v>
      </c>
      <c r="G5" s="308">
        <v>3.5191598704055416</v>
      </c>
      <c r="H5" s="308">
        <v>0.78195205020380398</v>
      </c>
      <c r="I5" s="308"/>
      <c r="J5" s="308">
        <v>2989.6978763500001</v>
      </c>
      <c r="K5" s="308">
        <v>3.2892391831222461</v>
      </c>
      <c r="L5" s="308">
        <v>0.75019657738417711</v>
      </c>
      <c r="M5" s="308"/>
      <c r="N5" s="308">
        <v>3150</v>
      </c>
      <c r="O5" s="308">
        <v>3.4164859002169194</v>
      </c>
      <c r="P5" s="308">
        <v>0.76582056381070662</v>
      </c>
    </row>
    <row r="6" spans="1:16" ht="15" customHeight="1" x14ac:dyDescent="0.2">
      <c r="A6" s="7" t="s">
        <v>99</v>
      </c>
      <c r="B6" s="308">
        <v>9162.7610000000004</v>
      </c>
      <c r="C6" s="308">
        <v>10.38819423415708</v>
      </c>
      <c r="D6" s="308">
        <v>2.375545101098453</v>
      </c>
      <c r="E6" s="308"/>
      <c r="F6" s="308">
        <v>9000</v>
      </c>
      <c r="G6" s="308">
        <v>10.054742486872975</v>
      </c>
      <c r="H6" s="308">
        <v>2.2341487148680113</v>
      </c>
      <c r="I6" s="308"/>
      <c r="J6" s="308">
        <v>9384.6629214599998</v>
      </c>
      <c r="K6" s="308">
        <v>10.324923212423956</v>
      </c>
      <c r="L6" s="308">
        <v>2.3548673795021555</v>
      </c>
      <c r="M6" s="308"/>
      <c r="N6" s="308">
        <v>9400</v>
      </c>
      <c r="O6" s="308">
        <v>10.195227765726681</v>
      </c>
      <c r="P6" s="308">
        <v>2.2853058094668706</v>
      </c>
    </row>
    <row r="7" spans="1:16" ht="15" customHeight="1" x14ac:dyDescent="0.2">
      <c r="A7" s="7" t="s">
        <v>100</v>
      </c>
      <c r="B7" s="308">
        <v>29347.098999999998</v>
      </c>
      <c r="C7" s="308">
        <v>33.271997885903268</v>
      </c>
      <c r="D7" s="308">
        <v>7.6085534983288667</v>
      </c>
      <c r="E7" s="308"/>
      <c r="F7" s="308">
        <v>30300</v>
      </c>
      <c r="G7" s="308">
        <v>33.85096637247235</v>
      </c>
      <c r="H7" s="308">
        <v>7.5216340067223051</v>
      </c>
      <c r="I7" s="308"/>
      <c r="J7" s="308">
        <v>30046.23275114</v>
      </c>
      <c r="K7" s="308">
        <v>33.05659974944264</v>
      </c>
      <c r="L7" s="308">
        <v>7.5394176620657296</v>
      </c>
      <c r="M7" s="308"/>
      <c r="N7" s="308">
        <v>30600</v>
      </c>
      <c r="O7" s="308">
        <v>33.188720173535792</v>
      </c>
      <c r="P7" s="308">
        <v>7.4393997627325792</v>
      </c>
    </row>
    <row r="8" spans="1:16" ht="15" customHeight="1" x14ac:dyDescent="0.2">
      <c r="A8" s="7" t="s">
        <v>101</v>
      </c>
      <c r="B8" s="308">
        <v>942.58100000000002</v>
      </c>
      <c r="C8" s="308">
        <v>1.0686423567553507</v>
      </c>
      <c r="D8" s="308">
        <v>0.24437434054413085</v>
      </c>
      <c r="E8" s="308"/>
      <c r="F8" s="308">
        <v>1950</v>
      </c>
      <c r="G8" s="308">
        <v>2.1785275388224781</v>
      </c>
      <c r="H8" s="308">
        <v>0.48406555488806918</v>
      </c>
      <c r="I8" s="308"/>
      <c r="J8" s="308">
        <v>865.64789900000005</v>
      </c>
      <c r="K8" s="308">
        <v>0.95237816861094649</v>
      </c>
      <c r="L8" s="308">
        <v>0.21721462097783512</v>
      </c>
      <c r="M8" s="308"/>
      <c r="N8" s="308">
        <v>900</v>
      </c>
      <c r="O8" s="308">
        <v>0.97613882863340562</v>
      </c>
      <c r="P8" s="308">
        <v>0.21880587537448762</v>
      </c>
    </row>
    <row r="9" spans="1:16" ht="15" customHeight="1" x14ac:dyDescent="0.2">
      <c r="A9" s="7" t="s">
        <v>102</v>
      </c>
      <c r="B9" s="308">
        <v>530.25199999999995</v>
      </c>
      <c r="C9" s="308">
        <v>0.60116822528168734</v>
      </c>
      <c r="D9" s="308">
        <v>0.13747357820941272</v>
      </c>
      <c r="E9" s="308"/>
      <c r="F9" s="308">
        <v>4550</v>
      </c>
      <c r="G9" s="308">
        <v>5.0832309239191149</v>
      </c>
      <c r="H9" s="308">
        <v>1.129486294738828</v>
      </c>
      <c r="I9" s="308"/>
      <c r="J9" s="308">
        <v>553.62716332000002</v>
      </c>
      <c r="K9" s="308">
        <v>0.60909571259292683</v>
      </c>
      <c r="L9" s="308">
        <v>0.13892012512536325</v>
      </c>
      <c r="M9" s="308"/>
      <c r="N9" s="308">
        <v>530</v>
      </c>
      <c r="O9" s="308">
        <v>0.57483731019522777</v>
      </c>
      <c r="P9" s="308">
        <v>0.1288523488316427</v>
      </c>
    </row>
    <row r="10" spans="1:16" ht="15" customHeight="1" x14ac:dyDescent="0.2">
      <c r="A10" s="7" t="s">
        <v>103</v>
      </c>
      <c r="B10" s="308">
        <v>1911.097</v>
      </c>
      <c r="C10" s="308">
        <v>2.1666882761991602</v>
      </c>
      <c r="D10" s="308">
        <v>0.49547261093833511</v>
      </c>
      <c r="E10" s="308"/>
      <c r="F10" s="308">
        <v>530</v>
      </c>
      <c r="G10" s="308">
        <v>0.59211261311585295</v>
      </c>
      <c r="H10" s="308">
        <v>0.13156653543111624</v>
      </c>
      <c r="I10" s="308"/>
      <c r="J10" s="308">
        <v>1894.16213905</v>
      </c>
      <c r="K10" s="308">
        <v>2.0839404463692133</v>
      </c>
      <c r="L10" s="308">
        <v>0.47529684018133472</v>
      </c>
      <c r="M10" s="308"/>
      <c r="N10" s="308">
        <v>1925</v>
      </c>
      <c r="O10" s="308">
        <v>2.0878524945770067</v>
      </c>
      <c r="P10" s="308">
        <v>0.4680014556620985</v>
      </c>
    </row>
    <row r="11" spans="1:16" ht="15" customHeight="1" x14ac:dyDescent="0.2">
      <c r="A11" s="7" t="s">
        <v>104</v>
      </c>
      <c r="B11" s="308">
        <v>4487.9780000000001</v>
      </c>
      <c r="C11" s="308">
        <v>5.0882029098678689</v>
      </c>
      <c r="D11" s="308">
        <v>1.1635569400683519</v>
      </c>
      <c r="E11" s="308"/>
      <c r="F11" s="308">
        <v>920</v>
      </c>
      <c r="G11" s="308">
        <v>1.0278181208803485</v>
      </c>
      <c r="H11" s="308">
        <v>0.22837964640873004</v>
      </c>
      <c r="I11" s="308"/>
      <c r="J11" s="308">
        <v>4465.8084419699999</v>
      </c>
      <c r="K11" s="308">
        <v>4.9132429827923509</v>
      </c>
      <c r="L11" s="308">
        <v>1.1205928983397555</v>
      </c>
      <c r="M11" s="308"/>
      <c r="N11" s="308">
        <v>4400</v>
      </c>
      <c r="O11" s="308">
        <v>4.7722342733188716</v>
      </c>
      <c r="P11" s="308">
        <v>1.0697176129419395</v>
      </c>
    </row>
    <row r="12" spans="1:16" ht="15" customHeight="1" x14ac:dyDescent="0.2">
      <c r="A12" s="7" t="s">
        <v>105</v>
      </c>
      <c r="B12" s="308">
        <v>1207.627</v>
      </c>
      <c r="C12" s="308">
        <v>1.3691357701474927</v>
      </c>
      <c r="D12" s="308">
        <v>0.31309038878174617</v>
      </c>
      <c r="E12" s="308"/>
      <c r="F12" s="308">
        <v>470</v>
      </c>
      <c r="G12" s="308">
        <v>0.52508099653669982</v>
      </c>
      <c r="H12" s="308">
        <v>0.1166722106653295</v>
      </c>
      <c r="I12" s="308"/>
      <c r="J12" s="308">
        <v>1316.5080542600001</v>
      </c>
      <c r="K12" s="308">
        <v>1.4484105271047383</v>
      </c>
      <c r="L12" s="308">
        <v>0.33034770644126876</v>
      </c>
      <c r="M12" s="308"/>
      <c r="N12" s="308">
        <v>1400</v>
      </c>
      <c r="O12" s="308">
        <v>1.5184381778741864</v>
      </c>
      <c r="P12" s="308">
        <v>0.34036469502698075</v>
      </c>
    </row>
    <row r="13" spans="1:16" ht="15" customHeight="1" x14ac:dyDescent="0.2">
      <c r="A13" s="7" t="s">
        <v>106</v>
      </c>
      <c r="B13" s="308">
        <v>1178.7929999999999</v>
      </c>
      <c r="C13" s="308">
        <v>1.3364454934342087</v>
      </c>
      <c r="D13" s="308">
        <v>0.30561486176046154</v>
      </c>
      <c r="E13" s="308"/>
      <c r="F13" s="308">
        <v>1190</v>
      </c>
      <c r="G13" s="308">
        <v>1.3294603954865378</v>
      </c>
      <c r="H13" s="308">
        <v>0.29540410785477039</v>
      </c>
      <c r="I13" s="308"/>
      <c r="J13" s="308">
        <v>1215.17868355</v>
      </c>
      <c r="K13" s="308">
        <v>1.3369288489134423</v>
      </c>
      <c r="L13" s="308">
        <v>0.30492140912324661</v>
      </c>
      <c r="M13" s="308"/>
      <c r="N13" s="308">
        <v>1230</v>
      </c>
      <c r="O13" s="308">
        <v>1.3340563991323211</v>
      </c>
      <c r="P13" s="308">
        <v>0.29903469634513308</v>
      </c>
    </row>
    <row r="14" spans="1:16" ht="15" customHeight="1" x14ac:dyDescent="0.2">
      <c r="A14" s="7" t="s">
        <v>107</v>
      </c>
      <c r="B14" s="308">
        <v>2445.6559999999999</v>
      </c>
      <c r="C14" s="308">
        <v>2.7727395222828211</v>
      </c>
      <c r="D14" s="308">
        <v>0.63406282557976112</v>
      </c>
      <c r="E14" s="308"/>
      <c r="F14" s="308">
        <v>2510</v>
      </c>
      <c r="G14" s="308">
        <v>2.8041559602279076</v>
      </c>
      <c r="H14" s="308">
        <v>0.62307925270207876</v>
      </c>
      <c r="I14" s="308"/>
      <c r="J14" s="308">
        <v>2532.5541188299999</v>
      </c>
      <c r="K14" s="308">
        <v>2.7862936609511992</v>
      </c>
      <c r="L14" s="308">
        <v>0.63548676507272805</v>
      </c>
      <c r="M14" s="308"/>
      <c r="N14" s="308">
        <v>2600</v>
      </c>
      <c r="O14" s="308">
        <v>2.8199566160520604</v>
      </c>
      <c r="P14" s="308">
        <v>0.63210586219296427</v>
      </c>
    </row>
    <row r="15" spans="1:16" ht="15" customHeight="1" x14ac:dyDescent="0.2">
      <c r="A15" s="307" t="s">
        <v>276</v>
      </c>
      <c r="B15" s="308">
        <v>2459.6752130000095</v>
      </c>
      <c r="C15" s="308">
        <v>2.788633673363933</v>
      </c>
      <c r="D15" s="308">
        <v>0.63769745849918669</v>
      </c>
      <c r="E15" s="308"/>
      <c r="F15" s="308">
        <v>2840</v>
      </c>
      <c r="G15" s="308">
        <v>3.1728298514132502</v>
      </c>
      <c r="H15" s="308">
        <v>0.70499803891390589</v>
      </c>
      <c r="I15" s="308"/>
      <c r="J15" s="308">
        <v>2222.9046205400082</v>
      </c>
      <c r="K15" s="308">
        <v>2.4456200193546631</v>
      </c>
      <c r="L15" s="308">
        <v>0.55778727722699206</v>
      </c>
      <c r="M15" s="308"/>
      <c r="N15" s="308">
        <v>2265</v>
      </c>
      <c r="O15" s="308">
        <v>2.4566160520607379</v>
      </c>
      <c r="P15" s="308">
        <v>0.55066145302579383</v>
      </c>
    </row>
    <row r="16" spans="1:16" s="295" customFormat="1" ht="15" customHeight="1" x14ac:dyDescent="0.2">
      <c r="A16" s="321" t="s">
        <v>277</v>
      </c>
      <c r="B16" s="322">
        <v>88203.597213000001</v>
      </c>
      <c r="C16" s="322">
        <v>100</v>
      </c>
      <c r="D16" s="322">
        <v>22.867738584320087</v>
      </c>
      <c r="E16" s="322"/>
      <c r="F16" s="322">
        <v>89510</v>
      </c>
      <c r="G16" s="322">
        <v>100</v>
      </c>
      <c r="H16" s="322">
        <v>22.219850163092854</v>
      </c>
      <c r="I16" s="322"/>
      <c r="J16" s="322">
        <v>90893.295072330002</v>
      </c>
      <c r="K16" s="322">
        <v>100</v>
      </c>
      <c r="L16" s="322">
        <v>22.807601868346577</v>
      </c>
      <c r="M16" s="322"/>
      <c r="N16" s="322">
        <v>92200</v>
      </c>
      <c r="O16" s="322">
        <v>100</v>
      </c>
      <c r="P16" s="322">
        <v>22.415446343919733</v>
      </c>
    </row>
    <row r="17" spans="1:16" s="295" customFormat="1" ht="15" customHeight="1" x14ac:dyDescent="0.2">
      <c r="A17" s="298"/>
      <c r="B17" s="299"/>
      <c r="C17" s="299"/>
      <c r="D17" s="299"/>
      <c r="F17" s="299"/>
      <c r="I17" s="299"/>
      <c r="J17" s="299"/>
      <c r="N17" s="299"/>
    </row>
    <row r="18" spans="1:16" s="297" customFormat="1" ht="15" customHeight="1" x14ac:dyDescent="0.2">
      <c r="A18" s="296" t="s">
        <v>278</v>
      </c>
      <c r="B18" s="300"/>
      <c r="C18" s="301"/>
      <c r="D18" s="301"/>
      <c r="E18" s="296"/>
      <c r="F18" s="300"/>
      <c r="G18" s="296"/>
      <c r="H18" s="296"/>
      <c r="I18" s="301"/>
      <c r="J18" s="300"/>
      <c r="K18" s="296"/>
      <c r="L18" s="296"/>
      <c r="M18" s="296"/>
      <c r="N18" s="300"/>
      <c r="O18" s="296"/>
      <c r="P18" s="296"/>
    </row>
    <row r="19" spans="1:16" s="307" customFormat="1" ht="15" customHeight="1" x14ac:dyDescent="0.25">
      <c r="A19" s="305" t="s">
        <v>279</v>
      </c>
      <c r="B19" s="309">
        <v>53239.703752000009</v>
      </c>
      <c r="C19" s="306">
        <v>60.360014142544749</v>
      </c>
      <c r="D19" s="306">
        <v>13.802970243575768</v>
      </c>
      <c r="F19" s="308">
        <v>54521.525999999983</v>
      </c>
      <c r="G19" s="306">
        <v>60.911100435705492</v>
      </c>
      <c r="H19" s="306">
        <v>13.53435524950476</v>
      </c>
      <c r="I19" s="306"/>
      <c r="J19" s="309">
        <v>55014.747380800007</v>
      </c>
      <c r="K19" s="306">
        <v>60.526738894239685</v>
      </c>
      <c r="L19" s="306">
        <v>13.804697630891866</v>
      </c>
      <c r="N19" s="309">
        <v>55400.593901925662</v>
      </c>
      <c r="O19" s="306">
        <v>60.087412041134122</v>
      </c>
      <c r="P19" s="306">
        <v>13.468861605530384</v>
      </c>
    </row>
    <row r="20" spans="1:16" s="307" customFormat="1" ht="15" customHeight="1" x14ac:dyDescent="0.25">
      <c r="A20" s="305" t="s">
        <v>280</v>
      </c>
      <c r="B20" s="308">
        <v>15649.613838001002</v>
      </c>
      <c r="C20" s="306">
        <v>17.742602719715904</v>
      </c>
      <c r="D20" s="306">
        <v>4.0573320079990998</v>
      </c>
      <c r="F20" s="308">
        <v>16116.341</v>
      </c>
      <c r="G20" s="306">
        <v>18.005073176181433</v>
      </c>
      <c r="H20" s="306">
        <v>4.0007002815027377</v>
      </c>
      <c r="I20" s="306"/>
      <c r="J20" s="308">
        <v>16462.444696999999</v>
      </c>
      <c r="K20" s="306">
        <v>18.111836174384159</v>
      </c>
      <c r="L20" s="306">
        <v>4.1308754857007131</v>
      </c>
      <c r="N20" s="308">
        <v>16749.401000000002</v>
      </c>
      <c r="O20" s="306">
        <v>18.166378524945774</v>
      </c>
      <c r="P20" s="306">
        <v>4.0720748308925758</v>
      </c>
    </row>
    <row r="21" spans="1:16" s="307" customFormat="1" ht="15" customHeight="1" x14ac:dyDescent="0.25">
      <c r="A21" s="324" t="s">
        <v>281</v>
      </c>
      <c r="B21" s="308">
        <v>10461.720954</v>
      </c>
      <c r="C21" s="306">
        <v>11.860877883173325</v>
      </c>
      <c r="D21" s="306">
        <v>2.7123145481295139</v>
      </c>
      <c r="F21" s="308">
        <v>10720.325999999999</v>
      </c>
      <c r="G21" s="306">
        <v>11.976679700592111</v>
      </c>
      <c r="H21" s="306">
        <v>2.6612002839851252</v>
      </c>
      <c r="I21" s="306"/>
      <c r="J21" s="308">
        <v>11049.843687000001</v>
      </c>
      <c r="K21" s="306">
        <v>12.156940375202467</v>
      </c>
      <c r="L21" s="306">
        <v>2.7727065601484573</v>
      </c>
      <c r="N21" s="308">
        <v>11295.594000000001</v>
      </c>
      <c r="O21" s="306">
        <v>12.25118655097614</v>
      </c>
      <c r="P21" s="306">
        <v>2.746158147827567</v>
      </c>
    </row>
    <row r="22" spans="1:16" s="307" customFormat="1" ht="15" customHeight="1" x14ac:dyDescent="0.25">
      <c r="A22" s="305" t="s">
        <v>282</v>
      </c>
      <c r="B22" s="308">
        <v>5216.2126600799993</v>
      </c>
      <c r="C22" s="306">
        <v>5.9138321167146239</v>
      </c>
      <c r="D22" s="306">
        <v>1.3523596687658634</v>
      </c>
      <c r="F22" s="308">
        <v>5051.8070000000007</v>
      </c>
      <c r="G22" s="306">
        <v>5.6438464975980347</v>
      </c>
      <c r="H22" s="306">
        <v>1.2540542352012474</v>
      </c>
      <c r="I22" s="306"/>
      <c r="J22" s="308">
        <v>5217.0894021099994</v>
      </c>
      <c r="K22" s="306">
        <v>5.7397956559484449</v>
      </c>
      <c r="L22" s="306">
        <v>1.3091097412653732</v>
      </c>
      <c r="N22" s="308">
        <v>5454.4109999999991</v>
      </c>
      <c r="O22" s="306">
        <v>5.9158470715835136</v>
      </c>
      <c r="P22" s="306">
        <v>1.3260635261191489</v>
      </c>
    </row>
    <row r="23" spans="1:16" s="307" customFormat="1" ht="15" customHeight="1" x14ac:dyDescent="0.25">
      <c r="A23" s="325" t="s">
        <v>283</v>
      </c>
      <c r="B23" s="326">
        <v>3636.3460089999999</v>
      </c>
      <c r="C23" s="327">
        <v>4.1226731379432362</v>
      </c>
      <c r="D23" s="327">
        <v>0.94276211587084513</v>
      </c>
      <c r="E23" s="328"/>
      <c r="F23" s="326">
        <v>3100</v>
      </c>
      <c r="G23" s="327">
        <v>3.4633001899229141</v>
      </c>
      <c r="H23" s="327">
        <v>0.76954011289898172</v>
      </c>
      <c r="I23" s="327"/>
      <c r="J23" s="326">
        <v>3149.1699054199998</v>
      </c>
      <c r="K23" s="327">
        <v>3.4646889002252483</v>
      </c>
      <c r="L23" s="327">
        <v>0.79021245034017007</v>
      </c>
      <c r="M23" s="328"/>
      <c r="N23" s="326">
        <v>3300</v>
      </c>
      <c r="O23" s="327">
        <v>3.5791757049891544</v>
      </c>
      <c r="P23" s="327">
        <v>0.80228820970645454</v>
      </c>
    </row>
    <row r="24" spans="1:16" s="302" customFormat="1" ht="15" customHeight="1" x14ac:dyDescent="0.25">
      <c r="A24" s="304"/>
      <c r="B24" s="304"/>
      <c r="C24" s="304"/>
      <c r="D24" s="304"/>
      <c r="I24" s="304"/>
      <c r="J24" s="304"/>
      <c r="K24" s="304"/>
      <c r="L24" s="304"/>
    </row>
    <row r="25" spans="1:16" ht="15" customHeight="1" x14ac:dyDescent="0.2">
      <c r="A25" s="303"/>
    </row>
  </sheetData>
  <mergeCells count="5">
    <mergeCell ref="A1:A2"/>
    <mergeCell ref="B1:D1"/>
    <mergeCell ref="J1:L1"/>
    <mergeCell ref="N1:P1"/>
    <mergeCell ref="F1:H1"/>
  </mergeCells>
  <pageMargins left="0.70866141732283472" right="0.70866141732283472" top="1.1811023622047245" bottom="1.1811023622047245" header="0.31496062992125984" footer="0.31496062992125984"/>
  <pageSetup paperSize="9" scale="73" fitToHeight="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33</vt:i4>
      </vt:variant>
    </vt:vector>
  </HeadingPairs>
  <TitlesOfParts>
    <vt:vector size="33" baseType="lpstr">
      <vt:lpstr>01 Eckwerte</vt:lpstr>
      <vt:lpstr>02 UG Übersicht</vt:lpstr>
      <vt:lpstr>03 GesamtstaatÜ</vt:lpstr>
      <vt:lpstr>04 Rahmenbedingungen</vt:lpstr>
      <vt:lpstr>05 Ökon AusAufw</vt:lpstr>
      <vt:lpstr>06 Ökon EinErtr</vt:lpstr>
      <vt:lpstr>BMG-Änderungen</vt:lpstr>
      <vt:lpstr>UG 16</vt:lpstr>
      <vt:lpstr>07 Öffentliche Abgaben UG16</vt:lpstr>
      <vt:lpstr>08 Arbeitsmarkt</vt:lpstr>
      <vt:lpstr>09 UG 23 DBs</vt:lpstr>
      <vt:lpstr>10 BFG BFRG Vergleich</vt:lpstr>
      <vt:lpstr>11 Infrastruktur</vt:lpstr>
      <vt:lpstr>12 Zuschüsse</vt:lpstr>
      <vt:lpstr>13 Verbindlichkeiten</vt:lpstr>
      <vt:lpstr>14 Beteiligungen Auszahlungen</vt:lpstr>
      <vt:lpstr>15 Beteiligungen Einzahlungen</vt:lpstr>
      <vt:lpstr>16 Ertragsanteile</vt:lpstr>
      <vt:lpstr>17 Ertragsanteile und Transfers</vt:lpstr>
      <vt:lpstr>18 PV</vt:lpstr>
      <vt:lpstr>19 KV</vt:lpstr>
      <vt:lpstr>20 UV</vt:lpstr>
      <vt:lpstr>21 EU</vt:lpstr>
      <vt:lpstr>22 Gesamtstaatliche Ind</vt:lpstr>
      <vt:lpstr>23 Maastricht-Ül</vt:lpstr>
      <vt:lpstr>24 Saldo Rechtsträger</vt:lpstr>
      <vt:lpstr>25 Schulden Rechtsträger</vt:lpstr>
      <vt:lpstr>26 Öffentliche U</vt:lpstr>
      <vt:lpstr>27 Prognosenvergleich</vt:lpstr>
      <vt:lpstr>28 Makroszenarien</vt:lpstr>
      <vt:lpstr>29 Zinsszenarien</vt:lpstr>
      <vt:lpstr>30 Haftungen</vt:lpstr>
      <vt:lpstr>31 IFI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Budgetbericht 2020 - Tabellen</dc:title>
  <dc:creator>Bundesministerium für Finanzen</dc:creator>
  <cp:lastModifiedBy/>
  <dcterms:created xsi:type="dcterms:W3CDTF">2015-06-05T18:19:34Z</dcterms:created>
  <dcterms:modified xsi:type="dcterms:W3CDTF">2020-03-20T12:58:34Z</dcterms:modified>
</cp:coreProperties>
</file>