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15" yWindow="2325" windowWidth="11640" windowHeight="6780" tabRatio="838"/>
  </bookViews>
  <sheets>
    <sheet name="Tab 1" sheetId="1" r:id="rId1"/>
    <sheet name="Tab 2" sheetId="44" r:id="rId2"/>
    <sheet name="Tab 3a" sheetId="89" r:id="rId3"/>
    <sheet name="Tab 3b" sheetId="90" r:id="rId4"/>
    <sheet name="Tab 3c" sheetId="106" r:id="rId5"/>
    <sheet name="Tab 3d" sheetId="108" r:id="rId6"/>
    <sheet name="Tab 4a" sheetId="92" r:id="rId7"/>
    <sheet name="Tab 4b" sheetId="95" r:id="rId8"/>
    <sheet name="Tab 4c" sheetId="96" r:id="rId9"/>
    <sheet name="Tab 5" sheetId="34" r:id="rId10"/>
    <sheet name="Tab 7" sheetId="97" r:id="rId11"/>
    <sheet name="Tab 8" sheetId="98" r:id="rId12"/>
    <sheet name="Tab 9" sheetId="99" r:id="rId13"/>
    <sheet name="Tab 10" sheetId="73" r:id="rId14"/>
    <sheet name="Tab 12" sheetId="113" r:id="rId15"/>
    <sheet name="Tab 13" sheetId="114" r:id="rId16"/>
    <sheet name="Tab 14" sheetId="115" r:id="rId17"/>
    <sheet name="Tab 15" sheetId="101" r:id="rId18"/>
    <sheet name="Tab 16" sheetId="111" r:id="rId19"/>
    <sheet name="Tab 17" sheetId="86" r:id="rId20"/>
    <sheet name="Tab 18" sheetId="56" r:id="rId21"/>
    <sheet name="Tab 19" sheetId="55" r:id="rId22"/>
    <sheet name="Tab 20" sheetId="58" r:id="rId23"/>
  </sheets>
  <externalReferences>
    <externalReference r:id="rId24"/>
  </externalReferences>
  <definedNames>
    <definedName name="_xlnm.Print_Area" localSheetId="0">'Tab 1'!$A$1:$E$28</definedName>
    <definedName name="_xlnm.Print_Titles">[1]Gesamt!$A$1:$O$65536,[1]Gesamt!$A$1:$IV$1</definedName>
  </definedNames>
  <calcPr calcId="145621"/>
</workbook>
</file>

<file path=xl/calcChain.xml><?xml version="1.0" encoding="utf-8"?>
<calcChain xmlns="http://schemas.openxmlformats.org/spreadsheetml/2006/main">
  <c r="D26" i="92" l="1"/>
  <c r="D9" i="90"/>
  <c r="E12" i="1"/>
  <c r="D51" i="86" l="1"/>
  <c r="C51" i="86"/>
  <c r="B51" i="86"/>
  <c r="C7" i="86" l="1"/>
  <c r="C8" i="86"/>
  <c r="B8" i="86"/>
  <c r="B7" i="86"/>
  <c r="E63" i="34" l="1"/>
  <c r="E46" i="34"/>
  <c r="E24" i="34"/>
  <c r="E38" i="34" l="1"/>
  <c r="D49" i="1" l="1"/>
  <c r="C56" i="86" s="1"/>
  <c r="E49" i="1"/>
  <c r="D56" i="86" s="1"/>
  <c r="C49" i="1"/>
  <c r="B56" i="86" s="1"/>
  <c r="B52" i="86" l="1"/>
  <c r="D41" i="115"/>
  <c r="C41" i="115"/>
  <c r="B41" i="115"/>
  <c r="D31" i="115"/>
  <c r="C31" i="115"/>
  <c r="B31" i="115"/>
  <c r="D9" i="115"/>
  <c r="C9" i="115"/>
  <c r="B9" i="115"/>
  <c r="B42" i="115" l="1"/>
  <c r="D42" i="115"/>
  <c r="C42" i="115"/>
  <c r="J21" i="98"/>
  <c r="J23" i="98"/>
  <c r="H11" i="92"/>
  <c r="E9" i="114" l="1"/>
  <c r="D9" i="114"/>
  <c r="C9" i="114"/>
  <c r="B9" i="114"/>
  <c r="E8" i="113"/>
  <c r="D8" i="113"/>
  <c r="C8" i="113"/>
  <c r="B8" i="113"/>
  <c r="D9" i="92" l="1"/>
  <c r="D9" i="101" l="1"/>
  <c r="J25" i="98" l="1"/>
  <c r="I21" i="98"/>
  <c r="I25" i="98" s="1"/>
  <c r="H21" i="98"/>
  <c r="H25" i="98" s="1"/>
  <c r="D25" i="98"/>
  <c r="D21" i="98"/>
  <c r="E21" i="98"/>
  <c r="E25" i="98" s="1"/>
  <c r="F21" i="98"/>
  <c r="F25" i="98" s="1"/>
  <c r="D28" i="92" l="1"/>
  <c r="H16" i="92"/>
  <c r="H15" i="92"/>
  <c r="H14" i="92"/>
  <c r="D24" i="92"/>
  <c r="D14" i="34"/>
  <c r="D41" i="96"/>
  <c r="C41" i="96"/>
  <c r="E8" i="95"/>
  <c r="E9" i="95"/>
  <c r="E10" i="95"/>
  <c r="E11" i="95"/>
  <c r="E12" i="95"/>
  <c r="E13" i="95"/>
  <c r="E14" i="95"/>
  <c r="E18" i="108"/>
  <c r="E16" i="108"/>
  <c r="E16" i="90"/>
  <c r="B18" i="111" l="1"/>
  <c r="B20" i="111" s="1"/>
  <c r="C18" i="111"/>
  <c r="C20" i="111" s="1"/>
  <c r="D18" i="111"/>
  <c r="E18" i="111"/>
  <c r="E20" i="111" s="1"/>
  <c r="F18" i="111"/>
  <c r="F20" i="111" s="1"/>
  <c r="D20" i="111"/>
  <c r="B11" i="101" l="1"/>
  <c r="D9" i="99"/>
  <c r="C20" i="108" l="1"/>
  <c r="C9" i="108"/>
  <c r="D6" i="106"/>
  <c r="D6" i="89"/>
  <c r="C14" i="1" l="1"/>
  <c r="D14" i="1"/>
  <c r="E14" i="1"/>
  <c r="C18" i="1"/>
  <c r="C21" i="1" s="1"/>
  <c r="D18" i="1"/>
  <c r="D21" i="1" s="1"/>
  <c r="E18" i="1"/>
  <c r="E21" i="1" s="1"/>
  <c r="C9" i="1" l="1"/>
  <c r="C20" i="1" s="1"/>
  <c r="J9" i="98" l="1"/>
  <c r="D52" i="86" l="1"/>
  <c r="D38" i="86" s="1"/>
  <c r="C52" i="86"/>
  <c r="C38" i="86" s="1"/>
  <c r="B38" i="86"/>
  <c r="E30" i="108" l="1"/>
  <c r="E15" i="108"/>
  <c r="E19" i="108"/>
  <c r="E21" i="108"/>
  <c r="E22" i="108"/>
  <c r="E23" i="108"/>
  <c r="E24" i="108"/>
  <c r="E25" i="108"/>
  <c r="E14" i="108"/>
  <c r="E7" i="108"/>
  <c r="E27" i="108"/>
  <c r="E26" i="108"/>
  <c r="E20" i="108"/>
  <c r="E17" i="108"/>
  <c r="E10" i="108"/>
  <c r="D11" i="108"/>
  <c r="D29" i="108" s="1"/>
  <c r="D28" i="108" s="1"/>
  <c r="C11" i="108" l="1"/>
  <c r="C29" i="108" s="1"/>
  <c r="C28" i="108" s="1"/>
  <c r="E9" i="108"/>
  <c r="E11" i="108" l="1"/>
  <c r="E29" i="108"/>
  <c r="E28" i="108"/>
  <c r="E63" i="106" l="1"/>
  <c r="F21" i="106"/>
  <c r="F22" i="106"/>
  <c r="F23" i="106"/>
  <c r="F24" i="106"/>
  <c r="F26" i="106"/>
  <c r="F27" i="106"/>
  <c r="F29" i="106"/>
  <c r="F31" i="106"/>
  <c r="F32" i="106"/>
  <c r="F34" i="106"/>
  <c r="F35" i="106"/>
  <c r="F36" i="106"/>
  <c r="F38" i="106"/>
  <c r="F41" i="106"/>
  <c r="F44" i="106"/>
  <c r="F47" i="106"/>
  <c r="F51" i="106"/>
  <c r="F58" i="106"/>
  <c r="F59" i="106"/>
  <c r="F18" i="106"/>
  <c r="F15" i="106"/>
  <c r="F16" i="106"/>
  <c r="F7" i="106"/>
  <c r="F8" i="106"/>
  <c r="F10" i="106"/>
  <c r="F11" i="106"/>
  <c r="F12" i="106"/>
  <c r="F61" i="106"/>
  <c r="F56" i="106"/>
  <c r="F55" i="106"/>
  <c r="F53" i="106"/>
  <c r="F49" i="106"/>
  <c r="F43" i="106"/>
  <c r="F39" i="106"/>
  <c r="F30" i="106"/>
  <c r="F19" i="106"/>
  <c r="F14" i="106"/>
  <c r="F9" i="106"/>
  <c r="F52" i="106" l="1"/>
  <c r="F42" i="106"/>
  <c r="F40" i="106"/>
  <c r="F50" i="106"/>
  <c r="F60" i="106"/>
  <c r="F62" i="106"/>
  <c r="F46" i="106"/>
  <c r="F11" i="101" l="1"/>
  <c r="E11" i="101"/>
  <c r="D11" i="101"/>
  <c r="C11" i="101"/>
  <c r="C9" i="99"/>
  <c r="B9" i="99"/>
  <c r="J14" i="98"/>
  <c r="I14" i="98"/>
  <c r="H14" i="98"/>
  <c r="F14" i="98"/>
  <c r="E14" i="98"/>
  <c r="D14" i="98"/>
  <c r="I9" i="98"/>
  <c r="H9" i="98"/>
  <c r="F9" i="98"/>
  <c r="E9" i="98"/>
  <c r="D9" i="98"/>
  <c r="C48" i="97"/>
  <c r="C44" i="97"/>
  <c r="C35" i="97"/>
  <c r="C28" i="97"/>
  <c r="C20" i="97"/>
  <c r="E40" i="96"/>
  <c r="E39" i="96"/>
  <c r="E38" i="96"/>
  <c r="E37" i="96"/>
  <c r="E36" i="96"/>
  <c r="E35" i="96"/>
  <c r="E34" i="96"/>
  <c r="E33" i="96"/>
  <c r="E32" i="96"/>
  <c r="E31" i="96"/>
  <c r="E30" i="96"/>
  <c r="E29" i="96"/>
  <c r="E28" i="96"/>
  <c r="E27" i="96"/>
  <c r="E26" i="96"/>
  <c r="E25" i="96"/>
  <c r="E24" i="96"/>
  <c r="E23" i="96"/>
  <c r="E22" i="96"/>
  <c r="E21" i="96"/>
  <c r="E20" i="96"/>
  <c r="E19" i="96"/>
  <c r="E18" i="96"/>
  <c r="E17" i="96"/>
  <c r="E16" i="96"/>
  <c r="E15" i="96"/>
  <c r="E14" i="96"/>
  <c r="E13" i="96"/>
  <c r="E12" i="96"/>
  <c r="E11" i="96"/>
  <c r="E10" i="96"/>
  <c r="E9" i="96"/>
  <c r="E8" i="96"/>
  <c r="D41" i="95"/>
  <c r="C41" i="95"/>
  <c r="E40" i="95"/>
  <c r="E39" i="95"/>
  <c r="E38" i="95"/>
  <c r="E37" i="95"/>
  <c r="E36" i="95"/>
  <c r="E35" i="95"/>
  <c r="E34" i="95"/>
  <c r="E33" i="95"/>
  <c r="E32" i="95"/>
  <c r="E31" i="95"/>
  <c r="E30" i="95"/>
  <c r="E29" i="95"/>
  <c r="E28" i="95"/>
  <c r="E27" i="95"/>
  <c r="E26" i="95"/>
  <c r="E25" i="95"/>
  <c r="E24" i="95"/>
  <c r="E23" i="95"/>
  <c r="E22" i="95"/>
  <c r="E21" i="95"/>
  <c r="E20" i="95"/>
  <c r="E19" i="95"/>
  <c r="E18" i="95"/>
  <c r="E17" i="95"/>
  <c r="E16" i="95"/>
  <c r="E15" i="95"/>
  <c r="J33" i="92"/>
  <c r="J32" i="92"/>
  <c r="J31" i="92"/>
  <c r="J30" i="92"/>
  <c r="J28" i="92"/>
  <c r="J27" i="92"/>
  <c r="J26" i="92"/>
  <c r="D34" i="92"/>
  <c r="J22" i="92"/>
  <c r="J21" i="92"/>
  <c r="J20" i="92"/>
  <c r="J19" i="92"/>
  <c r="J17" i="92"/>
  <c r="J16" i="92"/>
  <c r="J15" i="92"/>
  <c r="H24" i="92"/>
  <c r="J11" i="92"/>
  <c r="J10" i="92"/>
  <c r="J9" i="92"/>
  <c r="J8" i="92"/>
  <c r="E29" i="90"/>
  <c r="E26" i="90"/>
  <c r="E25" i="90"/>
  <c r="E24" i="90"/>
  <c r="E23" i="90"/>
  <c r="E22" i="90"/>
  <c r="E21" i="90"/>
  <c r="E20" i="90"/>
  <c r="E18" i="90"/>
  <c r="E17" i="90"/>
  <c r="E15" i="90"/>
  <c r="E14" i="90"/>
  <c r="E10" i="90"/>
  <c r="D11" i="90"/>
  <c r="E7" i="90"/>
  <c r="F62" i="89"/>
  <c r="F39" i="89"/>
  <c r="F38" i="89"/>
  <c r="F36" i="89"/>
  <c r="F35" i="89"/>
  <c r="F34" i="89"/>
  <c r="F32" i="89"/>
  <c r="F31" i="89"/>
  <c r="F30" i="89"/>
  <c r="F29" i="89"/>
  <c r="F27" i="89"/>
  <c r="F26" i="89"/>
  <c r="F24" i="89"/>
  <c r="F23" i="89"/>
  <c r="F22" i="89"/>
  <c r="F21" i="89"/>
  <c r="F19" i="89"/>
  <c r="F18" i="89"/>
  <c r="F16" i="89"/>
  <c r="F15" i="89"/>
  <c r="F14" i="89"/>
  <c r="F12" i="89"/>
  <c r="F11" i="89"/>
  <c r="F10" i="89"/>
  <c r="F9" i="89"/>
  <c r="F8" i="89"/>
  <c r="F7" i="89"/>
  <c r="E63" i="89"/>
  <c r="I27" i="98" l="1"/>
  <c r="F27" i="98"/>
  <c r="H27" i="98"/>
  <c r="E41" i="96"/>
  <c r="F53" i="89"/>
  <c r="F44" i="89"/>
  <c r="F47" i="89"/>
  <c r="C49" i="97"/>
  <c r="F56" i="89"/>
  <c r="F61" i="89"/>
  <c r="C11" i="90"/>
  <c r="C28" i="90" s="1"/>
  <c r="C27" i="90" s="1"/>
  <c r="F6" i="89"/>
  <c r="F40" i="89"/>
  <c r="E41" i="95"/>
  <c r="F41" i="89"/>
  <c r="F43" i="89"/>
  <c r="F46" i="89"/>
  <c r="F49" i="89"/>
  <c r="F51" i="89"/>
  <c r="F59" i="89"/>
  <c r="F42" i="89"/>
  <c r="F50" i="89"/>
  <c r="F52" i="89"/>
  <c r="F55" i="89"/>
  <c r="F58" i="89"/>
  <c r="E27" i="98"/>
  <c r="J27" i="98"/>
  <c r="D28" i="90"/>
  <c r="D27" i="90" s="1"/>
  <c r="E19" i="90"/>
  <c r="F60" i="89"/>
  <c r="E9" i="90"/>
  <c r="D35" i="92"/>
  <c r="H34" i="92"/>
  <c r="J14" i="92"/>
  <c r="E11" i="90" l="1"/>
  <c r="J24" i="92"/>
  <c r="D63" i="89"/>
  <c r="D63" i="106"/>
  <c r="F6" i="106"/>
  <c r="F63" i="106" s="1"/>
  <c r="F63" i="89"/>
  <c r="J34" i="92"/>
  <c r="H35" i="92"/>
  <c r="J35" i="92" s="1"/>
  <c r="E28" i="90"/>
  <c r="E27" i="90"/>
  <c r="E8" i="73" l="1"/>
  <c r="D8" i="73"/>
  <c r="C8" i="73"/>
  <c r="B8" i="73"/>
  <c r="E50" i="34" l="1"/>
  <c r="E34" i="34" l="1"/>
  <c r="E54" i="34" l="1"/>
  <c r="E26" i="34"/>
  <c r="B9" i="86" l="1"/>
  <c r="B24" i="86" s="1"/>
  <c r="B25" i="86" s="1"/>
  <c r="B29" i="86" s="1"/>
  <c r="E57" i="34" l="1"/>
  <c r="E60" i="34"/>
  <c r="E30" i="34" l="1"/>
  <c r="E15" i="34" l="1"/>
  <c r="B32" i="86" l="1"/>
  <c r="B36" i="86" s="1"/>
  <c r="B39" i="86" s="1"/>
  <c r="D56" i="34" l="1"/>
  <c r="D59" i="34"/>
  <c r="D29" i="34" l="1"/>
  <c r="D33" i="34"/>
  <c r="D53" i="34"/>
  <c r="D25" i="34" l="1"/>
  <c r="D49" i="34" l="1"/>
  <c r="C9" i="86" l="1"/>
  <c r="C24" i="86" s="1"/>
  <c r="D9" i="1" l="1"/>
  <c r="D20" i="1" s="1"/>
  <c r="C25" i="86" l="1"/>
  <c r="C29" i="86" s="1"/>
  <c r="C32" i="86" s="1"/>
  <c r="C36" i="86" s="1"/>
  <c r="C39" i="86" s="1"/>
  <c r="E40" i="34" l="1"/>
  <c r="E48" i="34" l="1"/>
  <c r="E49" i="34" l="1"/>
  <c r="E31" i="34"/>
  <c r="E47" i="34" l="1"/>
  <c r="E51" i="34" l="1"/>
  <c r="E9" i="34"/>
  <c r="E41" i="34"/>
  <c r="E35" i="34"/>
  <c r="E18" i="34" l="1"/>
  <c r="E20" i="34"/>
  <c r="E19" i="34"/>
  <c r="E8" i="34"/>
  <c r="E12" i="34"/>
  <c r="E10" i="34"/>
  <c r="E16" i="34"/>
  <c r="E17" i="34"/>
  <c r="E52" i="34"/>
  <c r="E21" i="34"/>
  <c r="E39" i="34"/>
  <c r="E27" i="34"/>
  <c r="E42" i="34"/>
  <c r="E11" i="34"/>
  <c r="E53" i="34" l="1"/>
  <c r="E29" i="34"/>
  <c r="E28" i="34"/>
  <c r="E25" i="34"/>
  <c r="E58" i="34"/>
  <c r="E33" i="34"/>
  <c r="E32" i="34"/>
  <c r="E64" i="34"/>
  <c r="E14" i="34"/>
  <c r="E13" i="34"/>
  <c r="E7" i="34"/>
  <c r="E59" i="34" l="1"/>
  <c r="D27" i="98" l="1"/>
  <c r="D7" i="86" l="1"/>
  <c r="D8" i="86" l="1"/>
  <c r="D9" i="86" s="1"/>
  <c r="D24" i="86" s="1"/>
  <c r="D25" i="86" s="1"/>
  <c r="D29" i="86" s="1"/>
  <c r="D32" i="86" s="1"/>
  <c r="D36" i="86" s="1"/>
  <c r="D39" i="86" s="1"/>
  <c r="E9" i="1"/>
  <c r="E20" i="1" s="1"/>
</calcChain>
</file>

<file path=xl/sharedStrings.xml><?xml version="1.0" encoding="utf-8"?>
<sst xmlns="http://schemas.openxmlformats.org/spreadsheetml/2006/main" count="840" uniqueCount="482">
  <si>
    <t>in Mio. €</t>
  </si>
  <si>
    <t>in % des BIP</t>
  </si>
  <si>
    <t>Quelle: Bundesministerium für Finanzen</t>
  </si>
  <si>
    <t>Veränderungen gegen das Vorjahr in %</t>
  </si>
  <si>
    <t>Bruttoinlandsprodukt</t>
  </si>
  <si>
    <t xml:space="preserve">Real </t>
  </si>
  <si>
    <t xml:space="preserve">Nominell </t>
  </si>
  <si>
    <t>nominell, absolut, in Mrd. €</t>
  </si>
  <si>
    <t>Verbraucherpreise</t>
  </si>
  <si>
    <t>Lohn- und Gehaltssumme, brutto</t>
  </si>
  <si>
    <t>Unselbstständig aktiv Beschäftigte</t>
  </si>
  <si>
    <t>Arbeitslose</t>
  </si>
  <si>
    <t>in 1.000</t>
  </si>
  <si>
    <t>in Mio. € (Rundungsdifferenzen)</t>
  </si>
  <si>
    <t>Differenz</t>
  </si>
  <si>
    <t>UG 1-6  Oberste Organe</t>
  </si>
  <si>
    <t>UG 10  Bundeskanzleramt</t>
  </si>
  <si>
    <t>UG 11 Inneres</t>
  </si>
  <si>
    <t>UG 12 Äußeres</t>
  </si>
  <si>
    <t>UG 13 Justiz</t>
  </si>
  <si>
    <t>UG 14 Militärische Angelegenheiten und Sport</t>
  </si>
  <si>
    <t>UG 15 Finanzverwaltung</t>
  </si>
  <si>
    <t>hievon</t>
  </si>
  <si>
    <t>UG 16 Öffentliche Abgaben</t>
  </si>
  <si>
    <t>UG 20 Arbeit</t>
  </si>
  <si>
    <t>UG 21 Soziales und Konsumentenschutz</t>
  </si>
  <si>
    <t xml:space="preserve">hievon </t>
  </si>
  <si>
    <t>UG 24 Gesundheit</t>
  </si>
  <si>
    <t>Zahlungen  an die BIG</t>
  </si>
  <si>
    <t>UG 31 Wissenschaft und Forschung</t>
  </si>
  <si>
    <t>UG 33 Wirtschaft (Forschung)</t>
  </si>
  <si>
    <t>UG 34 Verkehr Innovation u. Technologie (Forschung)</t>
  </si>
  <si>
    <t>UG 40 Wirtschaft</t>
  </si>
  <si>
    <t>UG 41 Verkehr, Innovation und Technologie</t>
  </si>
  <si>
    <t>UG 42 Land-, Forst- u. Wasserwirtschaft</t>
  </si>
  <si>
    <t>UG 43 Umwelt</t>
  </si>
  <si>
    <t>UG 44 Finanzausgleich</t>
  </si>
  <si>
    <t>UG 45 Bundesvermögen</t>
  </si>
  <si>
    <t>UG 46 Finanzmarktstabilität</t>
  </si>
  <si>
    <t>UG 51 Kassenverwaltung</t>
  </si>
  <si>
    <t>Ausgaben</t>
  </si>
  <si>
    <t>Einnahmen</t>
  </si>
  <si>
    <t>Präsidentschaftskanzlei</t>
  </si>
  <si>
    <t>Verwaltungsgerichtshof</t>
  </si>
  <si>
    <t xml:space="preserve">Bundeskanzleramt </t>
  </si>
  <si>
    <t>Arbeit</t>
  </si>
  <si>
    <t>Soziales u. Konsumentenschutz</t>
  </si>
  <si>
    <t>Gesundheit</t>
  </si>
  <si>
    <t>Wissenschaft u. Forschung</t>
  </si>
  <si>
    <t>Wirtschaft (Forschung)</t>
  </si>
  <si>
    <t>Verkehr, Innovation und Technologie (Forschung)</t>
  </si>
  <si>
    <t>Wirtschaft</t>
  </si>
  <si>
    <t>Verkehr, Innovation u. Technologie</t>
  </si>
  <si>
    <t>Land-, Forst- u. Wasserwirtschaft</t>
  </si>
  <si>
    <t>Umwelt</t>
  </si>
  <si>
    <t>Finanzausgleich</t>
  </si>
  <si>
    <t>Bundesvermögen</t>
  </si>
  <si>
    <t>Finanzmarktstabilität</t>
  </si>
  <si>
    <t>Kassenverwaltung</t>
  </si>
  <si>
    <t>Finanzierungen, Währungstauschverträge</t>
  </si>
  <si>
    <t>Summe</t>
  </si>
  <si>
    <t>Ab-Überweisungen</t>
  </si>
  <si>
    <t>Öffentliche Abgaben-Netto</t>
  </si>
  <si>
    <t>Finanzmarktstabilität (UG 46)</t>
  </si>
  <si>
    <t>UG</t>
  </si>
  <si>
    <t>Bezeichnung</t>
  </si>
  <si>
    <t>Bundesgesetzgebung</t>
  </si>
  <si>
    <t>Verfassungsgerichtshof</t>
  </si>
  <si>
    <t>Volksanwaltschaft</t>
  </si>
  <si>
    <t>Rechnungshof</t>
  </si>
  <si>
    <t>Bundeskanzleramt</t>
  </si>
  <si>
    <t>davon fix</t>
  </si>
  <si>
    <t>Inneres</t>
  </si>
  <si>
    <t>Äußeres</t>
  </si>
  <si>
    <t>Justiz</t>
  </si>
  <si>
    <t>Militärische Angelegenheiten und Sport</t>
  </si>
  <si>
    <t>Finanzverwaltung</t>
  </si>
  <si>
    <t>Öffentliche Abgaben</t>
  </si>
  <si>
    <t>Soziales und Konsumentenschutz</t>
  </si>
  <si>
    <t>Wissenschaft und Forschung</t>
  </si>
  <si>
    <t xml:space="preserve">Verkehr, Innovation und Technologie </t>
  </si>
  <si>
    <t>Land-, Forst- und Wasserwirtschaft</t>
  </si>
  <si>
    <t>Gesamt-
stand</t>
  </si>
  <si>
    <t>Rubrik 0, 1: Recht und Sicherheit</t>
  </si>
  <si>
    <t>Finanzen</t>
  </si>
  <si>
    <t>Summe Rubrik 0, 1</t>
  </si>
  <si>
    <t>Rubrik 2: Arbeit, Soziales, Gesundheit und Familie</t>
  </si>
  <si>
    <t>Summe Rubrik 2</t>
  </si>
  <si>
    <t>Rubrik 3: Bildung, Forschung, Kunst und Kultur</t>
  </si>
  <si>
    <t>Summe Rubrik 3</t>
  </si>
  <si>
    <t>Rubrik 4: Wirtschaft, Infrastruktur und Umwelt</t>
  </si>
  <si>
    <t xml:space="preserve">Wirtschaft </t>
  </si>
  <si>
    <t>Verkehr, Innovation und Technologie</t>
  </si>
  <si>
    <t xml:space="preserve">Umwelt </t>
  </si>
  <si>
    <t>Summe Rubrik 4</t>
  </si>
  <si>
    <t>Rubrik 5: Kassa und Zinsen</t>
  </si>
  <si>
    <t xml:space="preserve">Finanzierungen, Währungstauschverträge </t>
  </si>
  <si>
    <t>Summe Rubrik 5</t>
  </si>
  <si>
    <t>Gesamtsumme aller Rubriken</t>
  </si>
  <si>
    <t>davon</t>
  </si>
  <si>
    <t>Allgemeinbildende Pflichtschulen</t>
  </si>
  <si>
    <t>Berufsbildende Pflichtschulen</t>
  </si>
  <si>
    <t>Land- u. forstwirtsch. Schulen</t>
  </si>
  <si>
    <t>Sonstige Pensionsleistungen</t>
  </si>
  <si>
    <t xml:space="preserve">Summe </t>
  </si>
  <si>
    <t>Erfolg</t>
  </si>
  <si>
    <t>Ertragsanteile der Länder</t>
  </si>
  <si>
    <t xml:space="preserve">Transferzahlungen an Länder </t>
  </si>
  <si>
    <t xml:space="preserve">     Zweckzuschüsse Krankenanstalten (UG 24)</t>
  </si>
  <si>
    <t xml:space="preserve">     Zuschüsse für Krankenanstalten (UG 44)</t>
  </si>
  <si>
    <r>
      <t xml:space="preserve">     Klinischer Mehraufwand</t>
    </r>
    <r>
      <rPr>
        <vertAlign val="superscript"/>
        <sz val="9"/>
        <rFont val="Palatino Linotype"/>
        <family val="1"/>
      </rPr>
      <t xml:space="preserve"> 1)</t>
    </r>
  </si>
  <si>
    <t xml:space="preserve">     Gesundheits- u. Sozialbereichs-Beihilfengesetz</t>
  </si>
  <si>
    <r>
      <t xml:space="preserve">     Kostenersatz für Flüchtlingsbetreuung </t>
    </r>
    <r>
      <rPr>
        <vertAlign val="superscript"/>
        <sz val="9"/>
        <rFont val="Palatino Linotype"/>
        <family val="1"/>
      </rPr>
      <t>2)</t>
    </r>
  </si>
  <si>
    <t xml:space="preserve">     Wohnbauförderungs-Zweckzuschüsse</t>
  </si>
  <si>
    <t xml:space="preserve">     Zuschüsse für die Finanzierung von Straßen</t>
  </si>
  <si>
    <t xml:space="preserve">     Zuschüsse aus dem Pflegefonds (UG 21)</t>
  </si>
  <si>
    <t xml:space="preserve">     Zuschüsse für schulische Tagesbetreuung (UG 30)</t>
  </si>
  <si>
    <t xml:space="preserve">     Bedarfszuweisungen an Länder</t>
  </si>
  <si>
    <t xml:space="preserve">     Zuschüsse zur Theaterführung</t>
  </si>
  <si>
    <t xml:space="preserve">     Katastrophenfonds</t>
  </si>
  <si>
    <t xml:space="preserve">     Bundesbeitrag U-Bahnbau Wien</t>
  </si>
  <si>
    <t xml:space="preserve">     Sonstige Transfers an Länder</t>
  </si>
  <si>
    <t>Ertragsanteile der Gemeinden</t>
  </si>
  <si>
    <t>Transferzahlungen an Gemeinden</t>
  </si>
  <si>
    <t xml:space="preserve">     Finanzkraftstärkung der Gemeinden</t>
  </si>
  <si>
    <t xml:space="preserve">     Polizeikostenersatz</t>
  </si>
  <si>
    <t xml:space="preserve">     Finanzzuw. in Nahverkehrsangelegenheiten</t>
  </si>
  <si>
    <t xml:space="preserve">     Bedarfszuweisungsgesetz</t>
  </si>
  <si>
    <t xml:space="preserve">     Sonstige Transfers an Gemeinden</t>
  </si>
  <si>
    <t>Ertragsanteile der Länder und Gemeinden</t>
  </si>
  <si>
    <t>Transferzahlungen an Länder und Gemeinden</t>
  </si>
  <si>
    <r>
      <t xml:space="preserve">1) </t>
    </r>
    <r>
      <rPr>
        <sz val="7.5"/>
        <rFont val="Palatino Linotype"/>
        <family val="1"/>
      </rPr>
      <t>Ab dem BVA 2007 wird der laufende klinische Mehraufwand nicht mehr gesondert budgetiert, sondern ist im Gesamtbetrag gem. § 12 UG 2002</t>
    </r>
  </si>
  <si>
    <t xml:space="preserve"> enthalten; die Investitionen werden weiterhin getrennt budgetiert.</t>
  </si>
  <si>
    <r>
      <t xml:space="preserve">2) </t>
    </r>
    <r>
      <rPr>
        <sz val="7.5"/>
        <rFont val="Palatino Linotype"/>
        <family val="1"/>
      </rPr>
      <t>Saldo aus den Zahlungen des Bundes an die Länder und der Ersätze der Länder an den Bund</t>
    </r>
  </si>
  <si>
    <r>
      <t xml:space="preserve">Bundesbeitrag zur gesetzl. Pensionsversicherung </t>
    </r>
    <r>
      <rPr>
        <vertAlign val="superscript"/>
        <sz val="9"/>
        <rFont val="Palatino Linotype"/>
        <family val="1"/>
      </rPr>
      <t>1)</t>
    </r>
  </si>
  <si>
    <t>Ausgleichszulagen</t>
  </si>
  <si>
    <t xml:space="preserve">Überweisungen aus der ALV </t>
  </si>
  <si>
    <t>Überweisungen des  FLAF</t>
  </si>
  <si>
    <r>
      <t>1)</t>
    </r>
    <r>
      <rPr>
        <sz val="7"/>
        <rFont val="Palatino Linotype"/>
        <family val="1"/>
      </rPr>
      <t xml:space="preserve"> inkl. Abrechnungsreste</t>
    </r>
  </si>
  <si>
    <t>Rückflüsse</t>
  </si>
  <si>
    <t>EAGFL-Ausrichtung</t>
  </si>
  <si>
    <t>Europ. Fischereifonds</t>
  </si>
  <si>
    <t>Europ. Regionalfonds (EFRE)</t>
  </si>
  <si>
    <t>Europ. Sozialfonds (ESF)</t>
  </si>
  <si>
    <t xml:space="preserve">Europ. Solidaritätsfonds </t>
  </si>
  <si>
    <t>Europ. Globalisierungsfonds</t>
  </si>
  <si>
    <t>Rückflüsse insgesamt</t>
  </si>
  <si>
    <t>in Mrd. €</t>
  </si>
  <si>
    <t xml:space="preserve">Staatsausgaben </t>
  </si>
  <si>
    <t xml:space="preserve">Staatseinnahmen </t>
  </si>
  <si>
    <t xml:space="preserve">Öffentliches Defizit (Maastricht) </t>
  </si>
  <si>
    <t>Bundessektor</t>
  </si>
  <si>
    <t>Landes- und Gemeindesektor</t>
  </si>
  <si>
    <t>Sozialversicherungsträger</t>
  </si>
  <si>
    <t xml:space="preserve">Verschuldungsquote (Maastricht) </t>
  </si>
  <si>
    <t>Produktionserlöse</t>
  </si>
  <si>
    <t>Produktions- und Importabgaben</t>
  </si>
  <si>
    <t>Einkommen- und Vermögensteuern</t>
  </si>
  <si>
    <t>Sozialbeiträge (inkl. unterstellte Sozialbeiträge)</t>
  </si>
  <si>
    <t>Vermögenseinkommen</t>
  </si>
  <si>
    <t>Transfers</t>
  </si>
  <si>
    <t xml:space="preserve">Summe Einnahmen </t>
  </si>
  <si>
    <t>Vorleistungen</t>
  </si>
  <si>
    <t>Arbeitnehmerentgelt</t>
  </si>
  <si>
    <t>gezahlte Steuern</t>
  </si>
  <si>
    <t>Monetäre Sozialleistungen</t>
  </si>
  <si>
    <t>Soziale Sachleistungen</t>
  </si>
  <si>
    <t>Sonstige laufende Transfers</t>
  </si>
  <si>
    <t>Subventionen</t>
  </si>
  <si>
    <t>Vermögenstransfers</t>
  </si>
  <si>
    <t>Zinsen für die Staatsschuld</t>
  </si>
  <si>
    <t>Bruttoinvestitionen</t>
  </si>
  <si>
    <t xml:space="preserve">Summe Ausgaben </t>
  </si>
  <si>
    <t xml:space="preserve">Vermögensgütern </t>
  </si>
  <si>
    <t>Nettozugang an nichtproduzierten</t>
  </si>
  <si>
    <t>Sonstige Transfers</t>
  </si>
  <si>
    <t>ASFINAG</t>
  </si>
  <si>
    <t>in Mrd. €, per Jahresende</t>
  </si>
  <si>
    <t>Finanzierungsvoranschlag</t>
  </si>
  <si>
    <t>Allgemeine Gebarung</t>
  </si>
  <si>
    <t>Einzahlungen</t>
  </si>
  <si>
    <t>Auszahlungen</t>
  </si>
  <si>
    <t>Nettofinanzierungsbedarf</t>
  </si>
  <si>
    <t>Geldfluss aus der Finanzierungstätigkeit</t>
  </si>
  <si>
    <t>Nettofinanzierung</t>
  </si>
  <si>
    <t>Ergebnisvoranschlag</t>
  </si>
  <si>
    <t>Erträge</t>
  </si>
  <si>
    <t>Aufwendungen</t>
  </si>
  <si>
    <t>Nettoergebnis</t>
  </si>
  <si>
    <t>Maastricht-Defizit des Bundes</t>
  </si>
  <si>
    <t>GB Steuer- u. Zollverwaltung</t>
  </si>
  <si>
    <t>GB Arbeitsmarkt</t>
  </si>
  <si>
    <t>GB Gesundheitssystemfinanzierung</t>
  </si>
  <si>
    <t>GB Ausgleichsfonds für Familienbeihilfen (FLAF)</t>
  </si>
  <si>
    <t>hievon DB Familienbeihilfe</t>
  </si>
  <si>
    <t>GB Schule/Lehrpersonal</t>
  </si>
  <si>
    <t>DB Universitäten</t>
  </si>
  <si>
    <t>DB Fachhochschulen</t>
  </si>
  <si>
    <t>DB Schiene</t>
  </si>
  <si>
    <t>hievon DB Ländliche Entwicklung</t>
  </si>
  <si>
    <t>GB Katastrophen-Fonds</t>
  </si>
  <si>
    <t>GB Haftungen (AusfFG, AFFG ua.)</t>
  </si>
  <si>
    <t>GB Bundesvermögensverwaltung</t>
  </si>
  <si>
    <t>Gesamtauszahlungen</t>
  </si>
  <si>
    <t>FH=Finanzierungshaushalt, UG=Untergliederung, GB=Globalbudget, DB=Detailbudget</t>
  </si>
  <si>
    <t xml:space="preserve">             DB Kinderbetreuungsgeld</t>
  </si>
  <si>
    <t>DB Bruttosteuern</t>
  </si>
  <si>
    <t>DB EU-Ab-Überw. II</t>
  </si>
  <si>
    <t>Sonstige Einzahlungen</t>
  </si>
  <si>
    <t>DB Leistungen/Beiträge zum Arbeitsmarkt (ALV-Beiträge)</t>
  </si>
  <si>
    <t>BMF: DB Kapitalbeteiligungen (OENB, Verbund etc.)</t>
  </si>
  <si>
    <t>BMF: DB Unbewegliches Bundesvermögen (Veräußerungen)</t>
  </si>
  <si>
    <t>BMF: GB Haftungen des Bundes (Haftungsentgelte etc.)</t>
  </si>
  <si>
    <t>BMF: UG Kassenverwaltung; DB Geldverkehr des Bundes</t>
  </si>
  <si>
    <t>BMF: UG Kassenverwaltung; DB Transfer von der EU</t>
  </si>
  <si>
    <t>Übrige Einzahlungen</t>
  </si>
  <si>
    <t>Summe Sonstige Einzahlungen</t>
  </si>
  <si>
    <t>Gesamteinzahlungen</t>
  </si>
  <si>
    <t>DB FinAusgl.Ab-Überw. I + DB Sonst. Ab-Überw. I</t>
  </si>
  <si>
    <t>BMF: DB Zentralstelle (Gebühren etc.) + DB Einhebungsvergütungen</t>
  </si>
  <si>
    <t>Aufwand</t>
  </si>
  <si>
    <t>FH-Personalauszahlungen / EH-Personalaufwand</t>
  </si>
  <si>
    <t>für Aktive</t>
  </si>
  <si>
    <t xml:space="preserve">     LandeslehrerInnen, Aktivausgaben (UG 30 und 42)</t>
  </si>
  <si>
    <t xml:space="preserve">     LandeslehrerInnen, Pensionsausgaben </t>
  </si>
  <si>
    <r>
      <t xml:space="preserve">Leistungen nach dem Pflegegeldgesetz </t>
    </r>
    <r>
      <rPr>
        <vertAlign val="superscript"/>
        <sz val="9"/>
        <rFont val="Palatino Linotype"/>
        <family val="1"/>
      </rPr>
      <t>2)</t>
    </r>
  </si>
  <si>
    <t>*) BVA 2012 in der Fassung der 2. BFG Novelle</t>
  </si>
  <si>
    <t>GB Landwirtschaft  und ländlicher Raum</t>
  </si>
  <si>
    <t>GB Pflege</t>
  </si>
  <si>
    <t>BIP</t>
  </si>
  <si>
    <t xml:space="preserve">ÖBB-Holding AG </t>
  </si>
  <si>
    <t xml:space="preserve">          variabel</t>
  </si>
  <si>
    <t xml:space="preserve">Verkehr, Innovation u. Technologie </t>
  </si>
  <si>
    <t>(Forschung)</t>
  </si>
  <si>
    <t>Finanzierungs-</t>
  </si>
  <si>
    <t>Ergebnis-</t>
  </si>
  <si>
    <t>01</t>
  </si>
  <si>
    <t>02</t>
  </si>
  <si>
    <t>03</t>
  </si>
  <si>
    <t>04</t>
  </si>
  <si>
    <t>05</t>
  </si>
  <si>
    <t>06</t>
  </si>
  <si>
    <t>10</t>
  </si>
  <si>
    <t>11</t>
  </si>
  <si>
    <t>12</t>
  </si>
  <si>
    <t>13</t>
  </si>
  <si>
    <t>14</t>
  </si>
  <si>
    <t>15</t>
  </si>
  <si>
    <t>16</t>
  </si>
  <si>
    <t>20</t>
  </si>
  <si>
    <t>21</t>
  </si>
  <si>
    <t>22</t>
  </si>
  <si>
    <t>23</t>
  </si>
  <si>
    <t>24</t>
  </si>
  <si>
    <t>25</t>
  </si>
  <si>
    <t>30</t>
  </si>
  <si>
    <t>31</t>
  </si>
  <si>
    <t>33</t>
  </si>
  <si>
    <t>34</t>
  </si>
  <si>
    <t>Verkehr, Innovation u. Technologie (Forschung)</t>
  </si>
  <si>
    <t>40</t>
  </si>
  <si>
    <t>41</t>
  </si>
  <si>
    <t>42</t>
  </si>
  <si>
    <t>43</t>
  </si>
  <si>
    <t>44</t>
  </si>
  <si>
    <t>45</t>
  </si>
  <si>
    <t>46</t>
  </si>
  <si>
    <t>51</t>
  </si>
  <si>
    <t>58</t>
  </si>
  <si>
    <t>Betrag</t>
  </si>
  <si>
    <t>Operative Verwaltungstätigkeit</t>
  </si>
  <si>
    <t>Fin.wirksame Aufwendungen</t>
  </si>
  <si>
    <t>Personalaufwand</t>
  </si>
  <si>
    <t>Ausz. aus betriebl. Sachaufwand (ohne FA)</t>
  </si>
  <si>
    <t>Betriebl. Sachaufwand</t>
  </si>
  <si>
    <t>Auszahlungen aus Finanzaufwand (FA)</t>
  </si>
  <si>
    <t>Finanzaufwand</t>
  </si>
  <si>
    <t>Auszahlungen aus Transfers</t>
  </si>
  <si>
    <t>Transferaufwand</t>
  </si>
  <si>
    <t>Nicht fin.wirksame Aufwendungen</t>
  </si>
  <si>
    <t>Abschreibungen auf Vermögenswerte</t>
  </si>
  <si>
    <t>Aufwand aus Wertberichtigungen</t>
  </si>
  <si>
    <t>Auszahlungen aus der Investitionstätigkeit</t>
  </si>
  <si>
    <t xml:space="preserve">Sachanlagen </t>
  </si>
  <si>
    <t>immaterielle Vermögensgegenstände</t>
  </si>
  <si>
    <t>Beteiligungen</t>
  </si>
  <si>
    <t>Darlehen und Vorschüsse</t>
  </si>
  <si>
    <t>Auszahlungen insgesamt</t>
  </si>
  <si>
    <t>Aufwendungen insgesamt</t>
  </si>
  <si>
    <t>Operative Verwaltungstätigkeit und Transfers</t>
  </si>
  <si>
    <t>Einzahlungen aus Finanzerträgen</t>
  </si>
  <si>
    <t>Finanzerträge</t>
  </si>
  <si>
    <t>Investitionstätigkeit</t>
  </si>
  <si>
    <t>Einzahlungen insgesamt</t>
  </si>
  <si>
    <t>Erträge insgesamt</t>
  </si>
  <si>
    <t>Einzahlungen (allgemeine Gebarung)</t>
  </si>
  <si>
    <t>Auszahlungen (allgemeine Gebarung)</t>
  </si>
  <si>
    <t>in % BIP</t>
  </si>
  <si>
    <t>Auszahlungen aus Personalaufwand</t>
  </si>
  <si>
    <t>Sonstige (haupts. Pflegegeld)</t>
  </si>
  <si>
    <r>
      <rPr>
        <vertAlign val="superscript"/>
        <sz val="8"/>
        <rFont val="Palatino Linotype"/>
        <family val="1"/>
      </rPr>
      <t xml:space="preserve">1) </t>
    </r>
    <r>
      <rPr>
        <sz val="8"/>
        <rFont val="Palatino Linotype"/>
        <family val="1"/>
      </rPr>
      <t>ohne Pflegegeld u. ohne erweiterte Heilbehandlung</t>
    </r>
  </si>
  <si>
    <t xml:space="preserve">             DB Marktordnung und Fischerei</t>
  </si>
  <si>
    <t>GB Katastrophenfonds (Dotierung)</t>
  </si>
  <si>
    <t>Justiz: GB Rechtssprechung (Einz. aus operativer Verw.Tätigkeit u. Transfers; u.a. Gerichtsgebühren)</t>
  </si>
  <si>
    <t>aktive Arbeitsmarktpolitik</t>
  </si>
  <si>
    <t>aktivierende Arbeitsmarktpolitik</t>
  </si>
  <si>
    <t>Finanzierungshaushalt</t>
  </si>
  <si>
    <r>
      <t xml:space="preserve">für Pensionen </t>
    </r>
    <r>
      <rPr>
        <vertAlign val="superscript"/>
        <sz val="9"/>
        <rFont val="Palatino Linotype"/>
        <family val="1"/>
      </rPr>
      <t>1)</t>
    </r>
  </si>
  <si>
    <r>
      <t xml:space="preserve">Österr. Bundesbahnen </t>
    </r>
    <r>
      <rPr>
        <vertAlign val="superscript"/>
        <sz val="9"/>
        <rFont val="Palatino Linotype"/>
        <family val="1"/>
      </rPr>
      <t>1)</t>
    </r>
  </si>
  <si>
    <r>
      <t>Post und Telekom Austria AG</t>
    </r>
    <r>
      <rPr>
        <vertAlign val="superscript"/>
        <sz val="9"/>
        <rFont val="Palatino Linotype"/>
        <family val="1"/>
      </rPr>
      <t xml:space="preserve"> 1)</t>
    </r>
  </si>
  <si>
    <r>
      <t xml:space="preserve">ÖBB-Infrastruktur AG </t>
    </r>
    <r>
      <rPr>
        <vertAlign val="superscript"/>
        <sz val="10"/>
        <rFont val="Palatino Linotype"/>
        <family val="1"/>
      </rPr>
      <t>1)</t>
    </r>
  </si>
  <si>
    <t>Gezahlte Steuern</t>
  </si>
  <si>
    <t>Auszahlung</t>
  </si>
  <si>
    <t>Strukturelles Defizit (Gesamtstaat)</t>
  </si>
  <si>
    <t xml:space="preserve">Steuern und Abgaben </t>
  </si>
  <si>
    <t xml:space="preserve">   </t>
  </si>
  <si>
    <t>davon:</t>
  </si>
  <si>
    <t>Quelle: BMASK</t>
  </si>
  <si>
    <t>Bund</t>
  </si>
  <si>
    <t>Sonstige</t>
  </si>
  <si>
    <t>Operative Verwaltungstätigkeit und Transfers 
(ohne Einz. aus Finanzerträgen)</t>
  </si>
  <si>
    <t>Kostenersätze für Landeslehrerinnen u. -lehrer</t>
  </si>
  <si>
    <r>
      <t xml:space="preserve">Pensionen der Landeslehrerinnen u. -lehrer </t>
    </r>
    <r>
      <rPr>
        <vertAlign val="superscript"/>
        <sz val="9"/>
        <rFont val="Palatino Linotype"/>
        <family val="1"/>
      </rPr>
      <t>1)</t>
    </r>
  </si>
  <si>
    <t>2015
Plan</t>
  </si>
  <si>
    <r>
      <t xml:space="preserve">Sonstige </t>
    </r>
    <r>
      <rPr>
        <vertAlign val="superscript"/>
        <sz val="10"/>
        <rFont val="Palatino Linotype"/>
        <family val="1"/>
      </rPr>
      <t>5)</t>
    </r>
  </si>
  <si>
    <t>Europ. Hilfsfonds (FEAD)</t>
  </si>
  <si>
    <r>
      <t xml:space="preserve">ELER </t>
    </r>
    <r>
      <rPr>
        <vertAlign val="superscript"/>
        <sz val="10"/>
        <rFont val="Palatino Linotype"/>
        <family val="1"/>
      </rPr>
      <t>4)</t>
    </r>
  </si>
  <si>
    <r>
      <t xml:space="preserve">EAGFL-Garantie/EGFL </t>
    </r>
    <r>
      <rPr>
        <vertAlign val="superscript"/>
        <sz val="10"/>
        <rFont val="Palatino Linotype"/>
        <family val="1"/>
      </rPr>
      <t>3)</t>
    </r>
  </si>
  <si>
    <r>
      <t>Zahlungen</t>
    </r>
    <r>
      <rPr>
        <vertAlign val="superscript"/>
        <sz val="10"/>
        <rFont val="Palatino Linotype"/>
        <family val="1"/>
      </rPr>
      <t xml:space="preserve"> 2)</t>
    </r>
  </si>
  <si>
    <r>
      <t xml:space="preserve">EU-Beitrag </t>
    </r>
    <r>
      <rPr>
        <vertAlign val="superscript"/>
        <sz val="10"/>
        <rFont val="Palatino Linotype"/>
        <family val="1"/>
      </rPr>
      <t>1)</t>
    </r>
  </si>
  <si>
    <t>2012
Erfolg</t>
  </si>
  <si>
    <t>in Mio. € zu laufenden Preisen</t>
  </si>
  <si>
    <t>Plan 2015</t>
  </si>
  <si>
    <t>UG 32 Kunst und Kultur</t>
  </si>
  <si>
    <t>32</t>
  </si>
  <si>
    <t>Kunst und Kultur</t>
  </si>
  <si>
    <t xml:space="preserve">Arbeitslosenquote </t>
  </si>
  <si>
    <t>EUROSTAT</t>
  </si>
  <si>
    <t>national</t>
  </si>
  <si>
    <t>UG 25 Familien und Jugend</t>
  </si>
  <si>
    <t>UG 23 Pensionen - Beamtinnen und Beamte</t>
  </si>
  <si>
    <t>UG 30 Bildung und Frauen</t>
  </si>
  <si>
    <t>Pensionen - Beamtinnen und Beamte</t>
  </si>
  <si>
    <t>Familien u. Jugend</t>
  </si>
  <si>
    <t>Bildung und Frauen</t>
  </si>
  <si>
    <t>Familien und Jugend</t>
  </si>
  <si>
    <t>Summe Personalaufwand i.w.S.</t>
  </si>
  <si>
    <t>Ableitung Maastricht Saldo</t>
  </si>
  <si>
    <t>Maastricht-Komponeneten</t>
  </si>
  <si>
    <t>Eurofighter-Ratenzahlung</t>
  </si>
  <si>
    <t>% des BIP</t>
  </si>
  <si>
    <t>Finanzierungsrechnung</t>
  </si>
  <si>
    <t xml:space="preserve">UG 22  Pensionsversicherung </t>
  </si>
  <si>
    <t>Einzahlungen des FLAF (GB 2501) (Dienstgeberbeiträge u.a.)</t>
  </si>
  <si>
    <t>Aufwand durch Bildung von Rückstellungen</t>
  </si>
  <si>
    <t>Pensionsversicherung</t>
  </si>
  <si>
    <t>UG 34 Verkehr, Innovation und Technologie (Forschung)</t>
  </si>
  <si>
    <t xml:space="preserve">     Kinderbetreuung u. Sprachförderung (UG 12+25+44)</t>
  </si>
  <si>
    <r>
      <t>Maastricht-Defizit - Gesamtstaat</t>
    </r>
    <r>
      <rPr>
        <b/>
        <vertAlign val="superscript"/>
        <sz val="9"/>
        <rFont val="Palatino Linotype"/>
        <family val="1"/>
      </rPr>
      <t xml:space="preserve"> 1)</t>
    </r>
  </si>
  <si>
    <r>
      <t>Öffentliche Verschuldung - Gesamtstaat</t>
    </r>
    <r>
      <rPr>
        <b/>
        <vertAlign val="superscript"/>
        <sz val="9"/>
        <rFont val="Palatino Linotype"/>
        <family val="1"/>
      </rPr>
      <t xml:space="preserve"> 1)</t>
    </r>
  </si>
  <si>
    <r>
      <t>Maastricht-Defizit - Bund</t>
    </r>
    <r>
      <rPr>
        <b/>
        <vertAlign val="superscript"/>
        <sz val="9"/>
        <rFont val="Palatino Linotype"/>
        <family val="1"/>
      </rPr>
      <t xml:space="preserve"> 1)</t>
    </r>
  </si>
  <si>
    <t>EU Kostenersätze (Dienstreisen)</t>
  </si>
  <si>
    <t>Rückflüsse UG 51</t>
  </si>
  <si>
    <t>Rub. 0,1 Recht und Sicherheit</t>
  </si>
  <si>
    <t>Rub. 2 Arbeit, Soziales, Gesundheit und Familie</t>
  </si>
  <si>
    <t>Rub. 3 Bildung, Forschung, Kunst und Kultur</t>
  </si>
  <si>
    <t>Rub. 4 Wirtschaft, Infrastruktur und Umwelt</t>
  </si>
  <si>
    <t>Rub. 5 Kassa und Zinsen</t>
  </si>
  <si>
    <t>Ergebnishaushalt</t>
  </si>
  <si>
    <t xml:space="preserve">* Aktive AMP: inkl. Kurzarbeit und Aktivierungsbeihilfe; Fachkräftestipendium, AlV-Bedeckung Beschäftigungsinitiative 50+ und </t>
  </si>
  <si>
    <t>Aktivierungsbeihilfe; inkl. IEF-finanzierte  Lehrlingsausbildungsförderung nach § 13e IESG</t>
  </si>
  <si>
    <t xml:space="preserve"> jeweils inklusive Sozialversicherungsbeiträge  für aktivierte AlV-Leistungen und für DLU gemäß § 35 AMSG; Altersteilzeitgeld</t>
  </si>
  <si>
    <t>Aktivierende AMP: Schulungsarbeitslosengeld, Schulungs-NH, Stiftungs-AlG, Weiterbildungsgeld, Bildungsteilzeit u. Umschulungsgeld,</t>
  </si>
  <si>
    <t>Quellen: ÖBB, ASFINAG, BIG</t>
  </si>
  <si>
    <t>EH=Ergebnishaushalt, UG=Untergliederung, GB=Globalbudget, DB=Detailbudget</t>
  </si>
  <si>
    <t>GB Verkehrs- u. Nachrichtenw. (Fernmeldebehördl. Gebühren etc.)</t>
  </si>
  <si>
    <t xml:space="preserve">Länder und Gemeinden </t>
  </si>
  <si>
    <t xml:space="preserve">SV-Träger </t>
  </si>
  <si>
    <t>Gesamtstaat</t>
  </si>
  <si>
    <t>Strukturelles Defizit  Gesamtstaat</t>
  </si>
  <si>
    <t>Maastricht-Saldo</t>
  </si>
  <si>
    <t>Konjunktureffekt</t>
  </si>
  <si>
    <t>Struktureller Saldo</t>
  </si>
  <si>
    <t>Strukturelles Defizit - Gesamtstaat</t>
  </si>
  <si>
    <t>UG 58 Finanzierungen, Währungstauschverträge</t>
  </si>
  <si>
    <t>2015
BVA</t>
  </si>
  <si>
    <t>voranschlag</t>
  </si>
  <si>
    <t>BVA</t>
  </si>
  <si>
    <t>Quelle: WIFO - Wirtschaftsprognose, Stand September 2015</t>
  </si>
  <si>
    <t>2016
RL-Ver-
wendung</t>
  </si>
  <si>
    <t>2014
Erfolg</t>
  </si>
  <si>
    <r>
      <t xml:space="preserve">2013
</t>
    </r>
    <r>
      <rPr>
        <sz val="10"/>
        <color theme="0"/>
        <rFont val="Palatino Linotype"/>
        <family val="1"/>
      </rPr>
      <t>_</t>
    </r>
  </si>
  <si>
    <r>
      <t xml:space="preserve">2014
</t>
    </r>
    <r>
      <rPr>
        <sz val="10"/>
        <color theme="0"/>
        <rFont val="Palatino Linotype"/>
        <family val="1"/>
      </rPr>
      <t>_</t>
    </r>
  </si>
  <si>
    <t>2016
Plan</t>
  </si>
  <si>
    <t>Plan 2016</t>
  </si>
  <si>
    <t>2013
Erfolg</t>
  </si>
  <si>
    <t>BVA
2015</t>
  </si>
  <si>
    <t>Erfolg 
2014</t>
  </si>
  <si>
    <t>Quelle: Statistik Österreich (bis 2014), Bundesministerium für Finanzen (ab 2015)</t>
  </si>
  <si>
    <r>
      <t xml:space="preserve">1) </t>
    </r>
    <r>
      <rPr>
        <sz val="7"/>
        <color indexed="8"/>
        <rFont val="Palatino Linotype"/>
        <family val="1"/>
      </rPr>
      <t>Nach VGR / ESVG 2010</t>
    </r>
  </si>
  <si>
    <t>Tabelle 2: Wirtschaftliche Eckdaten</t>
  </si>
  <si>
    <t>Tabelle 4a: Vergleich Finanzierungs- und Ergebnisvoranschlagsentwurf 2016</t>
  </si>
  <si>
    <t>Tabelle 4b: Vergleich Entwurf Finanzierungsvoranschlag (Auszahlungen) - Ergebnisvoranschlag (Aufwand) 2016</t>
  </si>
  <si>
    <t>Tabelle 4c: Vergleich Entwurf Finanzierungsvoranschlag (Einzahlungen) - Ergebnisvoranschlag (Erträge) 2016</t>
  </si>
  <si>
    <t xml:space="preserve">Tabelle 8: Entwicklung des Personalaufwands i.w.S. </t>
  </si>
  <si>
    <t>Tabelle 9: Entwicklung der Gesamtauszahlungen</t>
  </si>
  <si>
    <t>Tabelle 10: Mitteleinsatz für aktive und aktivierende Arbeitsmarktpolitik (AMP)*</t>
  </si>
  <si>
    <t>Tabelle 12: Investitionen von ÖBB, ASFINAG und BIG</t>
  </si>
  <si>
    <t>Tabelle 13:  Finanzverbindlichkeiten lt. Bilanz außerbudgetärer Einrichtungen</t>
  </si>
  <si>
    <t xml:space="preserve">Tabelle 14: Ertragsanteile und die wichtigsten Transferzahlungen des Bundes an Länder und Gemeinden </t>
  </si>
  <si>
    <t>Tabelle 15: Die wichtigsten Transferzahlungen des Bundes an die SV-Träger</t>
  </si>
  <si>
    <r>
      <t xml:space="preserve">Tabelle 18: Einnahmen, Ausgaben und Finanzierungssaldo des Bundessektors </t>
    </r>
    <r>
      <rPr>
        <b/>
        <vertAlign val="superscript"/>
        <sz val="10"/>
        <rFont val="Palatino Linotype"/>
        <family val="1"/>
      </rPr>
      <t>1)</t>
    </r>
  </si>
  <si>
    <r>
      <t xml:space="preserve">Tabelle 19: Einnahmen, Ausgaben und Finanzierungssaldo des Staates </t>
    </r>
    <r>
      <rPr>
        <b/>
        <vertAlign val="superscript"/>
        <sz val="10"/>
        <rFont val="Palatino Linotype"/>
        <family val="1"/>
      </rPr>
      <t>1)</t>
    </r>
  </si>
  <si>
    <t>Tabelle 20: Gesamtwirtschaftliche Indikatoren zur Budgetentwicklung</t>
  </si>
  <si>
    <t>Pensionen Beamtinnen u. Beamte</t>
  </si>
  <si>
    <t>Erträge Familienpolitik (DB 250201)</t>
  </si>
  <si>
    <t>Erträge des FLAF (GB 2501) (Dienstgeberbeiträge u.a.)</t>
  </si>
  <si>
    <t>Sonstige Erträge</t>
  </si>
  <si>
    <t>Übrige Erträge</t>
  </si>
  <si>
    <t>Summe Sonstige Erträge</t>
  </si>
  <si>
    <t>Posten 731*</t>
  </si>
  <si>
    <t>GB 2102</t>
  </si>
  <si>
    <t>Budgetpos.: 25010400 7311 005, 7314 003, 7315 001</t>
  </si>
  <si>
    <t>Budgetpos.: 20010301 7313 003. 20010302 7313 000, 20010304 7313 004</t>
  </si>
  <si>
    <t>GB 2201; DB 220101</t>
  </si>
  <si>
    <t>GB 2202; DB 220102</t>
  </si>
  <si>
    <t>Tabelle 7: Rücklagenstände (lt. Bundesrechnungsabschluss 2014)</t>
  </si>
  <si>
    <r>
      <t xml:space="preserve">ASFINAG </t>
    </r>
    <r>
      <rPr>
        <vertAlign val="superscript"/>
        <sz val="10"/>
        <rFont val="Palatino Linotype"/>
        <family val="1"/>
      </rPr>
      <t>2</t>
    </r>
    <r>
      <rPr>
        <vertAlign val="superscript"/>
        <sz val="8"/>
        <rFont val="Arial"/>
        <family val="2"/>
      </rPr>
      <t>)</t>
    </r>
  </si>
  <si>
    <r>
      <t>BIG</t>
    </r>
    <r>
      <rPr>
        <vertAlign val="superscript"/>
        <sz val="10"/>
        <rFont val="Palatino Linotype"/>
        <family val="1"/>
      </rPr>
      <t xml:space="preserve"> 1)</t>
    </r>
  </si>
  <si>
    <r>
      <rPr>
        <vertAlign val="superscript"/>
        <sz val="8"/>
        <rFont val="Palatino Linotype"/>
        <family val="1"/>
      </rPr>
      <t xml:space="preserve">1) </t>
    </r>
    <r>
      <rPr>
        <sz val="8"/>
        <rFont val="Palatino Linotype"/>
        <family val="1"/>
      </rPr>
      <t>Seit September 2014 sind die ÖBB-Infrastruktur AG und die BIG durch die Umstellung auf das ESVG 2010 zur Gänze dem Sektor Staat zuzuordnen, weshalb Schulden und Vermögen dieser Gesellschaften zur Gänze der Republik Österreich zuzurechnen sind.</t>
    </r>
  </si>
  <si>
    <r>
      <rPr>
        <vertAlign val="superscript"/>
        <sz val="8"/>
        <rFont val="Palatino Linotype"/>
        <family val="1"/>
      </rPr>
      <t xml:space="preserve">2) </t>
    </r>
    <r>
      <rPr>
        <sz val="8"/>
        <rFont val="Palatino Linotype"/>
        <family val="1"/>
      </rPr>
      <t>beinhaltet auch Verbindlichkeiten aus PPP-Projekt Nordautobahn</t>
    </r>
  </si>
  <si>
    <t xml:space="preserve">     Jubiläums-Zweckzuschuss</t>
  </si>
  <si>
    <r>
      <rPr>
        <vertAlign val="superscript"/>
        <sz val="8"/>
        <rFont val="Palatino Linotype"/>
        <family val="1"/>
      </rPr>
      <t xml:space="preserve">1) </t>
    </r>
    <r>
      <rPr>
        <sz val="8"/>
        <rFont val="Palatino Linotype"/>
        <family val="1"/>
      </rPr>
      <t>Investitionen laut Rahmenplan (bis 2014 IST-Werte, 2015 und 2016: Planwerte gemäß Entwurf Rahmenplan 2016-2021)</t>
    </r>
  </si>
  <si>
    <t>GB Haftungen (AusfFG, AFFG u. a.)</t>
  </si>
  <si>
    <r>
      <rPr>
        <vertAlign val="superscript"/>
        <sz val="7"/>
        <rFont val="Palatino Linotype"/>
        <family val="1"/>
      </rPr>
      <t>2)</t>
    </r>
    <r>
      <rPr>
        <sz val="7"/>
        <rFont val="Palatino Linotype"/>
        <family val="1"/>
      </rPr>
      <t xml:space="preserve"> 2012 beeinhaltet Vorlaufzahlungen in der Höhe von 133,1 Mio. €</t>
    </r>
  </si>
  <si>
    <t xml:space="preserve">Kommission; ab 2015 Schätzung BMF) </t>
  </si>
  <si>
    <r>
      <t>1)</t>
    </r>
    <r>
      <rPr>
        <sz val="10"/>
        <rFont val="Palatino Linotype"/>
        <family val="1"/>
      </rPr>
      <t xml:space="preserve"> Nationaler EU-Beitrag (BNE- und Mwst.-Eigenmittel sowie UK-Korrekturbetrag)</t>
    </r>
  </si>
  <si>
    <r>
      <t>2)</t>
    </r>
    <r>
      <rPr>
        <sz val="10"/>
        <rFont val="Palatino Linotype"/>
        <family val="1"/>
      </rPr>
      <t xml:space="preserve"> DB 16.01.04</t>
    </r>
  </si>
  <si>
    <r>
      <t xml:space="preserve">3) </t>
    </r>
    <r>
      <rPr>
        <sz val="10"/>
        <rFont val="Palatino Linotype"/>
        <family val="1"/>
      </rPr>
      <t>Europ. Ausrichtungs- und Garantiefonds für die Landwirtschaft/ Europ. Garantiefonds f. d. Landwirtschaft</t>
    </r>
  </si>
  <si>
    <r>
      <t>4)</t>
    </r>
    <r>
      <rPr>
        <sz val="10"/>
        <rFont val="Palatino Linotype"/>
        <family val="1"/>
      </rPr>
      <t xml:space="preserve"> Europ. Landwirtschaftsfonds f. d. Entwicklung des ländlichen Raums</t>
    </r>
  </si>
  <si>
    <r>
      <t>5)</t>
    </r>
    <r>
      <rPr>
        <sz val="10"/>
        <rFont val="Palatino Linotype"/>
        <family val="1"/>
      </rPr>
      <t xml:space="preserve"> sonst. Rückflüsse fließen nicht über den Bundeshaushalt (Quelle: bis</t>
    </r>
    <r>
      <rPr>
        <sz val="10"/>
        <color indexed="10"/>
        <rFont val="Palatino Linotype"/>
        <family val="1"/>
      </rPr>
      <t xml:space="preserve"> </t>
    </r>
    <r>
      <rPr>
        <sz val="10"/>
        <rFont val="Palatino Linotype"/>
        <family val="1"/>
      </rPr>
      <t>2014</t>
    </r>
    <r>
      <rPr>
        <sz val="10"/>
        <color indexed="10"/>
        <rFont val="Palatino Linotype"/>
        <family val="1"/>
      </rPr>
      <t xml:space="preserve"> </t>
    </r>
    <r>
      <rPr>
        <sz val="10"/>
        <rFont val="Palatino Linotype"/>
        <family val="1"/>
      </rPr>
      <t xml:space="preserve">Finanzbericht der Europäischen </t>
    </r>
  </si>
  <si>
    <t xml:space="preserve">2016
BFRG  </t>
  </si>
  <si>
    <t>Quelle: Statistik Austria (bis 2014, ohne strukturelles Defizit);  BMF (2015, 2016 und strukturelles Defizit)</t>
  </si>
  <si>
    <t>Periodenabgrenzung EU-Beiträge</t>
  </si>
  <si>
    <t>Periodenabgrenzung EU-Rückflüsse</t>
  </si>
  <si>
    <t>Stundung BIG-Mieten</t>
  </si>
  <si>
    <t>1) 2014: Statistik Austria; Basis: ESVG 2010</t>
  </si>
  <si>
    <t>Tabelle 17: Ableitung Maastricht-Defizit des Bundes und des Gesamtstaates</t>
  </si>
  <si>
    <t>Erwerb von Beteiligungen</t>
  </si>
  <si>
    <t>Rückzahlung Partizipationskapital</t>
  </si>
  <si>
    <t>Periodenabgrenzung UG 58</t>
  </si>
  <si>
    <t>Periodenabgrenzung Steuern</t>
  </si>
  <si>
    <r>
      <t xml:space="preserve">Einmalmaßnahmen </t>
    </r>
    <r>
      <rPr>
        <vertAlign val="superscript"/>
        <sz val="10"/>
        <rFont val="Palatino Linotype"/>
        <family val="1"/>
      </rPr>
      <t>1)</t>
    </r>
  </si>
  <si>
    <r>
      <rPr>
        <b/>
        <vertAlign val="superscript"/>
        <sz val="9"/>
        <rFont val="Palatino Linotype"/>
        <family val="1"/>
      </rPr>
      <t>1)</t>
    </r>
    <r>
      <rPr>
        <b/>
        <sz val="9"/>
        <rFont val="Palatino Linotype"/>
        <family val="1"/>
      </rPr>
      <t xml:space="preserve"> Einmalmaßnahmen (in Mrd. €)</t>
    </r>
  </si>
  <si>
    <t>Tabelle 16: Österreichs EU-Beitrag und Rückflüsse</t>
  </si>
  <si>
    <t>Gesamterträge</t>
  </si>
  <si>
    <t>Gesamtaufwendungen</t>
  </si>
  <si>
    <t>Heta: Bewertung Vermögenswerte</t>
  </si>
  <si>
    <t>Flüchtlinge</t>
  </si>
  <si>
    <t>Hochwasser/Dürre</t>
  </si>
  <si>
    <t>Abgeltungssteuern (Lichtenstein, Schweiz)</t>
  </si>
  <si>
    <t>EU-Beiträge, GB-Nachzahlung</t>
  </si>
  <si>
    <t>Bankenhilfen, Kapitaltransfers *</t>
  </si>
  <si>
    <t>Heta: Aufhebung HaaSanG durch VfGH *</t>
  </si>
  <si>
    <r>
      <t xml:space="preserve">ÖBB-Infrastruktur AG </t>
    </r>
    <r>
      <rPr>
        <vertAlign val="superscript"/>
        <sz val="10"/>
        <rFont val="Palatino Linotype"/>
        <family val="1"/>
      </rPr>
      <t xml:space="preserve">1) </t>
    </r>
  </si>
  <si>
    <t>BIG</t>
  </si>
  <si>
    <t>* budgetierte Bankenhilfen in UG 46; 2015 zusätzlich Auswirkung des VfGH-Urteils betreffend HETA Schulden-</t>
  </si>
  <si>
    <t>schnitt</t>
  </si>
  <si>
    <t>GB Verkehrs- u. Nachrichtenwesen</t>
  </si>
  <si>
    <t>Maastricht-Saldo Gesamtstaat*</t>
  </si>
  <si>
    <t>* 2015 laut Notifikation per 1. Oktober 2015 an die EK</t>
  </si>
  <si>
    <t>Finanzierungssaldo (Maastrichtdefizit)</t>
  </si>
  <si>
    <t>Heta: Aufhebung HaaSanG durch VfGH</t>
  </si>
  <si>
    <t>Einheiten außerhalb des Bundes i.e.S.</t>
  </si>
  <si>
    <t>Tabelle 1: Eckwerte des BVA 2016</t>
  </si>
  <si>
    <t>2016
BVA</t>
  </si>
  <si>
    <t>Tabelle 3a: Vergleich des BVA 2015 mit BVA 2016 - FH-Auszahlungen</t>
  </si>
  <si>
    <t>Tabelle 3b: Vergleich des BVA 2015 mit BVA 2016 - FH-Einzahlungen</t>
  </si>
  <si>
    <t>Tabelle 3c: Vergleich des BVA 2015 mit BVA 2016 - EH-Aufwendungen</t>
  </si>
  <si>
    <t>Tabelle 3d: Vergleich des BVA 2015 mit BVA 2016 - EH-Erträge</t>
  </si>
  <si>
    <t>Tabelle 5: Vergleich BVA 2016 mit der eingebrachten Novelle zum BFRG 2016-2019</t>
  </si>
  <si>
    <t>BVA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</si>
</sst>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28">
    <numFmt numFmtId="41" formatCode="_-* #,##0_-;\-* #,##0_-;_-* &quot;-&quot;_-;_-@_-"/>
    <numFmt numFmtId="43" formatCode="_-* #,##0.00_-;\-* #,##0.00_-;_-* &quot;-&quot;??_-;_-@_-"/>
    <numFmt numFmtId="164" formatCode="#,##0.0"/>
    <numFmt numFmtId="165" formatCode="_-* #,##0.00\ [$€-1]_-;\-* #,##0.00\ [$€-1]_-;_-* &quot;-&quot;??\ [$€-1]_-"/>
    <numFmt numFmtId="166" formatCode="0.0"/>
    <numFmt numFmtId="167" formatCode="#,##0.000"/>
    <numFmt numFmtId="168" formatCode="0.000"/>
    <numFmt numFmtId="169" formatCode="##0\ &quot;bps&quot;"/>
    <numFmt numFmtId="170" formatCode="#,##0.00_);[Red]\(#,##0.00\);\-_)"/>
    <numFmt numFmtId="171" formatCode="_(* #,##0.00_);_(* \(#,##0.00\);_(* &quot;-&quot;??_);_(@_)"/>
    <numFmt numFmtId="172" formatCode="_ * #,##0.00_ ;_ * \-#,##0.00_ ;_ * &quot;-&quot;??_ ;_ @_ "/>
    <numFmt numFmtId="173" formatCode="#,##0.00_);\(#,##0.00\)"/>
    <numFmt numFmtId="174" formatCode="\+#,##0;\-#,##0"/>
    <numFmt numFmtId="175" formatCode="_(* #,##0.00_);\(* #,##0.00\);_(* &quot;-&quot;??_);_-@_-"/>
    <numFmt numFmtId="176" formatCode="_(* #,##0_);\(* #,##0\);_(* &quot;-&quot;??_);_-@_-"/>
    <numFmt numFmtId="177" formatCode="0.00_)"/>
    <numFmt numFmtId="178" formatCode="#0.00"/>
    <numFmt numFmtId="179" formatCode="#0.0000"/>
    <numFmt numFmtId="180" formatCode="0.000%"/>
    <numFmt numFmtId="181" formatCode="0.0000000%"/>
    <numFmt numFmtId="182" formatCode="#,##0_ ;[Red]\-#,##0\ "/>
    <numFmt numFmtId="183" formatCode="&quot;L.&quot;\ #,##0;[Red]\-&quot;L.&quot;\ #,##0"/>
    <numFmt numFmtId="184" formatCode="&quot;0&quot;#"/>
    <numFmt numFmtId="185" formatCode="#,##0.0;\-#,##0.0;&quot;-&quot;"/>
    <numFmt numFmtId="186" formatCode="#,##0.0_ ;\-#,##0.0\ "/>
    <numFmt numFmtId="187" formatCode="_-* #,##0.00\ [$€]_-;\-* #,##0.00\ [$€]_-;_-* &quot;-&quot;??\ [$€]_-;_-@_-"/>
    <numFmt numFmtId="188" formatCode="_-[$€-2]\ * #,##0.00_-;\-[$€-2]\ * #,##0.00_-;_-[$€-2]\ * &quot;-&quot;??_-"/>
    <numFmt numFmtId="189" formatCode="0.0_)"/>
  </numFmts>
  <fonts count="16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0"/>
      <name val="Palatino Linotype"/>
      <family val="1"/>
    </font>
    <font>
      <b/>
      <sz val="10"/>
      <name val="Arial"/>
      <family val="2"/>
    </font>
    <font>
      <sz val="10"/>
      <color indexed="8"/>
      <name val="Palatino Linotype"/>
      <family val="1"/>
    </font>
    <font>
      <sz val="9"/>
      <color indexed="8"/>
      <name val="Arial"/>
      <family val="2"/>
    </font>
    <font>
      <sz val="10"/>
      <name val="Palatino Linotype"/>
      <family val="1"/>
    </font>
    <font>
      <sz val="9"/>
      <name val="Arial"/>
      <family val="2"/>
    </font>
    <font>
      <b/>
      <sz val="9"/>
      <name val="Arial"/>
      <family val="2"/>
    </font>
    <font>
      <vertAlign val="superscript"/>
      <sz val="10"/>
      <name val="Palatino Linotype"/>
      <family val="1"/>
    </font>
    <font>
      <sz val="9"/>
      <name val="Palatino Linotype"/>
      <family val="1"/>
    </font>
    <font>
      <sz val="7"/>
      <name val="Palatino Linotype"/>
      <family val="1"/>
    </font>
    <font>
      <vertAlign val="superscript"/>
      <sz val="7"/>
      <name val="Palatino Linotype"/>
      <family val="1"/>
    </font>
    <font>
      <b/>
      <sz val="10"/>
      <color theme="1"/>
      <name val="Palatino Linotype"/>
      <family val="1"/>
    </font>
    <font>
      <b/>
      <sz val="8"/>
      <color theme="1"/>
      <name val="Palatino Linotype"/>
      <family val="1"/>
    </font>
    <font>
      <b/>
      <sz val="13"/>
      <color theme="1"/>
      <name val="Palatino Linotype"/>
      <family val="1"/>
    </font>
    <font>
      <b/>
      <sz val="11"/>
      <color theme="1"/>
      <name val="Palatino Linotype"/>
      <family val="1"/>
    </font>
    <font>
      <sz val="10"/>
      <color theme="1"/>
      <name val="Palatino Linotype"/>
      <family val="1"/>
    </font>
    <font>
      <sz val="8"/>
      <color theme="1"/>
      <name val="Palatino Linotype"/>
      <family val="1"/>
    </font>
    <font>
      <sz val="8"/>
      <name val="Palatino Linotype"/>
      <family val="1"/>
    </font>
    <font>
      <sz val="13"/>
      <name val="Palatino Linotype"/>
      <family val="1"/>
    </font>
    <font>
      <sz val="11"/>
      <name val="Palatino Linotype"/>
      <family val="1"/>
    </font>
    <font>
      <sz val="8"/>
      <color indexed="8"/>
      <name val="Palatino Linotype"/>
      <family val="1"/>
    </font>
    <font>
      <sz val="13"/>
      <color indexed="8"/>
      <name val="Palatino Linotype"/>
      <family val="1"/>
    </font>
    <font>
      <sz val="11"/>
      <name val="Arial"/>
      <family val="2"/>
    </font>
    <font>
      <b/>
      <sz val="8"/>
      <name val="Palatino Linotype"/>
      <family val="1"/>
    </font>
    <font>
      <sz val="8"/>
      <name val="Arial"/>
      <family val="2"/>
    </font>
    <font>
      <b/>
      <sz val="10"/>
      <color rgb="FFC00000"/>
      <name val="Palatino Linotype"/>
      <family val="1"/>
    </font>
    <font>
      <sz val="11"/>
      <color theme="1"/>
      <name val="Palatino Linotype"/>
      <family val="1"/>
    </font>
    <font>
      <sz val="11"/>
      <color indexed="8"/>
      <name val="Calibri"/>
      <family val="2"/>
      <charset val="238"/>
    </font>
    <font>
      <sz val="11"/>
      <color indexed="8"/>
      <name val="Arial"/>
      <family val="2"/>
    </font>
    <font>
      <sz val="11"/>
      <color indexed="8"/>
      <name val="Calibri"/>
      <family val="2"/>
    </font>
    <font>
      <sz val="11"/>
      <color indexed="9"/>
      <name val="Calibri"/>
      <family val="2"/>
      <charset val="238"/>
    </font>
    <font>
      <sz val="11"/>
      <color indexed="9"/>
      <name val="Arial"/>
      <family val="2"/>
    </font>
    <font>
      <sz val="11"/>
      <color indexed="9"/>
      <name val="Calibri"/>
      <family val="2"/>
    </font>
    <font>
      <sz val="11"/>
      <color indexed="20"/>
      <name val="Arial"/>
      <family val="2"/>
    </font>
    <font>
      <sz val="10"/>
      <color indexed="8"/>
      <name val="Arial"/>
      <family val="2"/>
    </font>
    <font>
      <sz val="11"/>
      <color indexed="62"/>
      <name val="Calibri"/>
      <family val="2"/>
      <charset val="238"/>
    </font>
    <font>
      <b/>
      <sz val="11"/>
      <color indexed="52"/>
      <name val="Calibri"/>
      <family val="2"/>
    </font>
    <font>
      <b/>
      <sz val="11"/>
      <color indexed="52"/>
      <name val="Arial"/>
      <family val="2"/>
    </font>
    <font>
      <b/>
      <sz val="11"/>
      <color indexed="8"/>
      <name val="Calibri"/>
      <family val="2"/>
      <charset val="238"/>
    </font>
    <font>
      <sz val="11"/>
      <color indexed="52"/>
      <name val="Calibri"/>
      <family val="2"/>
    </font>
    <font>
      <b/>
      <sz val="11"/>
      <color indexed="9"/>
      <name val="Calibri"/>
      <family val="2"/>
    </font>
    <font>
      <b/>
      <sz val="11"/>
      <color indexed="9"/>
      <name val="Arial"/>
      <family val="2"/>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b/>
      <sz val="11"/>
      <color indexed="9"/>
      <name val="Calibri"/>
      <family val="2"/>
      <charset val="238"/>
    </font>
    <font>
      <i/>
      <sz val="11"/>
      <color indexed="23"/>
      <name val="Arial"/>
      <family val="2"/>
    </font>
    <font>
      <sz val="12"/>
      <name val="Times New Roman"/>
      <family val="1"/>
    </font>
    <font>
      <sz val="11"/>
      <color indexed="10"/>
      <name val="Calibri"/>
      <family val="2"/>
      <charset val="238"/>
    </font>
    <font>
      <sz val="11"/>
      <color indexed="17"/>
      <name val="Arial"/>
      <family val="2"/>
    </font>
    <font>
      <b/>
      <i/>
      <sz val="14"/>
      <color indexed="16"/>
      <name val="Times New Roman"/>
      <family val="1"/>
    </font>
    <font>
      <b/>
      <sz val="15"/>
      <color indexed="56"/>
      <name val="Arial"/>
      <family val="2"/>
    </font>
    <font>
      <b/>
      <sz val="13"/>
      <color indexed="56"/>
      <name val="Arial"/>
      <family val="2"/>
    </font>
    <font>
      <b/>
      <sz val="11"/>
      <color indexed="56"/>
      <name val="Arial"/>
      <family val="2"/>
    </font>
    <font>
      <sz val="11"/>
      <color indexed="52"/>
      <name val="Calibri"/>
      <family val="2"/>
      <charset val="238"/>
    </font>
    <font>
      <sz val="11"/>
      <color indexed="62"/>
      <name val="Calibri"/>
      <family val="2"/>
    </font>
    <font>
      <sz val="10"/>
      <name val="Book Antiqua"/>
      <family val="1"/>
    </font>
    <font>
      <sz val="10"/>
      <name val="Arial CE"/>
      <charset val="238"/>
    </font>
    <font>
      <sz val="11"/>
      <color indexed="17"/>
      <name val="Calibri"/>
      <family val="2"/>
      <charset val="238"/>
    </font>
    <font>
      <b/>
      <sz val="11"/>
      <color indexed="63"/>
      <name val="Calibri"/>
      <family val="2"/>
      <charset val="238"/>
    </font>
    <font>
      <sz val="10"/>
      <name val="MS Sans Serif"/>
      <family val="2"/>
    </font>
    <font>
      <sz val="18"/>
      <name val="Times New Roman"/>
      <family val="1"/>
    </font>
    <font>
      <b/>
      <sz val="13"/>
      <name val="Times New Roman"/>
      <family val="1"/>
    </font>
    <font>
      <b/>
      <i/>
      <sz val="12"/>
      <name val="Times New Roman"/>
      <family val="1"/>
    </font>
    <font>
      <i/>
      <sz val="12"/>
      <name val="Times New Roman"/>
      <family val="1"/>
    </font>
    <font>
      <sz val="11"/>
      <color indexed="52"/>
      <name val="Arial"/>
      <family val="2"/>
    </font>
    <font>
      <i/>
      <sz val="11"/>
      <color indexed="23"/>
      <name val="Calibri"/>
      <family val="2"/>
      <charset val="238"/>
    </font>
    <font>
      <sz val="11"/>
      <color indexed="60"/>
      <name val="Calibri"/>
      <family val="2"/>
    </font>
    <font>
      <sz val="11"/>
      <color indexed="60"/>
      <name val="Calibri"/>
      <family val="2"/>
      <charset val="238"/>
    </font>
    <font>
      <sz val="12"/>
      <name val="Arial"/>
      <family val="2"/>
    </font>
    <font>
      <b/>
      <i/>
      <sz val="16"/>
      <name val="Helv"/>
    </font>
    <font>
      <sz val="10"/>
      <name val="Times New Roman"/>
      <family val="1"/>
    </font>
    <font>
      <b/>
      <sz val="11"/>
      <color indexed="63"/>
      <name val="Calibri"/>
      <family val="2"/>
    </font>
    <font>
      <sz val="11"/>
      <name val="Book Antiqua"/>
      <family val="1"/>
    </font>
    <font>
      <b/>
      <sz val="12"/>
      <color indexed="8"/>
      <name val="Arial"/>
      <family val="2"/>
    </font>
    <font>
      <b/>
      <i/>
      <sz val="12"/>
      <color indexed="8"/>
      <name val="Arial"/>
      <family val="2"/>
    </font>
    <font>
      <sz val="12"/>
      <color indexed="8"/>
      <name val="Arial"/>
      <family val="2"/>
    </font>
    <font>
      <b/>
      <sz val="10"/>
      <color indexed="8"/>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sz val="9"/>
      <color indexed="48"/>
      <name val="Arial"/>
      <family val="2"/>
    </font>
    <font>
      <b/>
      <sz val="9"/>
      <color indexed="20"/>
      <name val="Arial"/>
      <family val="2"/>
    </font>
    <font>
      <sz val="10"/>
      <color indexed="20"/>
      <name val="Frutiger Light"/>
      <family val="2"/>
    </font>
    <font>
      <sz val="10"/>
      <color indexed="63"/>
      <name val="Verdana"/>
      <family val="2"/>
    </font>
    <font>
      <sz val="10"/>
      <color indexed="8"/>
      <name val="Verdana"/>
      <family val="2"/>
    </font>
    <font>
      <b/>
      <sz val="10"/>
      <color indexed="9"/>
      <name val="Verdana"/>
      <family val="2"/>
    </font>
    <font>
      <b/>
      <sz val="10"/>
      <color indexed="63"/>
      <name val="Verdana"/>
      <family val="2"/>
    </font>
    <font>
      <b/>
      <sz val="11"/>
      <color indexed="52"/>
      <name val="Calibri"/>
      <family val="2"/>
      <charset val="238"/>
    </font>
    <font>
      <b/>
      <sz val="10"/>
      <name val="CG Times (WN)"/>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2"/>
      <name val="Arial"/>
      <family val="2"/>
    </font>
    <font>
      <sz val="11"/>
      <color indexed="20"/>
      <name val="Calibri"/>
      <family val="2"/>
    </font>
    <font>
      <sz val="11"/>
      <color indexed="17"/>
      <name val="Calibri"/>
      <family val="2"/>
    </font>
    <font>
      <sz val="11"/>
      <color indexed="10"/>
      <name val="Arial"/>
      <family val="2"/>
    </font>
    <font>
      <b/>
      <sz val="10"/>
      <color indexed="8"/>
      <name val="Palatino Linotype"/>
      <family val="1"/>
    </font>
    <font>
      <vertAlign val="superscript"/>
      <sz val="9"/>
      <name val="Palatino Linotype"/>
      <family val="1"/>
    </font>
    <font>
      <b/>
      <sz val="8"/>
      <name val="Arial"/>
      <family val="2"/>
    </font>
    <font>
      <b/>
      <sz val="9"/>
      <name val="Palatino Linotype"/>
      <family val="1"/>
    </font>
    <font>
      <i/>
      <sz val="9"/>
      <name val="Palatino Linotype"/>
      <family val="1"/>
    </font>
    <font>
      <i/>
      <sz val="8"/>
      <name val="Palatino Linotype"/>
      <family val="1"/>
    </font>
    <font>
      <b/>
      <sz val="9"/>
      <color rgb="FFC00000"/>
      <name val="Palatino Linotype"/>
      <family val="1"/>
    </font>
    <font>
      <vertAlign val="superscript"/>
      <sz val="8"/>
      <name val="Palatino Linotype"/>
      <family val="1"/>
    </font>
    <font>
      <sz val="8"/>
      <name val="Calibri"/>
      <family val="2"/>
      <scheme val="minor"/>
    </font>
    <font>
      <sz val="9"/>
      <name val="Calibri"/>
      <family val="2"/>
      <scheme val="minor"/>
    </font>
    <font>
      <b/>
      <vertAlign val="superscript"/>
      <sz val="10"/>
      <name val="Palatino Linotype"/>
      <family val="1"/>
    </font>
    <font>
      <sz val="10"/>
      <color theme="0"/>
      <name val="Palatino Linotype"/>
      <family val="1"/>
    </font>
    <font>
      <b/>
      <sz val="9"/>
      <color theme="1"/>
      <name val="Palatino Linotype"/>
      <family val="1"/>
    </font>
    <font>
      <sz val="9"/>
      <color theme="1"/>
      <name val="Palatino Linotype"/>
      <family val="1"/>
    </font>
    <font>
      <sz val="12"/>
      <name val="Palatino Linotype"/>
      <family val="1"/>
    </font>
    <font>
      <sz val="7"/>
      <color theme="1"/>
      <name val="Palatino Linotype"/>
      <family val="1"/>
    </font>
    <font>
      <sz val="9"/>
      <color theme="1"/>
      <name val="Calibri"/>
      <family val="2"/>
      <scheme val="minor"/>
    </font>
    <font>
      <sz val="7"/>
      <color indexed="8"/>
      <name val="Palatino Linotype"/>
      <family val="1"/>
    </font>
    <font>
      <sz val="9"/>
      <color indexed="8"/>
      <name val="Palatino Linotype"/>
      <family val="1"/>
    </font>
    <font>
      <sz val="10"/>
      <name val="Arial"/>
      <family val="2"/>
    </font>
    <font>
      <sz val="7.5"/>
      <name val="Palatino Linotype"/>
      <family val="1"/>
    </font>
    <font>
      <vertAlign val="superscript"/>
      <sz val="7.5"/>
      <name val="Palatino Linotype"/>
      <family val="1"/>
    </font>
    <font>
      <sz val="10"/>
      <color rgb="FFC00000"/>
      <name val="Palatino Linotype"/>
      <family val="1"/>
    </font>
    <font>
      <sz val="10"/>
      <color rgb="FFC00000"/>
      <name val="Arial"/>
      <family val="2"/>
    </font>
    <font>
      <vertAlign val="superscript"/>
      <sz val="7"/>
      <color indexed="8"/>
      <name val="Palatino Linotype"/>
      <family val="1"/>
    </font>
    <font>
      <vertAlign val="superscript"/>
      <sz val="8"/>
      <name val="Arial"/>
      <family val="2"/>
    </font>
    <font>
      <sz val="12"/>
      <color theme="1"/>
      <name val="Palatino Linotype"/>
      <family val="1"/>
    </font>
    <font>
      <sz val="12"/>
      <color theme="1"/>
      <name val="Calibri"/>
      <family val="2"/>
      <scheme val="minor"/>
    </font>
    <font>
      <b/>
      <sz val="9"/>
      <color indexed="8"/>
      <name val="Palatino Linotype"/>
      <family val="1"/>
    </font>
    <font>
      <sz val="10"/>
      <name val="Arial"/>
      <family val="2"/>
    </font>
    <font>
      <sz val="10"/>
      <color theme="1"/>
      <name val="Calibri"/>
      <family val="2"/>
      <scheme val="minor"/>
    </font>
    <font>
      <sz val="9"/>
      <color theme="1"/>
      <name val="Tahoma"/>
      <family val="2"/>
    </font>
    <font>
      <sz val="10"/>
      <name val="Courier"/>
      <family val="3"/>
    </font>
    <font>
      <sz val="10"/>
      <color indexed="63"/>
      <name val="Palatino Linotype"/>
      <family val="1"/>
    </font>
    <font>
      <b/>
      <sz val="10"/>
      <color indexed="63"/>
      <name val="Palatino Linotype"/>
      <family val="1"/>
    </font>
    <font>
      <b/>
      <vertAlign val="superscript"/>
      <sz val="9"/>
      <name val="Palatino Linotype"/>
      <family val="1"/>
    </font>
    <font>
      <b/>
      <sz val="10"/>
      <color theme="1"/>
      <name val="Calibri"/>
      <family val="2"/>
      <scheme val="minor"/>
    </font>
    <font>
      <sz val="10"/>
      <color indexed="10"/>
      <name val="Palatino Linotype"/>
      <family val="1"/>
    </font>
    <font>
      <b/>
      <sz val="11"/>
      <color indexed="8"/>
      <name val="Palatino Linotype"/>
      <family val="1"/>
    </font>
  </fonts>
  <fills count="4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55"/>
        <bgColor indexed="64"/>
      </patternFill>
    </fill>
    <fill>
      <patternFill patternType="solid">
        <fgColor indexed="22"/>
      </patternFill>
    </fill>
    <fill>
      <patternFill patternType="solid">
        <fgColor indexed="55"/>
      </patternFill>
    </fill>
    <fill>
      <patternFill patternType="solid">
        <fgColor indexed="44"/>
        <bgColor indexed="64"/>
      </patternFill>
    </fill>
    <fill>
      <patternFill patternType="solid">
        <fgColor indexed="26"/>
      </patternFill>
    </fill>
    <fill>
      <patternFill patternType="solid">
        <fgColor indexed="43"/>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0"/>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61"/>
        <bgColor indexed="64"/>
      </patternFill>
    </fill>
    <fill>
      <patternFill patternType="solid">
        <fgColor indexed="60"/>
        <bgColor indexed="64"/>
      </patternFill>
    </fill>
    <fill>
      <patternFill patternType="solid">
        <fgColor indexed="59"/>
        <bgColor indexed="64"/>
      </patternFill>
    </fill>
    <fill>
      <patternFill patternType="solid">
        <fgColor indexed="62"/>
        <bgColor indexed="64"/>
      </patternFill>
    </fill>
    <fill>
      <patternFill patternType="solid">
        <fgColor rgb="FF92D050"/>
        <bgColor indexed="64"/>
      </patternFill>
    </fill>
  </fills>
  <borders count="31">
    <border>
      <left/>
      <right/>
      <top/>
      <bottom/>
      <diagonal/>
    </border>
    <border>
      <left/>
      <right/>
      <top/>
      <bottom style="thin">
        <color indexed="64"/>
      </bottom>
      <diagonal/>
    </border>
    <border>
      <left/>
      <right/>
      <top/>
      <bottom style="thin">
        <color rgb="FFFF0000"/>
      </bottom>
      <diagonal/>
    </border>
    <border>
      <left/>
      <right/>
      <top/>
      <bottom style="thin">
        <color theme="0" tint="-0.249977111117893"/>
      </bottom>
      <diagonal/>
    </border>
    <border>
      <left/>
      <right/>
      <top style="thin">
        <color theme="0" tint="-0.249977111117893"/>
      </top>
      <bottom style="thin">
        <color theme="0" tint="-0.249977111117893"/>
      </bottom>
      <diagonal/>
    </border>
    <border>
      <left/>
      <right/>
      <top style="thin">
        <color indexed="64"/>
      </top>
      <bottom/>
      <diagonal/>
    </border>
    <border>
      <left/>
      <right/>
      <top style="thin">
        <color indexed="64"/>
      </top>
      <bottom style="thin">
        <color rgb="FFFF0000"/>
      </bottom>
      <diagonal/>
    </border>
    <border>
      <left/>
      <right/>
      <top style="thin">
        <color rgb="FFFF0000"/>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47"/>
      </left>
      <right style="thin">
        <color indexed="47"/>
      </right>
      <top style="thin">
        <color indexed="47"/>
      </top>
      <bottom style="thin">
        <color indexed="47"/>
      </bottom>
      <diagonal/>
    </border>
    <border>
      <left style="thin">
        <color indexed="45"/>
      </left>
      <right style="thin">
        <color indexed="45"/>
      </right>
      <top style="thin">
        <color indexed="45"/>
      </top>
      <bottom style="thin">
        <color indexed="45"/>
      </bottom>
      <diagonal/>
    </border>
    <border>
      <left style="thin">
        <color indexed="51"/>
      </left>
      <right style="thin">
        <color indexed="51"/>
      </right>
      <top/>
      <bottom/>
      <diagonal/>
    </border>
    <border>
      <left style="thin">
        <color indexed="9"/>
      </left>
      <right style="thin">
        <color indexed="9"/>
      </right>
      <top style="thin">
        <color indexed="9"/>
      </top>
      <bottom style="thin">
        <color indexed="9"/>
      </bottom>
      <diagonal/>
    </border>
    <border>
      <left/>
      <right/>
      <top style="dotted">
        <color indexed="64"/>
      </top>
      <bottom style="dashDot">
        <color indexed="64"/>
      </bottom>
      <diagonal/>
    </border>
    <border>
      <left style="thin">
        <color indexed="64"/>
      </left>
      <right/>
      <top style="thin">
        <color indexed="64"/>
      </top>
      <bottom/>
      <diagonal/>
    </border>
    <border>
      <left/>
      <right/>
      <top style="dashed">
        <color indexed="64"/>
      </top>
      <bottom style="medium">
        <color indexed="64"/>
      </bottom>
      <diagonal/>
    </border>
    <border>
      <left/>
      <right/>
      <top/>
      <bottom style="thin">
        <color theme="0" tint="-0.34998626667073579"/>
      </bottom>
      <diagonal/>
    </border>
    <border>
      <left/>
      <right/>
      <top style="thin">
        <color theme="0" tint="-0.249977111117893"/>
      </top>
      <bottom/>
      <diagonal/>
    </border>
    <border>
      <left/>
      <right/>
      <top style="thin">
        <color indexed="64"/>
      </top>
      <bottom style="thin">
        <color indexed="64"/>
      </bottom>
      <diagonal/>
    </border>
  </borders>
  <cellStyleXfs count="631">
    <xf numFmtId="0" fontId="0" fillId="0" borderId="0"/>
    <xf numFmtId="165" fontId="22" fillId="0" borderId="0" applyFont="0" applyFill="0" applyBorder="0" applyAlignment="0" applyProtection="0"/>
    <xf numFmtId="0" fontId="20" fillId="0" borderId="0"/>
    <xf numFmtId="0" fontId="37" fillId="0" borderId="0">
      <alignment horizontal="right"/>
    </xf>
    <xf numFmtId="0" fontId="22" fillId="0" borderId="0"/>
    <xf numFmtId="0" fontId="50" fillId="3" borderId="0" applyNumberFormat="0" applyBorder="0" applyAlignment="0" applyProtection="0"/>
    <xf numFmtId="0" fontId="50" fillId="4" borderId="0" applyNumberFormat="0" applyBorder="0" applyAlignment="0" applyProtection="0"/>
    <xf numFmtId="0" fontId="50" fillId="5" borderId="0" applyNumberFormat="0" applyBorder="0" applyAlignment="0" applyProtection="0"/>
    <xf numFmtId="0" fontId="50" fillId="6" borderId="0" applyNumberFormat="0" applyBorder="0" applyAlignment="0" applyProtection="0"/>
    <xf numFmtId="0" fontId="50" fillId="7" borderId="0" applyNumberFormat="0" applyBorder="0" applyAlignment="0" applyProtection="0"/>
    <xf numFmtId="0" fontId="50" fillId="8" borderId="0" applyNumberFormat="0" applyBorder="0" applyAlignment="0" applyProtection="0"/>
    <xf numFmtId="0" fontId="50" fillId="3" borderId="0" applyNumberFormat="0" applyBorder="0" applyAlignment="0" applyProtection="0"/>
    <xf numFmtId="0" fontId="50" fillId="4" borderId="0" applyNumberFormat="0" applyBorder="0" applyAlignment="0" applyProtection="0"/>
    <xf numFmtId="0" fontId="50" fillId="5" borderId="0" applyNumberFormat="0" applyBorder="0" applyAlignment="0" applyProtection="0"/>
    <xf numFmtId="0" fontId="50" fillId="6" borderId="0" applyNumberFormat="0" applyBorder="0" applyAlignment="0" applyProtection="0"/>
    <xf numFmtId="0" fontId="50" fillId="7" borderId="0" applyNumberFormat="0" applyBorder="0" applyAlignment="0" applyProtection="0"/>
    <xf numFmtId="0" fontId="50" fillId="8" borderId="0" applyNumberFormat="0" applyBorder="0" applyAlignment="0" applyProtection="0"/>
    <xf numFmtId="0" fontId="51" fillId="3" borderId="0" applyNumberFormat="0" applyBorder="0" applyAlignment="0" applyProtection="0"/>
    <xf numFmtId="0" fontId="51" fillId="4" borderId="0" applyNumberFormat="0" applyBorder="0" applyAlignment="0" applyProtection="0"/>
    <xf numFmtId="0" fontId="51" fillId="5"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2" fillId="3" borderId="0" applyNumberFormat="0" applyBorder="0" applyAlignment="0" applyProtection="0"/>
    <xf numFmtId="0" fontId="52" fillId="4" borderId="0" applyNumberFormat="0" applyBorder="0" applyAlignment="0" applyProtection="0"/>
    <xf numFmtId="0" fontId="52" fillId="5" borderId="0" applyNumberFormat="0" applyBorder="0" applyAlignment="0" applyProtection="0"/>
    <xf numFmtId="0" fontId="52" fillId="6" borderId="0" applyNumberFormat="0" applyBorder="0" applyAlignment="0" applyProtection="0"/>
    <xf numFmtId="0" fontId="52" fillId="7" borderId="0" applyNumberFormat="0" applyBorder="0" applyAlignment="0" applyProtection="0"/>
    <xf numFmtId="0" fontId="52" fillId="8"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1" borderId="0" applyNumberFormat="0" applyBorder="0" applyAlignment="0" applyProtection="0"/>
    <xf numFmtId="0" fontId="50" fillId="6" borderId="0" applyNumberFormat="0" applyBorder="0" applyAlignment="0" applyProtection="0"/>
    <xf numFmtId="0" fontId="50" fillId="9"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1" borderId="0" applyNumberFormat="0" applyBorder="0" applyAlignment="0" applyProtection="0"/>
    <xf numFmtId="0" fontId="50" fillId="6" borderId="0" applyNumberFormat="0" applyBorder="0" applyAlignment="0" applyProtection="0"/>
    <xf numFmtId="0" fontId="50" fillId="9" borderId="0" applyNumberFormat="0" applyBorder="0" applyAlignment="0" applyProtection="0"/>
    <xf numFmtId="0" fontId="50" fillId="12"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11" borderId="0" applyNumberFormat="0" applyBorder="0" applyAlignment="0" applyProtection="0"/>
    <xf numFmtId="0" fontId="51" fillId="6" borderId="0" applyNumberFormat="0" applyBorder="0" applyAlignment="0" applyProtection="0"/>
    <xf numFmtId="0" fontId="51" fillId="9" borderId="0" applyNumberFormat="0" applyBorder="0" applyAlignment="0" applyProtection="0"/>
    <xf numFmtId="0" fontId="51" fillId="12"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1" borderId="0" applyNumberFormat="0" applyBorder="0" applyAlignment="0" applyProtection="0"/>
    <xf numFmtId="0" fontId="52" fillId="6" borderId="0" applyNumberFormat="0" applyBorder="0" applyAlignment="0" applyProtection="0"/>
    <xf numFmtId="0" fontId="52" fillId="9" borderId="0" applyNumberFormat="0" applyBorder="0" applyAlignment="0" applyProtection="0"/>
    <xf numFmtId="0" fontId="52" fillId="12" borderId="0" applyNumberFormat="0" applyBorder="0" applyAlignment="0" applyProtection="0"/>
    <xf numFmtId="0" fontId="53" fillId="13"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3"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4" fillId="13" borderId="0" applyNumberFormat="0" applyBorder="0" applyAlignment="0" applyProtection="0"/>
    <xf numFmtId="0" fontId="54" fillId="10" borderId="0" applyNumberFormat="0" applyBorder="0" applyAlignment="0" applyProtection="0"/>
    <xf numFmtId="0" fontId="54" fillId="11"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5" fillId="13" borderId="0" applyNumberFormat="0" applyBorder="0" applyAlignment="0" applyProtection="0"/>
    <xf numFmtId="0" fontId="55" fillId="10" borderId="0" applyNumberFormat="0" applyBorder="0" applyAlignment="0" applyProtection="0"/>
    <xf numFmtId="0" fontId="55" fillId="11"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20" borderId="0" applyNumberFormat="0" applyBorder="0" applyAlignment="0" applyProtection="0"/>
    <xf numFmtId="0" fontId="56" fillId="4" borderId="0" applyNumberFormat="0" applyBorder="0" applyAlignment="0" applyProtection="0"/>
    <xf numFmtId="0" fontId="22" fillId="21" borderId="0" applyNumberFormat="0" applyFont="0" applyBorder="0" applyAlignment="0" applyProtection="0"/>
    <xf numFmtId="0" fontId="57" fillId="22" borderId="0" applyNumberFormat="0" applyBorder="0" applyAlignment="0" applyProtection="0"/>
    <xf numFmtId="0" fontId="58" fillId="8" borderId="8" applyNumberFormat="0" applyAlignment="0" applyProtection="0"/>
    <xf numFmtId="169" fontId="22" fillId="0" borderId="0" applyFont="0" applyFill="0" applyBorder="0" applyAlignment="0" applyProtection="0"/>
    <xf numFmtId="0" fontId="59" fillId="23" borderId="8" applyNumberFormat="0" applyAlignment="0" applyProtection="0"/>
    <xf numFmtId="0" fontId="60" fillId="23" borderId="8" applyNumberFormat="0" applyAlignment="0" applyProtection="0"/>
    <xf numFmtId="0" fontId="61" fillId="0" borderId="9" applyNumberFormat="0" applyFill="0" applyAlignment="0" applyProtection="0"/>
    <xf numFmtId="0" fontId="62" fillId="0" borderId="10" applyNumberFormat="0" applyFill="0" applyAlignment="0" applyProtection="0"/>
    <xf numFmtId="0" fontId="63" fillId="24" borderId="11" applyNumberFormat="0" applyAlignment="0" applyProtection="0"/>
    <xf numFmtId="0" fontId="64" fillId="24" borderId="11" applyNumberFormat="0" applyAlignment="0" applyProtection="0"/>
    <xf numFmtId="0" fontId="65" fillId="4" borderId="0" applyNumberFormat="0" applyBorder="0" applyAlignment="0" applyProtection="0"/>
    <xf numFmtId="0" fontId="66" fillId="0" borderId="0" applyNumberFormat="0" applyFill="0" applyBorder="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9"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20" borderId="0" applyNumberFormat="0" applyBorder="0" applyAlignment="0" applyProtection="0"/>
    <xf numFmtId="14" fontId="70" fillId="0" borderId="0"/>
    <xf numFmtId="0" fontId="57" fillId="25" borderId="0" applyNumberFormat="0" applyFont="0" applyBorder="0" applyAlignment="0" applyProtection="0"/>
    <xf numFmtId="0" fontId="57" fillId="22" borderId="0" applyNumberFormat="0" applyFont="0" applyBorder="0" applyProtection="0">
      <alignment horizontal="right"/>
    </xf>
    <xf numFmtId="0" fontId="71" fillId="24" borderId="11" applyNumberFormat="0" applyAlignment="0" applyProtection="0"/>
    <xf numFmtId="11" fontId="22" fillId="0" borderId="0" applyFont="0" applyFill="0" applyBorder="0" applyAlignment="0" applyProtection="0"/>
    <xf numFmtId="0" fontId="72" fillId="0" borderId="0" applyNumberFormat="0" applyFill="0" applyBorder="0" applyAlignment="0" applyProtection="0"/>
    <xf numFmtId="0" fontId="73" fillId="0" borderId="0" applyFill="0" applyBorder="0" applyAlignment="0" applyProtection="0"/>
    <xf numFmtId="0" fontId="74" fillId="0" borderId="0" applyNumberFormat="0" applyFill="0" applyBorder="0" applyAlignment="0" applyProtection="0"/>
    <xf numFmtId="0" fontId="22" fillId="0" borderId="0" applyFont="0" applyFill="0" applyBorder="0" applyProtection="0">
      <alignment horizontal="center"/>
    </xf>
    <xf numFmtId="0" fontId="22" fillId="0" borderId="15" applyFont="0" applyFill="0" applyBorder="0" applyProtection="0">
      <alignment horizontal="right"/>
    </xf>
    <xf numFmtId="0" fontId="75" fillId="5" borderId="0" applyNumberFormat="0" applyBorder="0" applyAlignment="0" applyProtection="0"/>
    <xf numFmtId="170" fontId="76" fillId="0" borderId="0"/>
    <xf numFmtId="0" fontId="77" fillId="0" borderId="12" applyNumberFormat="0" applyFill="0" applyAlignment="0" applyProtection="0"/>
    <xf numFmtId="0" fontId="78" fillId="0" borderId="13" applyNumberFormat="0" applyFill="0" applyAlignment="0" applyProtection="0"/>
    <xf numFmtId="0" fontId="79" fillId="0" borderId="14" applyNumberFormat="0" applyFill="0" applyAlignment="0" applyProtection="0"/>
    <xf numFmtId="0" fontId="79" fillId="0" borderId="0" applyNumberFormat="0" applyFill="0" applyBorder="0" applyAlignment="0" applyProtection="0"/>
    <xf numFmtId="0" fontId="80" fillId="0" borderId="10" applyNumberFormat="0" applyFill="0" applyAlignment="0" applyProtection="0"/>
    <xf numFmtId="0" fontId="81" fillId="8" borderId="8" applyNumberFormat="0" applyAlignment="0" applyProtection="0"/>
    <xf numFmtId="0" fontId="82" fillId="0" borderId="0"/>
    <xf numFmtId="0" fontId="83" fillId="26" borderId="16" applyNumberFormat="0" applyFont="0" applyAlignment="0" applyProtection="0"/>
    <xf numFmtId="0" fontId="53"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20" borderId="0" applyNumberFormat="0" applyBorder="0" applyAlignment="0" applyProtection="0"/>
    <xf numFmtId="0" fontId="84" fillId="5" borderId="0" applyNumberFormat="0" applyBorder="0" applyAlignment="0" applyProtection="0"/>
    <xf numFmtId="0" fontId="85" fillId="23" borderId="17" applyNumberFormat="0" applyAlignment="0" applyProtection="0"/>
    <xf numFmtId="40" fontId="86"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2" fontId="22" fillId="0" borderId="0" applyFont="0" applyFill="0" applyBorder="0" applyAlignment="0" applyProtection="0"/>
    <xf numFmtId="171" fontId="22" fillId="0" borderId="0" applyFont="0" applyFill="0" applyBorder="0" applyAlignment="0" applyProtection="0"/>
    <xf numFmtId="0" fontId="71" fillId="24" borderId="11" applyNumberFormat="0" applyAlignment="0" applyProtection="0"/>
    <xf numFmtId="38" fontId="87" fillId="0" borderId="0"/>
    <xf numFmtId="38" fontId="88" fillId="0" borderId="0"/>
    <xf numFmtId="38" fontId="89" fillId="0" borderId="0"/>
    <xf numFmtId="38" fontId="90" fillId="0" borderId="0"/>
    <xf numFmtId="0" fontId="70" fillId="0" borderId="0"/>
    <xf numFmtId="0" fontId="70" fillId="0" borderId="0"/>
    <xf numFmtId="0" fontId="91" fillId="0" borderId="10" applyNumberFormat="0" applyFill="0" applyAlignment="0" applyProtection="0"/>
    <xf numFmtId="0" fontId="92" fillId="0" borderId="0" applyNumberFormat="0" applyFill="0" applyBorder="0" applyAlignment="0" applyProtection="0"/>
    <xf numFmtId="15" fontId="70" fillId="0" borderId="0"/>
    <xf numFmtId="173" fontId="70" fillId="0" borderId="0"/>
    <xf numFmtId="174" fontId="70" fillId="0" borderId="0"/>
    <xf numFmtId="38" fontId="86" fillId="0" borderId="0" applyFont="0" applyFill="0" applyBorder="0" applyAlignment="0" applyProtection="0"/>
    <xf numFmtId="175" fontId="22" fillId="0" borderId="0" applyFont="0" applyFill="0" applyBorder="0" applyAlignment="0" applyProtection="0"/>
    <xf numFmtId="176" fontId="22" fillId="0" borderId="0" applyFont="0" applyFill="0" applyBorder="0" applyAlignment="0" applyProtection="0"/>
    <xf numFmtId="0" fontId="67" fillId="0" borderId="12" applyNumberFormat="0" applyFill="0" applyAlignment="0" applyProtection="0"/>
    <xf numFmtId="0" fontId="68" fillId="0" borderId="13" applyNumberFormat="0" applyFill="0" applyAlignment="0" applyProtection="0"/>
    <xf numFmtId="0" fontId="69" fillId="0" borderId="14" applyNumberFormat="0" applyFill="0" applyAlignment="0" applyProtection="0"/>
    <xf numFmtId="0" fontId="69" fillId="0" borderId="0" applyNumberFormat="0" applyFill="0" applyBorder="0" applyAlignment="0" applyProtection="0"/>
    <xf numFmtId="0" fontId="66" fillId="0" borderId="0" applyNumberFormat="0" applyFill="0" applyBorder="0" applyAlignment="0" applyProtection="0"/>
    <xf numFmtId="0" fontId="93" fillId="27" borderId="0" applyNumberFormat="0" applyBorder="0" applyAlignment="0" applyProtection="0"/>
    <xf numFmtId="0" fontId="94" fillId="27" borderId="0" applyNumberFormat="0" applyBorder="0" applyAlignment="0" applyProtection="0"/>
    <xf numFmtId="0" fontId="95" fillId="0" borderId="0"/>
    <xf numFmtId="177" fontId="96" fillId="0" borderId="0"/>
    <xf numFmtId="0" fontId="45" fillId="0" borderId="0"/>
    <xf numFmtId="0" fontId="22" fillId="0" borderId="0"/>
    <xf numFmtId="0" fontId="97" fillId="0" borderId="0"/>
    <xf numFmtId="0" fontId="83" fillId="0" borderId="0"/>
    <xf numFmtId="0" fontId="22" fillId="26" borderId="16" applyNumberFormat="0" applyFont="0" applyAlignment="0" applyProtection="0"/>
    <xf numFmtId="0" fontId="51" fillId="26" borderId="16" applyNumberFormat="0" applyFont="0" applyAlignment="0" applyProtection="0"/>
    <xf numFmtId="178" fontId="22" fillId="0" borderId="0" applyFont="0" applyFill="0" applyBorder="0" applyAlignment="0" applyProtection="0"/>
    <xf numFmtId="168" fontId="22" fillId="0" borderId="0" applyFont="0" applyFill="0" applyBorder="0" applyAlignment="0" applyProtection="0"/>
    <xf numFmtId="179" fontId="22" fillId="0" borderId="0" applyFont="0" applyFill="0" applyAlignment="0" applyProtection="0"/>
    <xf numFmtId="0" fontId="22" fillId="0" borderId="0" applyFont="0" applyFill="0" applyBorder="0" applyProtection="0">
      <alignment horizontal="center"/>
    </xf>
    <xf numFmtId="0" fontId="57" fillId="0" borderId="0" applyNumberFormat="0" applyFont="0" applyBorder="0" applyProtection="0"/>
    <xf numFmtId="0" fontId="61" fillId="0" borderId="9" applyNumberFormat="0" applyFill="0" applyAlignment="0" applyProtection="0"/>
    <xf numFmtId="0" fontId="98" fillId="23" borderId="17" applyNumberFormat="0" applyAlignment="0" applyProtection="0"/>
    <xf numFmtId="9" fontId="22" fillId="0" borderId="0" applyFont="0" applyFill="0" applyBorder="0" applyAlignment="0" applyProtection="0"/>
    <xf numFmtId="10" fontId="22" fillId="0" borderId="0" applyFont="0" applyFill="0" applyBorder="0" applyAlignment="0" applyProtection="0"/>
    <xf numFmtId="180" fontId="22" fillId="0" borderId="0" applyFont="0" applyFill="0" applyBorder="0" applyAlignment="0" applyProtection="0"/>
    <xf numFmtId="10" fontId="70" fillId="0" borderId="0"/>
    <xf numFmtId="10" fontId="70" fillId="0" borderId="0"/>
    <xf numFmtId="181" fontId="70" fillId="0" borderId="0"/>
    <xf numFmtId="10" fontId="99" fillId="0" borderId="0" applyFont="0" applyFill="0" applyBorder="0" applyAlignment="0" applyProtection="0"/>
    <xf numFmtId="0" fontId="83" fillId="26" borderId="16" applyNumberFormat="0" applyFont="0" applyAlignment="0" applyProtection="0"/>
    <xf numFmtId="0" fontId="80" fillId="0" borderId="10" applyNumberFormat="0" applyFill="0" applyAlignment="0" applyProtection="0"/>
    <xf numFmtId="9" fontId="22" fillId="0" borderId="0" applyFont="0" applyFill="0" applyBorder="0" applyAlignment="0" applyProtection="0"/>
    <xf numFmtId="9" fontId="22" fillId="0" borderId="0" applyFont="0" applyFill="0" applyBorder="0" applyAlignment="0" applyProtection="0"/>
    <xf numFmtId="9" fontId="52" fillId="0" borderId="0" applyFont="0" applyFill="0" applyBorder="0" applyAlignment="0" applyProtection="0"/>
    <xf numFmtId="0" fontId="65" fillId="4" borderId="0" applyNumberFormat="0" applyBorder="0" applyAlignment="0" applyProtection="0"/>
    <xf numFmtId="4" fontId="100" fillId="28" borderId="18" applyNumberFormat="0" applyProtection="0">
      <alignment vertical="center"/>
    </xf>
    <xf numFmtId="4" fontId="101" fillId="28" borderId="18" applyNumberFormat="0" applyProtection="0">
      <alignment vertical="center"/>
    </xf>
    <xf numFmtId="4" fontId="102" fillId="28" borderId="18" applyNumberFormat="0" applyProtection="0">
      <alignment horizontal="left" vertical="center" indent="1"/>
    </xf>
    <xf numFmtId="0" fontId="103" fillId="28" borderId="18" applyNumberFormat="0" applyProtection="0">
      <alignment horizontal="left" vertical="top" indent="1"/>
    </xf>
    <xf numFmtId="4" fontId="102" fillId="29" borderId="0" applyNumberFormat="0" applyProtection="0">
      <alignment horizontal="left" vertical="center" indent="1"/>
    </xf>
    <xf numFmtId="4" fontId="102" fillId="30" borderId="18" applyNumberFormat="0" applyProtection="0">
      <alignment horizontal="right" vertical="center"/>
    </xf>
    <xf numFmtId="4" fontId="102" fillId="31" borderId="18" applyNumberFormat="0" applyProtection="0">
      <alignment horizontal="right" vertical="center"/>
    </xf>
    <xf numFmtId="4" fontId="102" fillId="32" borderId="18" applyNumberFormat="0" applyProtection="0">
      <alignment horizontal="right" vertical="center"/>
    </xf>
    <xf numFmtId="4" fontId="102" fillId="33" borderId="18" applyNumberFormat="0" applyProtection="0">
      <alignment horizontal="right" vertical="center"/>
    </xf>
    <xf numFmtId="4" fontId="102" fillId="34" borderId="18" applyNumberFormat="0" applyProtection="0">
      <alignment horizontal="right" vertical="center"/>
    </xf>
    <xf numFmtId="4" fontId="102" fillId="35" borderId="18" applyNumberFormat="0" applyProtection="0">
      <alignment horizontal="right" vertical="center"/>
    </xf>
    <xf numFmtId="4" fontId="102" fillId="36" borderId="18" applyNumberFormat="0" applyProtection="0">
      <alignment horizontal="right" vertical="center"/>
    </xf>
    <xf numFmtId="4" fontId="102" fillId="37" borderId="18" applyNumberFormat="0" applyProtection="0">
      <alignment horizontal="right" vertical="center"/>
    </xf>
    <xf numFmtId="4" fontId="102" fillId="38" borderId="18" applyNumberFormat="0" applyProtection="0">
      <alignment horizontal="right" vertical="center"/>
    </xf>
    <xf numFmtId="4" fontId="100" fillId="39" borderId="19" applyNumberFormat="0" applyProtection="0">
      <alignment horizontal="left" vertical="center" indent="1"/>
    </xf>
    <xf numFmtId="4" fontId="100" fillId="25" borderId="0" applyNumberFormat="0" applyProtection="0">
      <alignment horizontal="left" vertical="center" indent="1"/>
    </xf>
    <xf numFmtId="4" fontId="100" fillId="29" borderId="0" applyNumberFormat="0" applyProtection="0">
      <alignment horizontal="left" vertical="center" indent="1"/>
    </xf>
    <xf numFmtId="4" fontId="102" fillId="25" borderId="18" applyNumberFormat="0" applyProtection="0">
      <alignment horizontal="right" vertical="center"/>
    </xf>
    <xf numFmtId="4" fontId="57" fillId="25" borderId="0" applyNumberFormat="0" applyProtection="0">
      <alignment horizontal="left" vertical="center" indent="1"/>
    </xf>
    <xf numFmtId="4" fontId="57" fillId="29" borderId="0" applyNumberFormat="0" applyProtection="0">
      <alignment horizontal="left" vertical="center" indent="1"/>
    </xf>
    <xf numFmtId="0" fontId="22" fillId="29" borderId="18" applyNumberFormat="0" applyProtection="0">
      <alignment horizontal="left" vertical="center" indent="1"/>
    </xf>
    <xf numFmtId="0" fontId="22" fillId="29" borderId="18" applyNumberFormat="0" applyProtection="0">
      <alignment horizontal="left" vertical="top" indent="1"/>
    </xf>
    <xf numFmtId="0" fontId="22" fillId="40" borderId="18" applyNumberFormat="0" applyProtection="0">
      <alignment horizontal="left" vertical="center" indent="1"/>
    </xf>
    <xf numFmtId="0" fontId="22" fillId="40" borderId="18" applyNumberFormat="0" applyProtection="0">
      <alignment horizontal="left" vertical="top" indent="1"/>
    </xf>
    <xf numFmtId="0" fontId="22" fillId="25" borderId="18" applyNumberFormat="0" applyProtection="0">
      <alignment horizontal="left" vertical="center" indent="1"/>
    </xf>
    <xf numFmtId="0" fontId="22" fillId="25" borderId="18" applyNumberFormat="0" applyProtection="0">
      <alignment horizontal="left" vertical="top" indent="1"/>
    </xf>
    <xf numFmtId="0" fontId="22" fillId="41" borderId="18" applyNumberFormat="0" applyProtection="0">
      <alignment horizontal="left" vertical="center" indent="1"/>
    </xf>
    <xf numFmtId="0" fontId="22" fillId="41" borderId="18" applyNumberFormat="0" applyProtection="0">
      <alignment horizontal="left" vertical="top" indent="1"/>
    </xf>
    <xf numFmtId="4" fontId="102" fillId="41" borderId="18" applyNumberFormat="0" applyProtection="0">
      <alignment vertical="center"/>
    </xf>
    <xf numFmtId="4" fontId="104" fillId="41" borderId="18" applyNumberFormat="0" applyProtection="0">
      <alignment vertical="center"/>
    </xf>
    <xf numFmtId="4" fontId="100" fillId="25" borderId="20" applyNumberFormat="0" applyProtection="0">
      <alignment horizontal="left" vertical="center" indent="1"/>
    </xf>
    <xf numFmtId="0" fontId="57" fillId="42" borderId="18" applyNumberFormat="0" applyProtection="0">
      <alignment horizontal="left" vertical="top" indent="1"/>
    </xf>
    <xf numFmtId="4" fontId="102" fillId="41" borderId="18" applyNumberFormat="0" applyProtection="0">
      <alignment horizontal="right" vertical="center"/>
    </xf>
    <xf numFmtId="4" fontId="104" fillId="41" borderId="18" applyNumberFormat="0" applyProtection="0">
      <alignment horizontal="right" vertical="center"/>
    </xf>
    <xf numFmtId="4" fontId="100" fillId="25" borderId="18" applyNumberFormat="0" applyProtection="0">
      <alignment horizontal="left" vertical="center" indent="1"/>
    </xf>
    <xf numFmtId="0" fontId="57" fillId="40" borderId="18" applyNumberFormat="0" applyProtection="0">
      <alignment horizontal="left" vertical="top" indent="1"/>
    </xf>
    <xf numFmtId="4" fontId="105" fillId="40" borderId="20" applyNumberFormat="0" applyProtection="0">
      <alignment horizontal="left" vertical="center" indent="1"/>
    </xf>
    <xf numFmtId="4" fontId="106" fillId="41" borderId="18" applyNumberFormat="0" applyProtection="0">
      <alignment horizontal="right" vertical="center"/>
    </xf>
    <xf numFmtId="182" fontId="107" fillId="37" borderId="21"/>
    <xf numFmtId="49" fontId="108" fillId="37" borderId="0"/>
    <xf numFmtId="49" fontId="109" fillId="36" borderId="22">
      <alignment horizontal="center" wrapText="1"/>
    </xf>
    <xf numFmtId="49" fontId="109" fillId="36" borderId="22">
      <alignment wrapText="1"/>
    </xf>
    <xf numFmtId="0" fontId="107" fillId="43" borderId="23">
      <protection locked="0"/>
    </xf>
    <xf numFmtId="0" fontId="110" fillId="43" borderId="0"/>
    <xf numFmtId="0" fontId="109" fillId="28" borderId="22"/>
    <xf numFmtId="0" fontId="109" fillId="28" borderId="22"/>
    <xf numFmtId="0" fontId="109" fillId="35" borderId="22">
      <alignment vertical="center" wrapText="1"/>
    </xf>
    <xf numFmtId="0" fontId="94" fillId="27" borderId="0" applyNumberFormat="0" applyBorder="0" applyAlignment="0" applyProtection="0"/>
    <xf numFmtId="0" fontId="84" fillId="5" borderId="0" applyNumberFormat="0" applyBorder="0" applyAlignment="0" applyProtection="0"/>
    <xf numFmtId="0" fontId="95" fillId="0" borderId="0"/>
    <xf numFmtId="0" fontId="22" fillId="0" borderId="0"/>
    <xf numFmtId="0" fontId="22" fillId="0" borderId="0"/>
    <xf numFmtId="0" fontId="86" fillId="0" borderId="0"/>
    <xf numFmtId="0" fontId="22" fillId="0" borderId="0"/>
    <xf numFmtId="0" fontId="22" fillId="0" borderId="0"/>
    <xf numFmtId="0" fontId="22" fillId="0" borderId="0"/>
    <xf numFmtId="0" fontId="22" fillId="0" borderId="0"/>
    <xf numFmtId="0" fontId="22" fillId="0" borderId="0"/>
    <xf numFmtId="0" fontId="57" fillId="0" borderId="0">
      <alignment vertical="top"/>
    </xf>
    <xf numFmtId="2" fontId="22" fillId="0" borderId="0" applyFill="0" applyBorder="0" applyProtection="0">
      <alignment horizontal="right"/>
    </xf>
    <xf numFmtId="2" fontId="111" fillId="44" borderId="24" applyProtection="0">
      <alignment horizontal="right"/>
    </xf>
    <xf numFmtId="2" fontId="112" fillId="45" borderId="24" applyProtection="0">
      <alignment horizontal="right"/>
    </xf>
    <xf numFmtId="14" fontId="113" fillId="46" borderId="24" applyProtection="0">
      <alignment horizontal="right"/>
    </xf>
    <xf numFmtId="14" fontId="113" fillId="46" borderId="24" applyProtection="0">
      <alignment horizontal="left"/>
    </xf>
    <xf numFmtId="0" fontId="114" fillId="47" borderId="24" applyNumberFormat="0" applyProtection="0">
      <alignment horizontal="left"/>
    </xf>
    <xf numFmtId="175" fontId="22" fillId="0" borderId="25" applyFont="0" applyFill="0" applyAlignment="0" applyProtection="0"/>
    <xf numFmtId="0" fontId="115" fillId="23" borderId="8" applyNumberFormat="0" applyAlignment="0" applyProtection="0"/>
    <xf numFmtId="14" fontId="116" fillId="1" borderId="26" applyBorder="0">
      <alignment horizontal="center"/>
    </xf>
    <xf numFmtId="0" fontId="117" fillId="0" borderId="0" applyNumberFormat="0" applyFill="0" applyBorder="0" applyAlignment="0" applyProtection="0"/>
    <xf numFmtId="0" fontId="118" fillId="0" borderId="0" applyNumberFormat="0" applyFill="0" applyBorder="0" applyAlignment="0" applyProtection="0"/>
    <xf numFmtId="0" fontId="74"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0" fillId="0" borderId="12" applyNumberFormat="0" applyFill="0" applyAlignment="0" applyProtection="0"/>
    <xf numFmtId="0" fontId="121" fillId="0" borderId="13" applyNumberFormat="0" applyFill="0" applyAlignment="0" applyProtection="0"/>
    <xf numFmtId="0" fontId="122" fillId="0" borderId="14" applyNumberFormat="0" applyFill="0" applyAlignment="0" applyProtection="0"/>
    <xf numFmtId="0" fontId="122" fillId="0" borderId="0" applyNumberFormat="0" applyFill="0" applyBorder="0" applyAlignment="0" applyProtection="0"/>
    <xf numFmtId="175" fontId="22" fillId="0" borderId="27" applyFont="0" applyFill="0" applyAlignment="0" applyProtection="0"/>
    <xf numFmtId="0" fontId="123" fillId="0" borderId="9" applyNumberFormat="0" applyFill="0" applyAlignment="0" applyProtection="0"/>
    <xf numFmtId="0" fontId="124" fillId="0" borderId="0"/>
    <xf numFmtId="0" fontId="24" fillId="0" borderId="0" applyAlignment="0">
      <alignment horizontal="right"/>
    </xf>
    <xf numFmtId="0" fontId="125" fillId="4" borderId="0" applyNumberFormat="0" applyBorder="0" applyAlignment="0" applyProtection="0"/>
    <xf numFmtId="0" fontId="126" fillId="5" borderId="0" applyNumberFormat="0" applyBorder="0" applyAlignment="0" applyProtection="0"/>
    <xf numFmtId="183" fontId="86" fillId="0" borderId="0" applyFont="0" applyFill="0" applyBorder="0" applyAlignment="0" applyProtection="0"/>
    <xf numFmtId="0" fontId="58" fillId="8" borderId="8" applyNumberFormat="0" applyAlignment="0" applyProtection="0"/>
    <xf numFmtId="0" fontId="115" fillId="23" borderId="8" applyNumberFormat="0" applyAlignment="0" applyProtection="0"/>
    <xf numFmtId="0" fontId="85" fillId="23" borderId="17" applyNumberFormat="0" applyAlignment="0" applyProtection="0"/>
    <xf numFmtId="0" fontId="92" fillId="0" borderId="0" applyNumberFormat="0" applyFill="0" applyBorder="0" applyAlignment="0" applyProtection="0"/>
    <xf numFmtId="0" fontId="127" fillId="0" borderId="0" applyNumberFormat="0" applyFill="0" applyBorder="0" applyAlignment="0" applyProtection="0"/>
    <xf numFmtId="0" fontId="57" fillId="0" borderId="0" applyAlignment="0"/>
    <xf numFmtId="0" fontId="53"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20" borderId="0" applyNumberFormat="0" applyBorder="0" applyAlignment="0" applyProtection="0"/>
    <xf numFmtId="43" fontId="22" fillId="0" borderId="0" applyFont="0" applyFill="0" applyBorder="0" applyAlignment="0" applyProtection="0"/>
    <xf numFmtId="0" fontId="86" fillId="0" borderId="0"/>
    <xf numFmtId="0" fontId="147" fillId="0" borderId="0"/>
    <xf numFmtId="0" fontId="22" fillId="0" borderId="0"/>
    <xf numFmtId="0" fontId="52" fillId="8" borderId="0" applyNumberFormat="0" applyBorder="0" applyAlignment="0" applyProtection="0"/>
    <xf numFmtId="0" fontId="52" fillId="10" borderId="0" applyNumberFormat="0" applyBorder="0" applyAlignment="0" applyProtection="0"/>
    <xf numFmtId="0" fontId="52" fillId="26" borderId="0" applyNumberFormat="0" applyBorder="0" applyAlignment="0" applyProtection="0"/>
    <xf numFmtId="0" fontId="52" fillId="8" borderId="0" applyNumberFormat="0" applyBorder="0" applyAlignment="0" applyProtection="0"/>
    <xf numFmtId="0" fontId="52" fillId="7" borderId="0" applyNumberFormat="0" applyBorder="0" applyAlignment="0" applyProtection="0"/>
    <xf numFmtId="0" fontId="52" fillId="26" borderId="0" applyNumberFormat="0" applyBorder="0" applyAlignment="0" applyProtection="0"/>
    <xf numFmtId="0" fontId="52" fillId="23" borderId="0" applyNumberFormat="0" applyBorder="0" applyAlignment="0" applyProtection="0"/>
    <xf numFmtId="0" fontId="52" fillId="10" borderId="0" applyNumberFormat="0" applyBorder="0" applyAlignment="0" applyProtection="0"/>
    <xf numFmtId="0" fontId="52" fillId="27" borderId="0" applyNumberFormat="0" applyBorder="0" applyAlignment="0" applyProtection="0"/>
    <xf numFmtId="0" fontId="52" fillId="23" borderId="0" applyNumberFormat="0" applyBorder="0" applyAlignment="0" applyProtection="0"/>
    <xf numFmtId="0" fontId="52" fillId="9" borderId="0" applyNumberFormat="0" applyBorder="0" applyAlignment="0" applyProtection="0"/>
    <xf numFmtId="0" fontId="52" fillId="27" borderId="0" applyNumberFormat="0" applyBorder="0" applyAlignment="0" applyProtection="0"/>
    <xf numFmtId="0" fontId="55" fillId="15" borderId="0" applyNumberFormat="0" applyBorder="0" applyAlignment="0" applyProtection="0"/>
    <xf numFmtId="0" fontId="55" fillId="10" borderId="0" applyNumberFormat="0" applyBorder="0" applyAlignment="0" applyProtection="0"/>
    <xf numFmtId="0" fontId="55" fillId="27" borderId="0" applyNumberFormat="0" applyBorder="0" applyAlignment="0" applyProtection="0"/>
    <xf numFmtId="0" fontId="55" fillId="23" borderId="0" applyNumberFormat="0" applyBorder="0" applyAlignment="0" applyProtection="0"/>
    <xf numFmtId="0" fontId="55" fillId="15" borderId="0" applyNumberFormat="0" applyBorder="0" applyAlignment="0" applyProtection="0"/>
    <xf numFmtId="0" fontId="55" fillId="10" borderId="0" applyNumberFormat="0" applyBorder="0" applyAlignment="0" applyProtection="0"/>
    <xf numFmtId="43" fontId="45" fillId="0" borderId="0" applyFont="0" applyFill="0" applyBorder="0" applyAlignment="0" applyProtection="0"/>
    <xf numFmtId="43" fontId="22" fillId="0" borderId="0" applyFont="0" applyFill="0" applyBorder="0" applyAlignment="0" applyProtection="0"/>
    <xf numFmtId="171" fontId="19" fillId="0" borderId="0" applyFont="0" applyFill="0" applyBorder="0" applyAlignment="0" applyProtection="0"/>
    <xf numFmtId="43" fontId="19" fillId="0" borderId="0" applyFont="0" applyFill="0" applyBorder="0" applyAlignment="0" applyProtection="0"/>
    <xf numFmtId="43" fontId="4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95" fillId="0" borderId="0"/>
    <xf numFmtId="0" fontId="19" fillId="0" borderId="0"/>
    <xf numFmtId="0" fontId="19" fillId="0" borderId="0"/>
    <xf numFmtId="0" fontId="19" fillId="0" borderId="0"/>
    <xf numFmtId="0" fontId="45" fillId="0" borderId="0"/>
    <xf numFmtId="0" fontId="45" fillId="0" borderId="0"/>
    <xf numFmtId="0" fontId="22" fillId="0" borderId="0"/>
    <xf numFmtId="0" fontId="95" fillId="0" borderId="0"/>
    <xf numFmtId="0" fontId="22" fillId="0" borderId="0"/>
    <xf numFmtId="0" fontId="86" fillId="0" borderId="0"/>
    <xf numFmtId="0" fontId="22" fillId="0" borderId="0"/>
    <xf numFmtId="0" fontId="19" fillId="0" borderId="0"/>
    <xf numFmtId="0" fontId="18" fillId="0" borderId="0"/>
    <xf numFmtId="0" fontId="17" fillId="0" borderId="0"/>
    <xf numFmtId="0" fontId="16" fillId="0" borderId="0"/>
    <xf numFmtId="187" fontId="22" fillId="0" borderId="0" applyFont="0" applyFill="0" applyBorder="0" applyAlignment="0" applyProtection="0"/>
    <xf numFmtId="171" fontId="22" fillId="0" borderId="0" applyFont="0" applyFill="0" applyBorder="0" applyAlignment="0" applyProtection="0"/>
    <xf numFmtId="171" fontId="16" fillId="0" borderId="0" applyFont="0" applyFill="0" applyBorder="0" applyAlignment="0" applyProtection="0"/>
    <xf numFmtId="43" fontId="16" fillId="0" borderId="0" applyFont="0" applyFill="0" applyBorder="0" applyAlignment="0" applyProtection="0"/>
    <xf numFmtId="0" fontId="16" fillId="0" borderId="0"/>
    <xf numFmtId="0" fontId="86" fillId="0" borderId="0"/>
    <xf numFmtId="0" fontId="86" fillId="0" borderId="0"/>
    <xf numFmtId="43" fontId="16" fillId="0" borderId="0" applyFont="0" applyFill="0" applyBorder="0" applyAlignment="0" applyProtection="0"/>
    <xf numFmtId="0" fontId="16" fillId="0" borderId="0"/>
    <xf numFmtId="0" fontId="16" fillId="0" borderId="0"/>
    <xf numFmtId="0" fontId="15" fillId="0" borderId="0"/>
    <xf numFmtId="0" fontId="14" fillId="0" borderId="0"/>
    <xf numFmtId="0" fontId="13" fillId="0" borderId="0"/>
    <xf numFmtId="0" fontId="157" fillId="0" borderId="0"/>
    <xf numFmtId="0" fontId="12" fillId="0" borderId="0"/>
    <xf numFmtId="0" fontId="11" fillId="0" borderId="0"/>
    <xf numFmtId="0" fontId="11" fillId="0" borderId="0"/>
    <xf numFmtId="0" fontId="10" fillId="0" borderId="0"/>
    <xf numFmtId="0" fontId="9" fillId="0" borderId="0"/>
    <xf numFmtId="0" fontId="8" fillId="0" borderId="0"/>
    <xf numFmtId="0" fontId="51" fillId="3" borderId="0" applyNumberFormat="0" applyBorder="0" applyAlignment="0" applyProtection="0"/>
    <xf numFmtId="0" fontId="51" fillId="4" borderId="0" applyNumberFormat="0" applyBorder="0" applyAlignment="0" applyProtection="0"/>
    <xf numFmtId="0" fontId="51" fillId="5"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0" fillId="3" borderId="0" applyNumberFormat="0" applyBorder="0" applyAlignment="0" applyProtection="0"/>
    <xf numFmtId="0" fontId="50" fillId="4" borderId="0" applyNumberFormat="0" applyBorder="0" applyAlignment="0" applyProtection="0"/>
    <xf numFmtId="0" fontId="50" fillId="5" borderId="0" applyNumberFormat="0" applyBorder="0" applyAlignment="0" applyProtection="0"/>
    <xf numFmtId="0" fontId="50" fillId="6" borderId="0" applyNumberFormat="0" applyBorder="0" applyAlignment="0" applyProtection="0"/>
    <xf numFmtId="0" fontId="50" fillId="7" borderId="0" applyNumberFormat="0" applyBorder="0" applyAlignment="0" applyProtection="0"/>
    <xf numFmtId="0" fontId="50" fillId="23" borderId="0" applyNumberFormat="0" applyBorder="0" applyAlignment="0" applyProtection="0"/>
    <xf numFmtId="0" fontId="50" fillId="3" borderId="0" applyNumberFormat="0" applyBorder="0" applyAlignment="0" applyProtection="0"/>
    <xf numFmtId="0" fontId="50" fillId="4" borderId="0" applyNumberFormat="0" applyBorder="0" applyAlignment="0" applyProtection="0"/>
    <xf numFmtId="0" fontId="50" fillId="5" borderId="0" applyNumberFormat="0" applyBorder="0" applyAlignment="0" applyProtection="0"/>
    <xf numFmtId="0" fontId="50" fillId="6" borderId="0" applyNumberFormat="0" applyBorder="0" applyAlignment="0" applyProtection="0"/>
    <xf numFmtId="0" fontId="50" fillId="7" borderId="0" applyNumberFormat="0" applyBorder="0" applyAlignment="0" applyProtection="0"/>
    <xf numFmtId="0" fontId="50" fillId="23"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11" borderId="0" applyNumberFormat="0" applyBorder="0" applyAlignment="0" applyProtection="0"/>
    <xf numFmtId="0" fontId="51" fillId="6" borderId="0" applyNumberFormat="0" applyBorder="0" applyAlignment="0" applyProtection="0"/>
    <xf numFmtId="0" fontId="51" fillId="9" borderId="0" applyNumberFormat="0" applyBorder="0" applyAlignment="0" applyProtection="0"/>
    <xf numFmtId="0" fontId="51"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1" borderId="0" applyNumberFormat="0" applyBorder="0" applyAlignment="0" applyProtection="0"/>
    <xf numFmtId="0" fontId="50" fillId="6" borderId="0" applyNumberFormat="0" applyBorder="0" applyAlignment="0" applyProtection="0"/>
    <xf numFmtId="0" fontId="50" fillId="9" borderId="0" applyNumberFormat="0" applyBorder="0" applyAlignment="0" applyProtection="0"/>
    <xf numFmtId="0" fontId="50" fillId="12" borderId="0" applyNumberFormat="0" applyBorder="0" applyAlignment="0" applyProtection="0"/>
    <xf numFmtId="0" fontId="50" fillId="9" borderId="0" applyNumberFormat="0" applyBorder="0" applyAlignment="0" applyProtection="0"/>
    <xf numFmtId="0" fontId="50" fillId="10" borderId="0" applyNumberFormat="0" applyBorder="0" applyAlignment="0" applyProtection="0"/>
    <xf numFmtId="0" fontId="50" fillId="11" borderId="0" applyNumberFormat="0" applyBorder="0" applyAlignment="0" applyProtection="0"/>
    <xf numFmtId="0" fontId="50" fillId="6" borderId="0" applyNumberFormat="0" applyBorder="0" applyAlignment="0" applyProtection="0"/>
    <xf numFmtId="0" fontId="50" fillId="9" borderId="0" applyNumberFormat="0" applyBorder="0" applyAlignment="0" applyProtection="0"/>
    <xf numFmtId="0" fontId="50" fillId="12" borderId="0" applyNumberFormat="0" applyBorder="0" applyAlignment="0" applyProtection="0"/>
    <xf numFmtId="0" fontId="54" fillId="13" borderId="0" applyNumberFormat="0" applyBorder="0" applyAlignment="0" applyProtection="0"/>
    <xf numFmtId="0" fontId="54" fillId="10" borderId="0" applyNumberFormat="0" applyBorder="0" applyAlignment="0" applyProtection="0"/>
    <xf numFmtId="0" fontId="54" fillId="11"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3" fillId="13"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53" fillId="13"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16" borderId="0" applyNumberFormat="0" applyBorder="0" applyAlignment="0" applyProtection="0"/>
    <xf numFmtId="0" fontId="65" fillId="4" borderId="0" applyNumberFormat="0" applyBorder="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41" fontId="159" fillId="0" borderId="0" applyFont="0" applyFill="0" applyBorder="0" applyAlignment="0" applyProtection="0"/>
    <xf numFmtId="0" fontId="71" fillId="24" borderId="11" applyNumberFormat="0" applyAlignment="0" applyProtection="0"/>
    <xf numFmtId="188" fontId="22" fillId="0" borderId="0" applyFont="0" applyFill="0" applyBorder="0" applyAlignment="0" applyProtection="0"/>
    <xf numFmtId="0" fontId="79" fillId="0" borderId="14" applyNumberFormat="0" applyFill="0" applyAlignment="0" applyProtection="0"/>
    <xf numFmtId="0" fontId="79" fillId="0" borderId="14" applyNumberFormat="0" applyFill="0" applyAlignment="0" applyProtection="0"/>
    <xf numFmtId="0" fontId="79" fillId="0" borderId="14" applyNumberFormat="0" applyFill="0" applyAlignment="0" applyProtection="0"/>
    <xf numFmtId="0" fontId="79" fillId="0" borderId="14" applyNumberFormat="0" applyFill="0" applyAlignment="0" applyProtection="0"/>
    <xf numFmtId="0" fontId="79" fillId="0" borderId="14" applyNumberFormat="0" applyFill="0" applyAlignment="0" applyProtection="0"/>
    <xf numFmtId="0" fontId="79" fillId="0" borderId="14" applyNumberFormat="0" applyFill="0" applyAlignment="0" applyProtection="0"/>
    <xf numFmtId="0" fontId="79" fillId="0" borderId="14" applyNumberFormat="0" applyFill="0" applyAlignment="0" applyProtection="0"/>
    <xf numFmtId="0" fontId="53"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20" borderId="0" applyNumberFormat="0" applyBorder="0" applyAlignment="0" applyProtection="0"/>
    <xf numFmtId="43" fontId="2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5" fillId="0" borderId="0" applyFont="0" applyFill="0" applyBorder="0" applyAlignment="0" applyProtection="0"/>
    <xf numFmtId="0" fontId="71" fillId="24" borderId="11" applyNumberFormat="0" applyAlignment="0" applyProtection="0"/>
    <xf numFmtId="0" fontId="70" fillId="0" borderId="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69" fillId="0" borderId="14" applyNumberFormat="0" applyFill="0" applyAlignment="0" applyProtection="0"/>
    <xf numFmtId="0" fontId="80" fillId="0" borderId="10" applyNumberFormat="0" applyFill="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4" fontId="100" fillId="28" borderId="18" applyNumberFormat="0" applyProtection="0">
      <alignment vertical="center"/>
    </xf>
    <xf numFmtId="4" fontId="101" fillId="28" borderId="18" applyNumberFormat="0" applyProtection="0">
      <alignment vertical="center"/>
    </xf>
    <xf numFmtId="4" fontId="102" fillId="28" borderId="18" applyNumberFormat="0" applyProtection="0">
      <alignment horizontal="left" vertical="center" indent="1"/>
    </xf>
    <xf numFmtId="4" fontId="102" fillId="29" borderId="0" applyNumberFormat="0" applyProtection="0">
      <alignment horizontal="left" vertical="center" indent="1"/>
    </xf>
    <xf numFmtId="4" fontId="102" fillId="30" borderId="18" applyNumberFormat="0" applyProtection="0">
      <alignment horizontal="right" vertical="center"/>
    </xf>
    <xf numFmtId="4" fontId="102" fillId="31" borderId="18" applyNumberFormat="0" applyProtection="0">
      <alignment horizontal="right" vertical="center"/>
    </xf>
    <xf numFmtId="4" fontId="102" fillId="32" borderId="18" applyNumberFormat="0" applyProtection="0">
      <alignment horizontal="right" vertical="center"/>
    </xf>
    <xf numFmtId="4" fontId="102" fillId="33" borderId="18" applyNumberFormat="0" applyProtection="0">
      <alignment horizontal="right" vertical="center"/>
    </xf>
    <xf numFmtId="4" fontId="102" fillId="34" borderId="18" applyNumberFormat="0" applyProtection="0">
      <alignment horizontal="right" vertical="center"/>
    </xf>
    <xf numFmtId="4" fontId="102" fillId="35" borderId="18" applyNumberFormat="0" applyProtection="0">
      <alignment horizontal="right" vertical="center"/>
    </xf>
    <xf numFmtId="4" fontId="102" fillId="36" borderId="18" applyNumberFormat="0" applyProtection="0">
      <alignment horizontal="right" vertical="center"/>
    </xf>
    <xf numFmtId="4" fontId="102" fillId="37" borderId="18" applyNumberFormat="0" applyProtection="0">
      <alignment horizontal="right" vertical="center"/>
    </xf>
    <xf numFmtId="4" fontId="102" fillId="38" borderId="18" applyNumberFormat="0" applyProtection="0">
      <alignment horizontal="right" vertical="center"/>
    </xf>
    <xf numFmtId="4" fontId="100" fillId="39" borderId="19" applyNumberFormat="0" applyProtection="0">
      <alignment horizontal="left" vertical="center" indent="1"/>
    </xf>
    <xf numFmtId="4" fontId="100" fillId="25" borderId="0" applyNumberFormat="0" applyProtection="0">
      <alignment horizontal="left" vertical="center" indent="1"/>
    </xf>
    <xf numFmtId="4" fontId="100" fillId="29" borderId="0" applyNumberFormat="0" applyProtection="0">
      <alignment horizontal="left" vertical="center" indent="1"/>
    </xf>
    <xf numFmtId="4" fontId="102" fillId="25" borderId="18" applyNumberFormat="0" applyProtection="0">
      <alignment horizontal="right" vertical="center"/>
    </xf>
    <xf numFmtId="4" fontId="57" fillId="25" borderId="0" applyNumberFormat="0" applyProtection="0">
      <alignment horizontal="left" vertical="center" indent="1"/>
    </xf>
    <xf numFmtId="4" fontId="57" fillId="29" borderId="0" applyNumberFormat="0" applyProtection="0">
      <alignment horizontal="left" vertical="center" indent="1"/>
    </xf>
    <xf numFmtId="4" fontId="102" fillId="41" borderId="18" applyNumberFormat="0" applyProtection="0">
      <alignment vertical="center"/>
    </xf>
    <xf numFmtId="4" fontId="104" fillId="41" borderId="18" applyNumberFormat="0" applyProtection="0">
      <alignment vertical="center"/>
    </xf>
    <xf numFmtId="4" fontId="100" fillId="25" borderId="20" applyNumberFormat="0" applyProtection="0">
      <alignment horizontal="left" vertical="center" indent="1"/>
    </xf>
    <xf numFmtId="4" fontId="102" fillId="41" borderId="18" applyNumberFormat="0" applyProtection="0">
      <alignment horizontal="right" vertical="center"/>
    </xf>
    <xf numFmtId="4" fontId="104" fillId="41" borderId="18" applyNumberFormat="0" applyProtection="0">
      <alignment horizontal="right" vertical="center"/>
    </xf>
    <xf numFmtId="4" fontId="100" fillId="25" borderId="18" applyNumberFormat="0" applyProtection="0">
      <alignment horizontal="left" vertical="center" indent="1"/>
    </xf>
    <xf numFmtId="4" fontId="105" fillId="40" borderId="20" applyNumberFormat="0" applyProtection="0">
      <alignment horizontal="left" vertical="center" indent="1"/>
    </xf>
    <xf numFmtId="4" fontId="106" fillId="41" borderId="18" applyNumberFormat="0" applyProtection="0">
      <alignment horizontal="right" vertical="center"/>
    </xf>
    <xf numFmtId="0" fontId="84" fillId="5" borderId="0" applyNumberFormat="0" applyBorder="0" applyAlignment="0" applyProtection="0"/>
    <xf numFmtId="0" fontId="8" fillId="0" borderId="0"/>
    <xf numFmtId="0" fontId="22" fillId="0" borderId="0"/>
    <xf numFmtId="0" fontId="22" fillId="0" borderId="0"/>
    <xf numFmtId="0" fontId="8" fillId="0" borderId="0"/>
    <xf numFmtId="0" fontId="8" fillId="0" borderId="0"/>
    <xf numFmtId="0" fontId="45" fillId="0" borderId="0"/>
    <xf numFmtId="0" fontId="22" fillId="0" borderId="0"/>
    <xf numFmtId="0" fontId="159" fillId="0" borderId="0"/>
    <xf numFmtId="0" fontId="22" fillId="0" borderId="0"/>
    <xf numFmtId="0" fontId="8" fillId="0" borderId="0"/>
    <xf numFmtId="189" fontId="160" fillId="0" borderId="0"/>
    <xf numFmtId="0" fontId="8" fillId="0" borderId="0"/>
    <xf numFmtId="0" fontId="8" fillId="0" borderId="0"/>
    <xf numFmtId="0" fontId="8" fillId="0" borderId="0"/>
    <xf numFmtId="0" fontId="22" fillId="0" borderId="0"/>
    <xf numFmtId="0" fontId="22" fillId="0" borderId="0"/>
    <xf numFmtId="0" fontId="22" fillId="0" borderId="0"/>
    <xf numFmtId="0" fontId="22" fillId="0" borderId="0"/>
    <xf numFmtId="0" fontId="74" fillId="0" borderId="0" applyNumberFormat="0" applyFill="0" applyBorder="0" applyAlignment="0" applyProtection="0"/>
    <xf numFmtId="0" fontId="122" fillId="0" borderId="14" applyNumberFormat="0" applyFill="0" applyAlignment="0" applyProtection="0"/>
    <xf numFmtId="0" fontId="122" fillId="0" borderId="14" applyNumberFormat="0" applyFill="0" applyAlignment="0" applyProtection="0"/>
    <xf numFmtId="0" fontId="122" fillId="0" borderId="14" applyNumberFormat="0" applyFill="0" applyAlignment="0" applyProtection="0"/>
    <xf numFmtId="0" fontId="122" fillId="0" borderId="14" applyNumberFormat="0" applyFill="0" applyAlignment="0" applyProtection="0"/>
    <xf numFmtId="0" fontId="122" fillId="0" borderId="14" applyNumberFormat="0" applyFill="0" applyAlignment="0" applyProtection="0"/>
    <xf numFmtId="0" fontId="122" fillId="0" borderId="14" applyNumberFormat="0" applyFill="0" applyAlignment="0" applyProtection="0"/>
    <xf numFmtId="0" fontId="122" fillId="0" borderId="14" applyNumberFormat="0" applyFill="0" applyAlignment="0" applyProtection="0"/>
    <xf numFmtId="0" fontId="115" fillId="23" borderId="8" applyNumberFormat="0" applyAlignment="0" applyProtection="0"/>
    <xf numFmtId="0" fontId="92" fillId="0" borderId="0" applyNumberFormat="0" applyFill="0" applyBorder="0" applyAlignment="0" applyProtection="0"/>
    <xf numFmtId="0" fontId="53"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53" fillId="20" borderId="0" applyNumberFormat="0" applyBorder="0" applyAlignment="0" applyProtection="0"/>
    <xf numFmtId="0" fontId="7" fillId="0" borderId="0"/>
    <xf numFmtId="0" fontId="7" fillId="0" borderId="0"/>
    <xf numFmtId="0" fontId="7" fillId="0" borderId="0"/>
    <xf numFmtId="0" fontId="6" fillId="0" borderId="0"/>
    <xf numFmtId="0" fontId="6" fillId="0" borderId="0"/>
    <xf numFmtId="0" fontId="5" fillId="0" borderId="0"/>
    <xf numFmtId="0" fontId="5" fillId="0" borderId="0"/>
    <xf numFmtId="0" fontId="5" fillId="0" borderId="0"/>
    <xf numFmtId="0" fontId="4" fillId="0" borderId="0"/>
    <xf numFmtId="43" fontId="45"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5" fillId="0" borderId="0" applyFont="0" applyFill="0" applyBorder="0" applyAlignment="0" applyProtection="0"/>
    <xf numFmtId="39" fontId="70" fillId="0" borderId="0"/>
    <xf numFmtId="0" fontId="4" fillId="0" borderId="0"/>
    <xf numFmtId="0" fontId="4" fillId="0" borderId="0"/>
    <xf numFmtId="0" fontId="4" fillId="0" borderId="0"/>
    <xf numFmtId="0" fontId="3" fillId="0" borderId="0"/>
    <xf numFmtId="0" fontId="2" fillId="0" borderId="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588">
    <xf numFmtId="0" fontId="0" fillId="0" borderId="0" xfId="0"/>
    <xf numFmtId="0" fontId="23" fillId="0" borderId="0" xfId="0" applyFont="1" applyAlignment="1"/>
    <xf numFmtId="0" fontId="24" fillId="0" borderId="0" xfId="0" applyFont="1" applyAlignment="1"/>
    <xf numFmtId="0" fontId="26" fillId="0" borderId="0" xfId="0" applyFont="1" applyAlignment="1">
      <alignment vertical="top" wrapText="1"/>
    </xf>
    <xf numFmtId="0" fontId="28" fillId="0" borderId="0" xfId="0" applyFont="1"/>
    <xf numFmtId="0" fontId="28" fillId="0" borderId="0" xfId="0" applyFont="1" applyFill="1" applyAlignment="1">
      <alignment horizontal="right" vertical="center"/>
    </xf>
    <xf numFmtId="0" fontId="27" fillId="0" borderId="0" xfId="0" applyFont="1" applyFill="1" applyBorder="1"/>
    <xf numFmtId="0" fontId="28" fillId="0" borderId="0" xfId="0" applyFont="1" applyFill="1"/>
    <xf numFmtId="0" fontId="29" fillId="0" borderId="0" xfId="0" applyFont="1" applyFill="1"/>
    <xf numFmtId="164" fontId="27" fillId="0" borderId="0" xfId="0" applyNumberFormat="1" applyFont="1" applyFill="1" applyBorder="1" applyAlignment="1">
      <alignment horizontal="right"/>
    </xf>
    <xf numFmtId="0" fontId="28" fillId="0" borderId="0" xfId="0" applyFont="1" applyFill="1" applyBorder="1"/>
    <xf numFmtId="0" fontId="31" fillId="0" borderId="1" xfId="0" applyFont="1" applyBorder="1"/>
    <xf numFmtId="0" fontId="23" fillId="0" borderId="5" xfId="0" applyFont="1" applyBorder="1" applyAlignment="1">
      <alignment horizontal="left"/>
    </xf>
    <xf numFmtId="0" fontId="23" fillId="0" borderId="5" xfId="0" applyFont="1" applyBorder="1" applyAlignment="1">
      <alignment horizontal="left" wrapText="1"/>
    </xf>
    <xf numFmtId="0" fontId="24" fillId="0" borderId="0" xfId="0" applyFont="1" applyAlignment="1">
      <alignment horizontal="left"/>
    </xf>
    <xf numFmtId="0" fontId="31" fillId="0" borderId="0" xfId="0" applyFont="1" applyFill="1" applyBorder="1"/>
    <xf numFmtId="0" fontId="37" fillId="0" borderId="0" xfId="0" applyFont="1"/>
    <xf numFmtId="0" fontId="21" fillId="0" borderId="0" xfId="0" applyFont="1"/>
    <xf numFmtId="0" fontId="0" fillId="0" borderId="0" xfId="0" applyFont="1"/>
    <xf numFmtId="0" fontId="45" fillId="0" borderId="0" xfId="0" applyFont="1"/>
    <xf numFmtId="0" fontId="27" fillId="0" borderId="0" xfId="0" applyFont="1"/>
    <xf numFmtId="0" fontId="32" fillId="0" borderId="0" xfId="0" applyFont="1"/>
    <xf numFmtId="0" fontId="23" fillId="0" borderId="0" xfId="0" applyFont="1" applyFill="1" applyAlignment="1">
      <alignment horizontal="left"/>
    </xf>
    <xf numFmtId="0" fontId="27" fillId="0" borderId="0" xfId="0" applyFont="1" applyFill="1" applyBorder="1" applyAlignment="1">
      <alignment horizontal="left"/>
    </xf>
    <xf numFmtId="0" fontId="40" fillId="0" borderId="0" xfId="0" applyFont="1" applyFill="1" applyBorder="1" applyAlignment="1">
      <alignment horizontal="left"/>
    </xf>
    <xf numFmtId="0" fontId="47" fillId="0" borderId="0" xfId="0" applyFont="1" applyFill="1" applyBorder="1" applyAlignment="1">
      <alignment horizontal="left"/>
    </xf>
    <xf numFmtId="0" fontId="47" fillId="0" borderId="0" xfId="0" applyFont="1" applyFill="1"/>
    <xf numFmtId="0" fontId="0" fillId="0" borderId="0" xfId="0" applyFill="1"/>
    <xf numFmtId="0" fontId="0" fillId="0" borderId="0" xfId="0" applyFill="1" applyAlignment="1">
      <alignment vertical="center"/>
    </xf>
    <xf numFmtId="0" fontId="40" fillId="0" borderId="0" xfId="0" applyFont="1" applyFill="1" applyAlignment="1">
      <alignment horizontal="left"/>
    </xf>
    <xf numFmtId="0" fontId="31" fillId="0" borderId="6" xfId="0" applyFont="1" applyFill="1" applyBorder="1" applyAlignment="1">
      <alignment horizontal="center" vertical="center"/>
    </xf>
    <xf numFmtId="0" fontId="31" fillId="0" borderId="0" xfId="0" applyFont="1" applyFill="1" applyBorder="1" applyAlignment="1">
      <alignment horizontal="left"/>
    </xf>
    <xf numFmtId="0" fontId="131" fillId="0" borderId="0" xfId="0" applyFont="1" applyFill="1" applyBorder="1"/>
    <xf numFmtId="0" fontId="31" fillId="0" borderId="0" xfId="0" applyFont="1" applyFill="1" applyBorder="1" applyAlignment="1">
      <alignment horizontal="center"/>
    </xf>
    <xf numFmtId="0" fontId="31" fillId="0" borderId="0" xfId="0" applyFont="1" applyFill="1"/>
    <xf numFmtId="164" fontId="31" fillId="0" borderId="0" xfId="0" applyNumberFormat="1" applyFont="1" applyFill="1"/>
    <xf numFmtId="0" fontId="40" fillId="0" borderId="0" xfId="0" applyFont="1" applyFill="1"/>
    <xf numFmtId="184" fontId="31" fillId="0" borderId="0" xfId="0" applyNumberFormat="1" applyFont="1" applyFill="1" applyBorder="1" applyAlignment="1">
      <alignment horizontal="center"/>
    </xf>
    <xf numFmtId="184" fontId="31" fillId="0" borderId="0" xfId="0" applyNumberFormat="1" applyFont="1" applyFill="1" applyAlignment="1">
      <alignment horizontal="center"/>
    </xf>
    <xf numFmtId="0" fontId="31" fillId="0" borderId="0" xfId="0" applyFont="1" applyFill="1" applyAlignment="1">
      <alignment horizontal="center"/>
    </xf>
    <xf numFmtId="0" fontId="131" fillId="0" borderId="0" xfId="0" applyFont="1" applyFill="1" applyBorder="1" applyAlignment="1">
      <alignment horizontal="left"/>
    </xf>
    <xf numFmtId="164" fontId="131" fillId="0" borderId="0" xfId="0" applyNumberFormat="1" applyFont="1" applyFill="1" applyBorder="1"/>
    <xf numFmtId="164" fontId="131" fillId="0" borderId="0" xfId="0" applyNumberFormat="1" applyFont="1" applyFill="1"/>
    <xf numFmtId="0" fontId="46" fillId="0" borderId="0" xfId="0" applyFont="1" applyFill="1"/>
    <xf numFmtId="0" fontId="131" fillId="0" borderId="0" xfId="0" applyFont="1" applyFill="1"/>
    <xf numFmtId="0" fontId="31" fillId="0" borderId="0" xfId="0" applyFont="1" applyFill="1" applyAlignment="1">
      <alignment horizontal="right"/>
    </xf>
    <xf numFmtId="0" fontId="31" fillId="0" borderId="0" xfId="0" applyFont="1" applyFill="1" applyBorder="1" applyAlignment="1"/>
    <xf numFmtId="0" fontId="136" fillId="0" borderId="0" xfId="286" applyFont="1" applyAlignment="1"/>
    <xf numFmtId="0" fontId="137" fillId="0" borderId="0" xfId="286" applyFont="1" applyBorder="1" applyAlignment="1">
      <alignment vertical="center" wrapText="1"/>
    </xf>
    <xf numFmtId="0" fontId="137" fillId="0" borderId="0" xfId="286" applyFont="1" applyAlignment="1">
      <alignment vertical="center" wrapText="1"/>
    </xf>
    <xf numFmtId="0" fontId="137" fillId="0" borderId="0" xfId="286" applyFont="1" applyAlignment="1"/>
    <xf numFmtId="0" fontId="40" fillId="0" borderId="0" xfId="0" applyFont="1" applyFill="1" applyBorder="1"/>
    <xf numFmtId="164" fontId="40" fillId="0" borderId="0" xfId="0" applyNumberFormat="1" applyFont="1" applyFill="1" applyBorder="1"/>
    <xf numFmtId="164" fontId="40" fillId="0" borderId="0" xfId="0" applyNumberFormat="1" applyFont="1" applyFill="1"/>
    <xf numFmtId="0" fontId="137" fillId="0" borderId="0" xfId="286" applyFont="1" applyBorder="1" applyAlignment="1"/>
    <xf numFmtId="0" fontId="136" fillId="0" borderId="0" xfId="286" applyFont="1" applyBorder="1" applyAlignment="1"/>
    <xf numFmtId="0" fontId="131" fillId="0" borderId="0" xfId="0" applyFont="1" applyFill="1" applyAlignment="1">
      <alignment vertical="top" wrapText="1"/>
    </xf>
    <xf numFmtId="0" fontId="31" fillId="0" borderId="0" xfId="0" applyFont="1" applyFill="1" applyAlignment="1">
      <alignment vertical="top" wrapText="1"/>
    </xf>
    <xf numFmtId="0" fontId="31" fillId="0" borderId="0" xfId="0" applyFont="1" applyFill="1" applyBorder="1" applyAlignment="1">
      <alignment vertical="top" wrapText="1"/>
    </xf>
    <xf numFmtId="0" fontId="27" fillId="0" borderId="0" xfId="0" applyFont="1" applyFill="1"/>
    <xf numFmtId="0" fontId="42" fillId="0" borderId="0" xfId="0" applyFont="1" applyFill="1" applyAlignment="1">
      <alignment horizontal="left"/>
    </xf>
    <xf numFmtId="0" fontId="42" fillId="0" borderId="0" xfId="0" applyFont="1" applyFill="1"/>
    <xf numFmtId="0" fontId="40" fillId="0" borderId="0" xfId="0" applyFont="1" applyFill="1" applyBorder="1" applyAlignment="1">
      <alignment horizontal="left" vertical="top"/>
    </xf>
    <xf numFmtId="0" fontId="40" fillId="0" borderId="0" xfId="0" applyFont="1" applyFill="1" applyBorder="1" applyAlignment="1">
      <alignment vertical="top" wrapText="1"/>
    </xf>
    <xf numFmtId="0" fontId="27" fillId="0" borderId="0" xfId="239" applyFont="1" applyFill="1"/>
    <xf numFmtId="0" fontId="27" fillId="0" borderId="0" xfId="239" applyFont="1"/>
    <xf numFmtId="0" fontId="22" fillId="0" borderId="0" xfId="239"/>
    <xf numFmtId="0" fontId="25" fillId="0" borderId="5" xfId="239" applyFont="1" applyBorder="1" applyAlignment="1">
      <alignment horizontal="right" wrapText="1"/>
    </xf>
    <xf numFmtId="0" fontId="28" fillId="0" borderId="0" xfId="239" applyFont="1" applyAlignment="1"/>
    <xf numFmtId="0" fontId="27" fillId="0" borderId="2" xfId="239" applyFont="1" applyFill="1" applyBorder="1" applyAlignment="1">
      <alignment vertical="top"/>
    </xf>
    <xf numFmtId="0" fontId="27" fillId="0" borderId="2" xfId="239" applyFont="1" applyFill="1" applyBorder="1" applyAlignment="1">
      <alignment horizontal="right" vertical="top"/>
    </xf>
    <xf numFmtId="0" fontId="28" fillId="0" borderId="0" xfId="239" applyFont="1" applyFill="1" applyAlignment="1">
      <alignment vertical="top"/>
    </xf>
    <xf numFmtId="0" fontId="131" fillId="0" borderId="0" xfId="239" applyFont="1" applyAlignment="1">
      <alignment horizontal="justify" wrapText="1"/>
    </xf>
    <xf numFmtId="0" fontId="31" fillId="0" borderId="0" xfId="239" applyFont="1"/>
    <xf numFmtId="0" fontId="131" fillId="0" borderId="0" xfId="239" applyFont="1" applyAlignment="1">
      <alignment horizontal="left" wrapText="1"/>
    </xf>
    <xf numFmtId="185" fontId="131" fillId="0" borderId="0" xfId="239" applyNumberFormat="1" applyFont="1" applyFill="1" applyAlignment="1">
      <alignment wrapText="1"/>
    </xf>
    <xf numFmtId="185" fontId="131" fillId="0" borderId="0" xfId="239" applyNumberFormat="1" applyFont="1"/>
    <xf numFmtId="0" fontId="31" fillId="0" borderId="0" xfId="239" applyFont="1" applyAlignment="1">
      <alignment wrapText="1"/>
    </xf>
    <xf numFmtId="185" fontId="22" fillId="0" borderId="0" xfId="239" applyNumberFormat="1"/>
    <xf numFmtId="185" fontId="31" fillId="0" borderId="0" xfId="239" applyNumberFormat="1" applyFont="1" applyFill="1" applyAlignment="1">
      <alignment wrapText="1"/>
    </xf>
    <xf numFmtId="0" fontId="31" fillId="0" borderId="0" xfId="239" applyFont="1" applyAlignment="1">
      <alignment horizontal="left" wrapText="1"/>
    </xf>
    <xf numFmtId="0" fontId="31" fillId="0" borderId="0" xfId="239" applyFont="1" applyAlignment="1"/>
    <xf numFmtId="0" fontId="31" fillId="0" borderId="28" xfId="239" applyFont="1" applyBorder="1"/>
    <xf numFmtId="0" fontId="31" fillId="0" borderId="28" xfId="239" applyFont="1" applyFill="1" applyBorder="1" applyAlignment="1">
      <alignment horizontal="center"/>
    </xf>
    <xf numFmtId="0" fontId="31" fillId="0" borderId="0" xfId="239" applyFont="1" applyBorder="1"/>
    <xf numFmtId="0" fontId="31" fillId="0" borderId="0" xfId="239" applyFont="1" applyFill="1" applyBorder="1" applyAlignment="1">
      <alignment horizontal="center"/>
    </xf>
    <xf numFmtId="185" fontId="131" fillId="0" borderId="0" xfId="239" applyNumberFormat="1" applyFont="1" applyFill="1"/>
    <xf numFmtId="0" fontId="134" fillId="0" borderId="0" xfId="239" applyFont="1" applyBorder="1" applyAlignment="1">
      <alignment horizontal="left" wrapText="1"/>
    </xf>
    <xf numFmtId="185" fontId="134" fillId="0" borderId="0" xfId="239" applyNumberFormat="1" applyFont="1" applyFill="1" applyAlignment="1">
      <alignment wrapText="1"/>
    </xf>
    <xf numFmtId="0" fontId="134" fillId="0" borderId="0" xfId="239" applyFont="1" applyBorder="1" applyAlignment="1">
      <alignment horizontal="left"/>
    </xf>
    <xf numFmtId="0" fontId="31" fillId="0" borderId="1" xfId="239" applyFont="1" applyBorder="1"/>
    <xf numFmtId="0" fontId="31" fillId="0" borderId="1" xfId="239" applyFont="1" applyFill="1" applyBorder="1"/>
    <xf numFmtId="0" fontId="28" fillId="0" borderId="0" xfId="239" applyFont="1"/>
    <xf numFmtId="186" fontId="22" fillId="0" borderId="0" xfId="239" applyNumberFormat="1"/>
    <xf numFmtId="0" fontId="148" fillId="0" borderId="0" xfId="239" applyFont="1" applyFill="1" applyBorder="1" applyAlignment="1">
      <alignment horizontal="left"/>
    </xf>
    <xf numFmtId="0" fontId="149" fillId="0" borderId="0" xfId="239" applyFont="1" applyFill="1" applyBorder="1" applyAlignment="1">
      <alignment vertical="center"/>
    </xf>
    <xf numFmtId="0" fontId="148" fillId="0" borderId="0" xfId="239" applyFont="1" applyFill="1" applyBorder="1" applyAlignment="1">
      <alignment vertical="center"/>
    </xf>
    <xf numFmtId="0" fontId="23" fillId="0" borderId="0" xfId="0" applyFont="1"/>
    <xf numFmtId="0" fontId="146" fillId="0" borderId="5" xfId="239" applyFont="1" applyBorder="1" applyAlignment="1">
      <alignment horizontal="right" wrapText="1"/>
    </xf>
    <xf numFmtId="0" fontId="31" fillId="0" borderId="2" xfId="239" applyFont="1" applyFill="1" applyBorder="1" applyAlignment="1">
      <alignment vertical="top"/>
    </xf>
    <xf numFmtId="0" fontId="31" fillId="0" borderId="2" xfId="239" applyFont="1" applyFill="1" applyBorder="1" applyAlignment="1">
      <alignment horizontal="right" vertical="top"/>
    </xf>
    <xf numFmtId="0" fontId="31" fillId="0" borderId="0" xfId="0" applyFont="1"/>
    <xf numFmtId="0" fontId="134" fillId="0" borderId="1" xfId="0" applyFont="1" applyBorder="1" applyAlignment="1">
      <alignment horizontal="left" vertical="center"/>
    </xf>
    <xf numFmtId="164" fontId="134" fillId="0" borderId="1" xfId="0" applyNumberFormat="1" applyFont="1" applyBorder="1" applyAlignment="1">
      <alignment vertical="center"/>
    </xf>
    <xf numFmtId="0" fontId="31" fillId="0" borderId="0" xfId="0" applyFont="1" applyBorder="1"/>
    <xf numFmtId="0" fontId="33" fillId="0" borderId="0" xfId="0" applyFont="1" applyBorder="1" applyAlignment="1">
      <alignment vertical="center" wrapText="1"/>
    </xf>
    <xf numFmtId="0" fontId="32" fillId="0" borderId="0" xfId="0" applyFont="1" applyBorder="1" applyAlignment="1">
      <alignment wrapText="1"/>
    </xf>
    <xf numFmtId="164" fontId="27" fillId="0" borderId="0" xfId="0" applyNumberFormat="1" applyFont="1"/>
    <xf numFmtId="0" fontId="22" fillId="0" borderId="0" xfId="0" applyFont="1"/>
    <xf numFmtId="164" fontId="0" fillId="0" borderId="0" xfId="0" applyNumberFormat="1"/>
    <xf numFmtId="0" fontId="146" fillId="0" borderId="0" xfId="0" applyFont="1" applyAlignment="1">
      <alignment vertical="top" wrapText="1"/>
    </xf>
    <xf numFmtId="0" fontId="27" fillId="0" borderId="0" xfId="0" applyFont="1" applyBorder="1" applyAlignment="1">
      <alignment horizontal="right" vertical="center"/>
    </xf>
    <xf numFmtId="0" fontId="28" fillId="0" borderId="0" xfId="0" applyFont="1" applyAlignment="1">
      <alignment vertical="center"/>
    </xf>
    <xf numFmtId="0" fontId="27" fillId="0" borderId="1" xfId="0" applyFont="1" applyBorder="1"/>
    <xf numFmtId="0" fontId="28" fillId="0" borderId="0" xfId="0" applyFont="1" applyBorder="1"/>
    <xf numFmtId="2" fontId="28" fillId="0" borderId="0" xfId="0" applyNumberFormat="1" applyFont="1"/>
    <xf numFmtId="0" fontId="145" fillId="0" borderId="0" xfId="0" applyFont="1" applyBorder="1" applyAlignment="1"/>
    <xf numFmtId="0" fontId="146" fillId="0" borderId="0" xfId="0" applyFont="1" applyBorder="1" applyAlignment="1"/>
    <xf numFmtId="0" fontId="26" fillId="0" borderId="0" xfId="0" applyFont="1" applyBorder="1" applyAlignment="1"/>
    <xf numFmtId="0" fontId="152" fillId="0" borderId="0" xfId="0" applyFont="1" applyBorder="1" applyAlignment="1">
      <alignment vertical="top" wrapText="1"/>
    </xf>
    <xf numFmtId="0" fontId="146" fillId="0" borderId="0" xfId="0" applyFont="1" applyBorder="1" applyAlignment="1">
      <alignment vertical="top" wrapText="1"/>
    </xf>
    <xf numFmtId="0" fontId="26" fillId="0" borderId="0" xfId="0" applyFont="1" applyBorder="1" applyAlignment="1">
      <alignment vertical="top" wrapText="1"/>
    </xf>
    <xf numFmtId="0" fontId="46" fillId="0" borderId="0" xfId="0" applyFont="1" applyFill="1" applyAlignment="1">
      <alignment horizontal="left"/>
    </xf>
    <xf numFmtId="0" fontId="130" fillId="0" borderId="0" xfId="0" applyFont="1" applyFill="1" applyAlignment="1">
      <alignment horizontal="left"/>
    </xf>
    <xf numFmtId="0" fontId="43" fillId="0" borderId="0" xfId="0" applyFont="1" applyFill="1" applyAlignment="1">
      <alignment horizontal="center" vertical="center"/>
    </xf>
    <xf numFmtId="0" fontId="25" fillId="0" borderId="0" xfId="0" applyFont="1" applyFill="1" applyAlignment="1">
      <alignment horizontal="center" vertical="center"/>
    </xf>
    <xf numFmtId="0" fontId="31" fillId="0" borderId="0" xfId="0" applyFont="1" applyFill="1" applyBorder="1" applyAlignment="1">
      <alignment horizontal="left" vertical="top" wrapText="1"/>
    </xf>
    <xf numFmtId="0" fontId="27" fillId="0" borderId="0" xfId="288" applyFont="1" applyFill="1"/>
    <xf numFmtId="0" fontId="31" fillId="0" borderId="0" xfId="288" applyFont="1" applyFill="1"/>
    <xf numFmtId="0" fontId="27" fillId="0" borderId="2" xfId="288" applyFont="1" applyBorder="1" applyAlignment="1">
      <alignment horizontal="right" vertical="center"/>
    </xf>
    <xf numFmtId="0" fontId="31" fillId="0" borderId="0" xfId="288" applyFont="1" applyFill="1" applyBorder="1"/>
    <xf numFmtId="0" fontId="132" fillId="0" borderId="0" xfId="288" applyFont="1" applyFill="1"/>
    <xf numFmtId="0" fontId="131" fillId="0" borderId="0" xfId="288" applyFont="1" applyFill="1"/>
    <xf numFmtId="164" fontId="31" fillId="0" borderId="0" xfId="288" applyNumberFormat="1" applyFont="1" applyFill="1"/>
    <xf numFmtId="167" fontId="31" fillId="0" borderId="0" xfId="288" applyNumberFormat="1" applyFont="1" applyFill="1"/>
    <xf numFmtId="164" fontId="38" fillId="0" borderId="0" xfId="324" applyNumberFormat="1" applyFont="1"/>
    <xf numFmtId="0" fontId="40" fillId="0" borderId="1" xfId="0" applyFont="1" applyFill="1" applyBorder="1"/>
    <xf numFmtId="0" fontId="40" fillId="0" borderId="0" xfId="288" applyFont="1" applyFill="1"/>
    <xf numFmtId="0" fontId="31" fillId="2" borderId="0" xfId="0" applyFont="1" applyFill="1"/>
    <xf numFmtId="0" fontId="31" fillId="2" borderId="0" xfId="0" applyFont="1" applyFill="1" applyAlignment="1">
      <alignment horizontal="left" vertical="top" wrapText="1"/>
    </xf>
    <xf numFmtId="0" fontId="131" fillId="0" borderId="0" xfId="0" applyFont="1" applyFill="1" applyAlignment="1">
      <alignment horizontal="left"/>
    </xf>
    <xf numFmtId="0" fontId="146" fillId="0" borderId="0" xfId="0" applyFont="1" applyFill="1" applyAlignment="1">
      <alignment horizontal="right" vertical="top" wrapText="1"/>
    </xf>
    <xf numFmtId="0" fontId="146" fillId="0" borderId="0" xfId="0" applyFont="1" applyFill="1" applyAlignment="1">
      <alignment horizontal="center" vertical="center"/>
    </xf>
    <xf numFmtId="0" fontId="32" fillId="0" borderId="0" xfId="0" applyFont="1" applyFill="1" applyBorder="1" applyAlignment="1">
      <alignment horizontal="left" vertical="center"/>
    </xf>
    <xf numFmtId="0" fontId="31" fillId="0" borderId="1" xfId="0" applyFont="1" applyFill="1" applyBorder="1"/>
    <xf numFmtId="0" fontId="23" fillId="0" borderId="5" xfId="0" applyFont="1" applyFill="1" applyBorder="1" applyAlignment="1">
      <alignment horizontal="left"/>
    </xf>
    <xf numFmtId="0" fontId="40" fillId="0" borderId="0" xfId="288" applyFont="1" applyFill="1" applyBorder="1" applyAlignment="1">
      <alignment horizontal="left"/>
    </xf>
    <xf numFmtId="0" fontId="24" fillId="0" borderId="0" xfId="288" applyFont="1" applyAlignment="1"/>
    <xf numFmtId="0" fontId="26" fillId="0" borderId="0" xfId="288" applyFont="1" applyAlignment="1">
      <alignment vertical="top" wrapText="1"/>
    </xf>
    <xf numFmtId="0" fontId="23" fillId="0" borderId="0" xfId="288" applyFont="1" applyAlignment="1"/>
    <xf numFmtId="0" fontId="31" fillId="0" borderId="0" xfId="0" applyFont="1" applyFill="1" applyAlignment="1">
      <alignment horizontal="left"/>
    </xf>
    <xf numFmtId="0" fontId="131" fillId="0" borderId="0" xfId="0" applyFont="1" applyFill="1" applyAlignment="1">
      <alignment horizontal="left" vertical="top"/>
    </xf>
    <xf numFmtId="0" fontId="31" fillId="0" borderId="0" xfId="0" applyFont="1" applyFill="1" applyAlignment="1">
      <alignment horizontal="left" vertical="top"/>
    </xf>
    <xf numFmtId="0" fontId="31" fillId="0" borderId="0" xfId="0" applyFont="1" applyFill="1" applyBorder="1" applyAlignment="1">
      <alignment horizontal="left" vertical="top"/>
    </xf>
    <xf numFmtId="0" fontId="31" fillId="0" borderId="2" xfId="0" applyFont="1" applyFill="1" applyBorder="1" applyAlignment="1">
      <alignment horizontal="left" vertical="top"/>
    </xf>
    <xf numFmtId="0" fontId="31" fillId="0" borderId="2" xfId="0" applyFont="1" applyFill="1" applyBorder="1" applyAlignment="1">
      <alignment horizontal="justify" vertical="top" wrapText="1"/>
    </xf>
    <xf numFmtId="0" fontId="31" fillId="0" borderId="2" xfId="0" applyFont="1" applyFill="1" applyBorder="1" applyAlignment="1">
      <alignment horizontal="right" vertical="center" wrapText="1"/>
    </xf>
    <xf numFmtId="0" fontId="34" fillId="0" borderId="0" xfId="0" applyFont="1" applyFill="1"/>
    <xf numFmtId="0" fontId="35" fillId="0" borderId="0" xfId="0" applyFont="1" applyFill="1"/>
    <xf numFmtId="0" fontId="36" fillId="0" borderId="0" xfId="0" applyFont="1" applyFill="1"/>
    <xf numFmtId="0" fontId="37" fillId="0" borderId="0" xfId="0" applyFont="1" applyFill="1"/>
    <xf numFmtId="0" fontId="38" fillId="0" borderId="0" xfId="0" applyFont="1" applyFill="1"/>
    <xf numFmtId="0" fontId="39" fillId="0" borderId="0" xfId="0" applyFont="1" applyFill="1"/>
    <xf numFmtId="0" fontId="41" fillId="0" borderId="0" xfId="0" applyFont="1" applyFill="1" applyBorder="1"/>
    <xf numFmtId="0" fontId="43" fillId="0" borderId="6" xfId="0" applyFont="1" applyFill="1" applyBorder="1" applyAlignment="1">
      <alignment horizontal="right" vertical="center" wrapText="1"/>
    </xf>
    <xf numFmtId="0" fontId="44" fillId="0" borderId="0" xfId="0" applyFont="1" applyFill="1" applyBorder="1" applyAlignment="1">
      <alignment horizontal="right" vertical="center" wrapText="1"/>
    </xf>
    <xf numFmtId="0" fontId="45" fillId="0" borderId="0" xfId="0" applyFont="1" applyFill="1"/>
    <xf numFmtId="166" fontId="40" fillId="0" borderId="0" xfId="0" applyNumberFormat="1" applyFont="1" applyFill="1"/>
    <xf numFmtId="0" fontId="32" fillId="0" borderId="0" xfId="0" applyFont="1" applyFill="1"/>
    <xf numFmtId="166" fontId="40" fillId="0" borderId="0" xfId="0" applyNumberFormat="1" applyFont="1"/>
    <xf numFmtId="0" fontId="0" fillId="0" borderId="0" xfId="0" applyAlignment="1">
      <alignment vertical="center"/>
    </xf>
    <xf numFmtId="0" fontId="23" fillId="0" borderId="0" xfId="288" applyFont="1"/>
    <xf numFmtId="0" fontId="27" fillId="0" borderId="0" xfId="288" applyFont="1"/>
    <xf numFmtId="0" fontId="22" fillId="0" borderId="0" xfId="288"/>
    <xf numFmtId="0" fontId="27" fillId="0" borderId="1" xfId="288" applyFont="1" applyBorder="1"/>
    <xf numFmtId="0" fontId="22" fillId="0" borderId="1" xfId="288" applyBorder="1"/>
    <xf numFmtId="0" fontId="28" fillId="0" borderId="0" xfId="288" applyFont="1" applyAlignment="1">
      <alignment vertical="center"/>
    </xf>
    <xf numFmtId="0" fontId="27" fillId="0" borderId="0" xfId="288" applyFont="1" applyBorder="1"/>
    <xf numFmtId="164" fontId="27" fillId="48" borderId="0" xfId="288" applyNumberFormat="1" applyFont="1" applyFill="1" applyBorder="1" applyAlignment="1">
      <alignment horizontal="right"/>
    </xf>
    <xf numFmtId="164" fontId="27" fillId="0" borderId="0" xfId="288" applyNumberFormat="1" applyFont="1" applyFill="1" applyBorder="1" applyAlignment="1">
      <alignment horizontal="right"/>
    </xf>
    <xf numFmtId="166" fontId="27" fillId="0" borderId="0" xfId="288" applyNumberFormat="1" applyFont="1" applyFill="1" applyBorder="1" applyAlignment="1">
      <alignment horizontal="right"/>
    </xf>
    <xf numFmtId="0" fontId="48" fillId="0" borderId="1" xfId="288" applyFont="1" applyBorder="1" applyAlignment="1">
      <alignment horizontal="left" vertical="center"/>
    </xf>
    <xf numFmtId="166" fontId="48" fillId="0" borderId="1" xfId="288" applyNumberFormat="1" applyFont="1" applyFill="1" applyBorder="1" applyAlignment="1">
      <alignment horizontal="right" vertical="center"/>
    </xf>
    <xf numFmtId="0" fontId="40" fillId="0" borderId="0" xfId="288" applyFont="1" applyBorder="1"/>
    <xf numFmtId="0" fontId="40" fillId="0" borderId="0" xfId="288" applyFont="1" applyBorder="1" applyAlignment="1">
      <alignment vertical="center"/>
    </xf>
    <xf numFmtId="0" fontId="146" fillId="0" borderId="0" xfId="342" applyFont="1" applyAlignment="1">
      <alignment vertical="top" wrapText="1"/>
    </xf>
    <xf numFmtId="0" fontId="31" fillId="0" borderId="0" xfId="342" applyFont="1"/>
    <xf numFmtId="0" fontId="28" fillId="0" borderId="0" xfId="342" applyFont="1"/>
    <xf numFmtId="0" fontId="146" fillId="0" borderId="1" xfId="342" applyFont="1" applyBorder="1" applyAlignment="1">
      <alignment vertical="top" wrapText="1"/>
    </xf>
    <xf numFmtId="0" fontId="31" fillId="0" borderId="1" xfId="342" applyFont="1" applyBorder="1"/>
    <xf numFmtId="0" fontId="146" fillId="0" borderId="0" xfId="342" applyFont="1" applyAlignment="1">
      <alignment horizontal="right" vertical="top" wrapText="1"/>
    </xf>
    <xf numFmtId="0" fontId="27" fillId="0" borderId="0" xfId="342" applyFont="1"/>
    <xf numFmtId="0" fontId="157" fillId="0" borderId="0" xfId="342"/>
    <xf numFmtId="0" fontId="131" fillId="0" borderId="0" xfId="239" applyFont="1"/>
    <xf numFmtId="0" fontId="25" fillId="0" borderId="0" xfId="239" applyFont="1" applyBorder="1" applyAlignment="1">
      <alignment horizontal="right" wrapText="1"/>
    </xf>
    <xf numFmtId="0" fontId="27" fillId="0" borderId="0" xfId="239" applyFont="1" applyFill="1" applyBorder="1" applyAlignment="1">
      <alignment horizontal="right" vertical="top"/>
    </xf>
    <xf numFmtId="0" fontId="131" fillId="0" borderId="0" xfId="239" applyFont="1" applyAlignment="1">
      <alignment horizontal="justify" vertical="center" wrapText="1"/>
    </xf>
    <xf numFmtId="0" fontId="31" fillId="0" borderId="0" xfId="239" applyFont="1" applyAlignment="1">
      <alignment horizontal="right" vertical="center"/>
    </xf>
    <xf numFmtId="0" fontId="22" fillId="0" borderId="0" xfId="239" applyAlignment="1">
      <alignment vertical="center"/>
    </xf>
    <xf numFmtId="0" fontId="31" fillId="0" borderId="0" xfId="239" applyFont="1" applyFill="1" applyAlignment="1"/>
    <xf numFmtId="0" fontId="43" fillId="0" borderId="6" xfId="0" applyFont="1" applyFill="1" applyBorder="1" applyAlignment="1">
      <alignment horizontal="right" vertical="top" wrapText="1"/>
    </xf>
    <xf numFmtId="0" fontId="26" fillId="0" borderId="0" xfId="0" applyFont="1" applyAlignment="1">
      <alignment vertical="top" wrapText="1"/>
    </xf>
    <xf numFmtId="0" fontId="28" fillId="0" borderId="0" xfId="0" applyFont="1"/>
    <xf numFmtId="0" fontId="23" fillId="0" borderId="0" xfId="0" applyFont="1" applyAlignment="1"/>
    <xf numFmtId="0" fontId="24" fillId="0" borderId="0" xfId="0" applyFont="1" applyAlignment="1"/>
    <xf numFmtId="0" fontId="27" fillId="0" borderId="0" xfId="0" applyFont="1" applyBorder="1" applyAlignment="1">
      <alignment horizontal="right" vertical="center"/>
    </xf>
    <xf numFmtId="0" fontId="28" fillId="0" borderId="0" xfId="0" applyFont="1" applyAlignment="1">
      <alignment vertical="center"/>
    </xf>
    <xf numFmtId="2" fontId="28" fillId="0" borderId="0" xfId="0" applyNumberFormat="1" applyFont="1"/>
    <xf numFmtId="0" fontId="146" fillId="0" borderId="0" xfId="0" applyFont="1" applyBorder="1" applyAlignment="1"/>
    <xf numFmtId="0" fontId="26" fillId="0" borderId="0" xfId="0" applyFont="1" applyBorder="1" applyAlignment="1"/>
    <xf numFmtId="0" fontId="146" fillId="0" borderId="0" xfId="0" applyFont="1" applyFill="1" applyAlignment="1">
      <alignment vertical="top" wrapText="1"/>
    </xf>
    <xf numFmtId="0" fontId="131" fillId="0" borderId="0" xfId="0" applyFont="1" applyAlignment="1"/>
    <xf numFmtId="0" fontId="131" fillId="0" borderId="0" xfId="0" applyFont="1" applyFill="1" applyAlignment="1"/>
    <xf numFmtId="0" fontId="146" fillId="0" borderId="0" xfId="0" applyFont="1" applyAlignment="1">
      <alignment vertical="top"/>
    </xf>
    <xf numFmtId="0" fontId="31" fillId="0" borderId="1" xfId="0" applyFont="1" applyBorder="1" applyAlignment="1"/>
    <xf numFmtId="0" fontId="131" fillId="0" borderId="1" xfId="0" applyFont="1" applyBorder="1" applyAlignment="1"/>
    <xf numFmtId="0" fontId="131" fillId="0" borderId="1" xfId="0" applyFont="1" applyFill="1" applyBorder="1" applyAlignment="1"/>
    <xf numFmtId="0" fontId="131" fillId="0" borderId="2" xfId="0" applyFont="1" applyBorder="1" applyAlignment="1">
      <alignment horizontal="right" vertical="center"/>
    </xf>
    <xf numFmtId="0" fontId="131" fillId="0" borderId="2" xfId="0" applyFont="1" applyFill="1" applyBorder="1" applyAlignment="1">
      <alignment horizontal="right" vertical="center" wrapText="1"/>
    </xf>
    <xf numFmtId="0" fontId="31" fillId="0" borderId="3" xfId="0" applyFont="1" applyBorder="1"/>
    <xf numFmtId="0" fontId="131" fillId="0" borderId="3" xfId="0" applyFont="1" applyBorder="1"/>
    <xf numFmtId="0" fontId="131" fillId="0" borderId="0" xfId="0" applyFont="1" applyBorder="1" applyAlignment="1"/>
    <xf numFmtId="0" fontId="31" fillId="0" borderId="0" xfId="0" applyFont="1" applyBorder="1" applyAlignment="1">
      <alignment horizontal="center"/>
    </xf>
    <xf numFmtId="0" fontId="31" fillId="0" borderId="4" xfId="0" applyFont="1" applyBorder="1"/>
    <xf numFmtId="0" fontId="131" fillId="0" borderId="29" xfId="0" applyFont="1" applyFill="1" applyBorder="1" applyAlignment="1"/>
    <xf numFmtId="0" fontId="31" fillId="0" borderId="29" xfId="0" applyFont="1" applyFill="1" applyBorder="1" applyAlignment="1"/>
    <xf numFmtId="0" fontId="131" fillId="0" borderId="0" xfId="0" applyFont="1" applyFill="1" applyBorder="1" applyAlignment="1"/>
    <xf numFmtId="0" fontId="146" fillId="0" borderId="1" xfId="0" applyFont="1" applyBorder="1" applyAlignment="1">
      <alignment vertical="top" wrapText="1"/>
    </xf>
    <xf numFmtId="0" fontId="31" fillId="0" borderId="2" xfId="0" applyFont="1" applyBorder="1" applyAlignment="1">
      <alignment horizontal="right" vertical="center"/>
    </xf>
    <xf numFmtId="0" fontId="31" fillId="0" borderId="2" xfId="0" applyFont="1" applyBorder="1" applyAlignment="1">
      <alignment horizontal="right" vertical="center" wrapText="1"/>
    </xf>
    <xf numFmtId="0" fontId="156" fillId="0" borderId="0" xfId="0" applyFont="1" applyFill="1" applyAlignment="1">
      <alignment wrapText="1"/>
    </xf>
    <xf numFmtId="0" fontId="31" fillId="0" borderId="0" xfId="0" applyFont="1" applyAlignment="1">
      <alignment horizontal="right"/>
    </xf>
    <xf numFmtId="2" fontId="146" fillId="0" borderId="0" xfId="0" applyNumberFormat="1" applyFont="1" applyAlignment="1">
      <alignment horizontal="right" vertical="top" wrapText="1"/>
    </xf>
    <xf numFmtId="0" fontId="134" fillId="0" borderId="3" xfId="0" applyFont="1" applyFill="1" applyBorder="1" applyAlignment="1">
      <alignment horizontal="left" vertical="top" wrapText="1"/>
    </xf>
    <xf numFmtId="0" fontId="156" fillId="0" borderId="0" xfId="0" applyFont="1" applyAlignment="1">
      <alignment horizontal="left" vertical="top" wrapText="1"/>
    </xf>
    <xf numFmtId="0" fontId="134" fillId="0" borderId="0" xfId="0" applyFont="1" applyFill="1" applyAlignment="1">
      <alignment vertical="top" wrapText="1"/>
    </xf>
    <xf numFmtId="0" fontId="146" fillId="0" borderId="1" xfId="0" applyFont="1" applyFill="1" applyBorder="1" applyAlignment="1">
      <alignment vertical="top" wrapText="1"/>
    </xf>
    <xf numFmtId="166" fontId="146" fillId="0" borderId="1" xfId="0" applyNumberFormat="1" applyFont="1" applyBorder="1" applyAlignment="1">
      <alignment horizontal="right" vertical="top" wrapText="1"/>
    </xf>
    <xf numFmtId="49" fontId="31" fillId="0" borderId="6" xfId="0" applyNumberFormat="1" applyFont="1" applyFill="1" applyBorder="1" applyAlignment="1">
      <alignment horizontal="right" vertical="center" wrapText="1"/>
    </xf>
    <xf numFmtId="0" fontId="134" fillId="0" borderId="1" xfId="0" applyFont="1" applyFill="1" applyBorder="1" applyAlignment="1">
      <alignment vertical="center"/>
    </xf>
    <xf numFmtId="0" fontId="31" fillId="0" borderId="0" xfId="0" applyFont="1" applyFill="1" applyBorder="1" applyAlignment="1">
      <alignment horizontal="right" wrapText="1"/>
    </xf>
    <xf numFmtId="0" fontId="31" fillId="0" borderId="2" xfId="0" applyFont="1" applyFill="1" applyBorder="1" applyAlignment="1">
      <alignment horizontal="right" vertical="top" wrapText="1"/>
    </xf>
    <xf numFmtId="0" fontId="134" fillId="0" borderId="1" xfId="0" applyFont="1" applyFill="1" applyBorder="1" applyAlignment="1">
      <alignment horizontal="left" vertical="center"/>
    </xf>
    <xf numFmtId="0" fontId="134" fillId="0" borderId="1" xfId="0" applyFont="1" applyFill="1" applyBorder="1" applyAlignment="1">
      <alignment vertical="center" wrapText="1"/>
    </xf>
    <xf numFmtId="164" fontId="134" fillId="0" borderId="1" xfId="0" applyNumberFormat="1" applyFont="1" applyFill="1" applyBorder="1" applyAlignment="1">
      <alignment horizontal="right" vertical="center" wrapText="1"/>
    </xf>
    <xf numFmtId="0" fontId="31" fillId="0" borderId="0" xfId="0" applyFont="1" applyFill="1" applyAlignment="1">
      <alignment vertical="center"/>
    </xf>
    <xf numFmtId="0" fontId="27" fillId="0" borderId="6" xfId="0" applyFont="1" applyBorder="1" applyAlignment="1">
      <alignment horizontal="right" vertical="center"/>
    </xf>
    <xf numFmtId="164" fontId="134" fillId="0" borderId="1" xfId="0" applyNumberFormat="1" applyFont="1" applyFill="1" applyBorder="1" applyAlignment="1">
      <alignment horizontal="right" vertical="center"/>
    </xf>
    <xf numFmtId="0" fontId="31" fillId="0" borderId="1" xfId="342" applyFont="1" applyFill="1" applyBorder="1"/>
    <xf numFmtId="0" fontId="31" fillId="0" borderId="6" xfId="0" applyFont="1" applyFill="1" applyBorder="1" applyAlignment="1">
      <alignment horizontal="right" vertical="center" wrapText="1"/>
    </xf>
    <xf numFmtId="0" fontId="134" fillId="0" borderId="1" xfId="0" applyFont="1" applyFill="1" applyBorder="1" applyAlignment="1">
      <alignment horizontal="left"/>
    </xf>
    <xf numFmtId="164" fontId="134" fillId="0" borderId="1" xfId="0" applyNumberFormat="1" applyFont="1" applyFill="1" applyBorder="1"/>
    <xf numFmtId="0" fontId="32" fillId="0" borderId="0" xfId="286" applyFont="1" applyBorder="1" applyAlignment="1"/>
    <xf numFmtId="0" fontId="40" fillId="0" borderId="0" xfId="324" applyFont="1" applyFill="1" applyBorder="1" applyAlignment="1">
      <alignment horizontal="left"/>
    </xf>
    <xf numFmtId="0" fontId="34" fillId="0" borderId="0" xfId="535" applyFont="1"/>
    <xf numFmtId="0" fontId="37" fillId="0" borderId="0" xfId="535" applyFont="1"/>
    <xf numFmtId="0" fontId="21" fillId="0" borderId="0" xfId="535" applyFont="1"/>
    <xf numFmtId="0" fontId="38" fillId="0" borderId="0" xfId="535" applyFont="1"/>
    <xf numFmtId="0" fontId="49" fillId="0" borderId="0" xfId="535" applyFont="1"/>
    <xf numFmtId="0" fontId="7" fillId="0" borderId="0" xfId="535" applyFont="1"/>
    <xf numFmtId="0" fontId="27" fillId="0" borderId="0" xfId="535" applyFont="1"/>
    <xf numFmtId="0" fontId="42" fillId="0" borderId="0" xfId="535" applyFont="1"/>
    <xf numFmtId="0" fontId="25" fillId="0" borderId="6" xfId="535" applyFont="1" applyBorder="1" applyAlignment="1">
      <alignment horizontal="right" vertical="top" wrapText="1"/>
    </xf>
    <xf numFmtId="0" fontId="25" fillId="0" borderId="6" xfId="535" applyFont="1" applyBorder="1" applyAlignment="1">
      <alignment horizontal="right" vertical="center" wrapText="1"/>
    </xf>
    <xf numFmtId="0" fontId="45" fillId="0" borderId="0" xfId="535" applyFont="1"/>
    <xf numFmtId="0" fontId="25" fillId="0" borderId="0" xfId="535" applyFont="1" applyBorder="1" applyAlignment="1">
      <alignment horizontal="right" vertical="top" wrapText="1"/>
    </xf>
    <xf numFmtId="0" fontId="25" fillId="0" borderId="0" xfId="535" applyFont="1" applyBorder="1" applyAlignment="1">
      <alignment horizontal="right" vertical="center" wrapText="1"/>
    </xf>
    <xf numFmtId="3" fontId="38" fillId="0" borderId="0" xfId="535" applyNumberFormat="1" applyFont="1" applyAlignment="1">
      <alignment horizontal="right"/>
    </xf>
    <xf numFmtId="0" fontId="48" fillId="0" borderId="1" xfId="535" applyFont="1" applyBorder="1" applyAlignment="1">
      <alignment vertical="center"/>
    </xf>
    <xf numFmtId="3" fontId="48" fillId="0" borderId="1" xfId="535" applyNumberFormat="1" applyFont="1" applyBorder="1" applyAlignment="1">
      <alignment horizontal="right" vertical="center"/>
    </xf>
    <xf numFmtId="3" fontId="48" fillId="0" borderId="1" xfId="535" applyNumberFormat="1" applyFont="1" applyFill="1" applyBorder="1" applyAlignment="1">
      <alignment horizontal="right" vertical="center"/>
    </xf>
    <xf numFmtId="0" fontId="37" fillId="0" borderId="0" xfId="535" applyFont="1" applyAlignment="1">
      <alignment vertical="center"/>
    </xf>
    <xf numFmtId="0" fontId="21" fillId="0" borderId="0" xfId="535" applyFont="1" applyAlignment="1">
      <alignment vertical="center"/>
    </xf>
    <xf numFmtId="0" fontId="142" fillId="0" borderId="0" xfId="535" applyFont="1" applyBorder="1"/>
    <xf numFmtId="0" fontId="39" fillId="0" borderId="0" xfId="535" applyFont="1"/>
    <xf numFmtId="0" fontId="143" fillId="0" borderId="0" xfId="535" applyFont="1"/>
    <xf numFmtId="0" fontId="141" fillId="0" borderId="0" xfId="535" applyFont="1"/>
    <xf numFmtId="0" fontId="144" fillId="0" borderId="0" xfId="535" applyFont="1"/>
    <xf numFmtId="0" fontId="7" fillId="0" borderId="0" xfId="535"/>
    <xf numFmtId="0" fontId="22" fillId="0" borderId="0" xfId="288" applyAlignment="1">
      <alignment horizontal="left"/>
    </xf>
    <xf numFmtId="0" fontId="27" fillId="0" borderId="0" xfId="288" applyFont="1" applyBorder="1" applyAlignment="1">
      <alignment horizontal="left"/>
    </xf>
    <xf numFmtId="0" fontId="22" fillId="0" borderId="0" xfId="288" applyAlignment="1">
      <alignment vertical="top"/>
    </xf>
    <xf numFmtId="0" fontId="27" fillId="0" borderId="0" xfId="288" applyFont="1" applyBorder="1" applyAlignment="1">
      <alignment vertical="top"/>
    </xf>
    <xf numFmtId="0" fontId="151" fillId="0" borderId="0" xfId="288" applyFont="1" applyAlignment="1">
      <alignment vertical="center"/>
    </xf>
    <xf numFmtId="0" fontId="150" fillId="0" borderId="0" xfId="288" applyFont="1" applyBorder="1" applyAlignment="1">
      <alignment vertical="center"/>
    </xf>
    <xf numFmtId="3" fontId="48" fillId="0" borderId="1" xfId="288" applyNumberFormat="1" applyFont="1" applyFill="1" applyBorder="1" applyAlignment="1">
      <alignment horizontal="right" vertical="center"/>
    </xf>
    <xf numFmtId="3" fontId="97" fillId="0" borderId="0" xfId="288" applyNumberFormat="1" applyFont="1" applyFill="1" applyBorder="1" applyAlignment="1">
      <alignment horizontal="right"/>
    </xf>
    <xf numFmtId="3" fontId="27" fillId="0" borderId="0" xfId="288" applyNumberFormat="1" applyFont="1" applyBorder="1"/>
    <xf numFmtId="3" fontId="23" fillId="0" borderId="0" xfId="288" applyNumberFormat="1" applyFont="1" applyFill="1" applyBorder="1" applyAlignment="1">
      <alignment horizontal="right"/>
    </xf>
    <xf numFmtId="0" fontId="23" fillId="0" borderId="0" xfId="288" applyFont="1" applyBorder="1" applyAlignment="1">
      <alignment horizontal="left"/>
    </xf>
    <xf numFmtId="3" fontId="27" fillId="0" borderId="0" xfId="288" applyNumberFormat="1" applyFont="1" applyFill="1" applyBorder="1" applyAlignment="1">
      <alignment horizontal="right"/>
    </xf>
    <xf numFmtId="0" fontId="28" fillId="0" borderId="0" xfId="288" applyFont="1"/>
    <xf numFmtId="49" fontId="27" fillId="2" borderId="6" xfId="288" applyNumberFormat="1" applyFont="1" applyFill="1" applyBorder="1" applyAlignment="1">
      <alignment horizontal="right" vertical="center" wrapText="1"/>
    </xf>
    <xf numFmtId="49" fontId="27" fillId="2" borderId="6" xfId="288" applyNumberFormat="1" applyFont="1" applyFill="1" applyBorder="1" applyAlignment="1">
      <alignment horizontal="left" vertical="center"/>
    </xf>
    <xf numFmtId="0" fontId="24" fillId="0" borderId="1" xfId="288" applyFont="1" applyBorder="1" applyAlignment="1"/>
    <xf numFmtId="0" fontId="27" fillId="0" borderId="1" xfId="288" applyFont="1" applyBorder="1" applyAlignment="1"/>
    <xf numFmtId="0" fontId="57" fillId="0" borderId="0" xfId="288" applyFont="1" applyAlignment="1">
      <alignment vertical="top" wrapText="1"/>
    </xf>
    <xf numFmtId="0" fontId="25" fillId="0" borderId="0" xfId="288" applyFont="1" applyAlignment="1">
      <alignment vertical="top"/>
    </xf>
    <xf numFmtId="166" fontId="27" fillId="0" borderId="0" xfId="288" applyNumberFormat="1" applyFont="1" applyBorder="1"/>
    <xf numFmtId="0" fontId="27" fillId="0" borderId="2" xfId="0" applyFont="1" applyBorder="1" applyAlignment="1">
      <alignment horizontal="left" vertical="center" wrapText="1"/>
    </xf>
    <xf numFmtId="0" fontId="161" fillId="0" borderId="0" xfId="538" applyFont="1"/>
    <xf numFmtId="0" fontId="38" fillId="0" borderId="0" xfId="538" applyFont="1"/>
    <xf numFmtId="0" fontId="158" fillId="0" borderId="0" xfId="538" applyFont="1"/>
    <xf numFmtId="167" fontId="27" fillId="0" borderId="0" xfId="538" applyNumberFormat="1" applyFont="1"/>
    <xf numFmtId="168" fontId="161" fillId="0" borderId="0" xfId="538" applyNumberFormat="1" applyFont="1"/>
    <xf numFmtId="0" fontId="49" fillId="0" borderId="0" xfId="538" applyFont="1"/>
    <xf numFmtId="0" fontId="6" fillId="0" borderId="0" xfId="538"/>
    <xf numFmtId="0" fontId="48" fillId="0" borderId="0" xfId="538" applyFont="1" applyAlignment="1">
      <alignment horizontal="left"/>
    </xf>
    <xf numFmtId="167" fontId="48" fillId="0" borderId="0" xfId="538" applyNumberFormat="1" applyFont="1"/>
    <xf numFmtId="0" fontId="144" fillId="0" borderId="0" xfId="538" applyFont="1" applyFill="1"/>
    <xf numFmtId="167" fontId="31" fillId="0" borderId="0" xfId="0" applyNumberFormat="1" applyFont="1" applyFill="1" applyBorder="1" applyAlignment="1"/>
    <xf numFmtId="167" fontId="131" fillId="0" borderId="0" xfId="0" applyNumberFormat="1" applyFont="1" applyFill="1" applyBorder="1" applyAlignment="1">
      <alignment horizontal="center"/>
    </xf>
    <xf numFmtId="168" fontId="28" fillId="0" borderId="0" xfId="0" applyNumberFormat="1" applyFont="1"/>
    <xf numFmtId="0" fontId="131" fillId="0" borderId="0" xfId="0" applyFont="1" applyFill="1" applyBorder="1" applyAlignment="1">
      <alignment horizontal="left"/>
    </xf>
    <xf numFmtId="0" fontId="146" fillId="0" borderId="0" xfId="0" applyFont="1" applyFill="1" applyAlignment="1">
      <alignment horizontal="left" vertical="center"/>
    </xf>
    <xf numFmtId="0" fontId="146" fillId="0" borderId="0" xfId="0" applyFont="1" applyFill="1" applyAlignment="1">
      <alignment vertical="top" wrapText="1"/>
    </xf>
    <xf numFmtId="167" fontId="28" fillId="0" borderId="0" xfId="0" applyNumberFormat="1" applyFont="1" applyFill="1"/>
    <xf numFmtId="0" fontId="31" fillId="0" borderId="0" xfId="288" applyFont="1" applyFill="1" applyAlignment="1">
      <alignment horizontal="left"/>
    </xf>
    <xf numFmtId="164" fontId="40" fillId="0" borderId="0" xfId="288" applyNumberFormat="1" applyFont="1" applyFill="1"/>
    <xf numFmtId="0" fontId="47" fillId="0" borderId="0" xfId="288" applyFont="1" applyFill="1"/>
    <xf numFmtId="164" fontId="27" fillId="0" borderId="0" xfId="0" applyNumberFormat="1" applyFont="1" applyFill="1"/>
    <xf numFmtId="0" fontId="49" fillId="0" borderId="0" xfId="539" applyFont="1" applyFill="1"/>
    <xf numFmtId="0" fontId="141" fillId="0" borderId="0" xfId="539" applyFont="1" applyFill="1"/>
    <xf numFmtId="0" fontId="141" fillId="0" borderId="1" xfId="539" applyFont="1" applyFill="1" applyBorder="1"/>
    <xf numFmtId="0" fontId="141" fillId="0" borderId="0" xfId="539" applyFont="1" applyFill="1" applyAlignment="1">
      <alignment wrapText="1"/>
    </xf>
    <xf numFmtId="0" fontId="141" fillId="0" borderId="0" xfId="539" applyFont="1" applyFill="1" applyBorder="1"/>
    <xf numFmtId="0" fontId="131" fillId="0" borderId="0" xfId="539" applyFont="1" applyFill="1" applyAlignment="1">
      <alignment vertical="center"/>
    </xf>
    <xf numFmtId="0" fontId="31" fillId="0" borderId="0" xfId="539" applyFont="1" applyFill="1" applyAlignment="1">
      <alignment vertical="center"/>
    </xf>
    <xf numFmtId="0" fontId="31" fillId="0" borderId="0" xfId="539" applyFont="1" applyFill="1"/>
    <xf numFmtId="0" fontId="31" fillId="0" borderId="0" xfId="539" applyFont="1" applyFill="1" applyBorder="1" applyAlignment="1">
      <alignment vertical="top"/>
    </xf>
    <xf numFmtId="164" fontId="141" fillId="0" borderId="0" xfId="539" applyNumberFormat="1" applyFont="1" applyFill="1" applyAlignment="1">
      <alignment horizontal="right"/>
    </xf>
    <xf numFmtId="164" fontId="141" fillId="0" borderId="0" xfId="539" applyNumberFormat="1" applyFont="1" applyFill="1"/>
    <xf numFmtId="164" fontId="141" fillId="0" borderId="0" xfId="539" applyNumberFormat="1" applyFont="1" applyFill="1" applyBorder="1"/>
    <xf numFmtId="164" fontId="141" fillId="0" borderId="1" xfId="539" applyNumberFormat="1" applyFont="1" applyFill="1" applyBorder="1"/>
    <xf numFmtId="164" fontId="141" fillId="0" borderId="1" xfId="539" applyNumberFormat="1" applyFont="1" applyFill="1" applyBorder="1" applyAlignment="1">
      <alignment horizontal="center"/>
    </xf>
    <xf numFmtId="164" fontId="131" fillId="0" borderId="30" xfId="539" applyNumberFormat="1" applyFont="1" applyFill="1" applyBorder="1" applyAlignment="1">
      <alignment vertical="center"/>
    </xf>
    <xf numFmtId="164" fontId="131" fillId="0" borderId="30" xfId="539" applyNumberFormat="1" applyFont="1" applyFill="1" applyBorder="1" applyAlignment="1">
      <alignment horizontal="right" vertical="center"/>
    </xf>
    <xf numFmtId="164" fontId="31" fillId="0" borderId="0" xfId="539" applyNumberFormat="1" applyFont="1" applyFill="1" applyAlignment="1">
      <alignment vertical="center"/>
    </xf>
    <xf numFmtId="0" fontId="155" fillId="0" borderId="0" xfId="539" applyFont="1"/>
    <xf numFmtId="0" fontId="5" fillId="0" borderId="0" xfId="539"/>
    <xf numFmtId="0" fontId="5" fillId="0" borderId="0" xfId="539" applyAlignment="1">
      <alignment vertical="top"/>
    </xf>
    <xf numFmtId="49" fontId="31" fillId="0" borderId="0" xfId="539" applyNumberFormat="1" applyFont="1" applyFill="1" applyAlignment="1">
      <alignment horizontal="center"/>
    </xf>
    <xf numFmtId="0" fontId="31" fillId="0" borderId="0" xfId="539" applyFont="1" applyFill="1" applyAlignment="1">
      <alignment horizontal="left"/>
    </xf>
    <xf numFmtId="0" fontId="49" fillId="0" borderId="0" xfId="539" applyFont="1" applyFill="1" applyBorder="1"/>
    <xf numFmtId="0" fontId="5" fillId="0" borderId="0" xfId="539" applyBorder="1"/>
    <xf numFmtId="0" fontId="37" fillId="0" borderId="0" xfId="539" applyFont="1" applyFill="1" applyBorder="1" applyAlignment="1">
      <alignment vertical="center"/>
    </xf>
    <xf numFmtId="0" fontId="21" fillId="0" borderId="0" xfId="539" applyFont="1" applyBorder="1" applyAlignment="1">
      <alignment vertical="center"/>
    </xf>
    <xf numFmtId="164" fontId="49" fillId="0" borderId="0" xfId="539" applyNumberFormat="1" applyFont="1" applyFill="1" applyBorder="1"/>
    <xf numFmtId="164" fontId="49" fillId="0" borderId="0" xfId="539" applyNumberFormat="1" applyFont="1" applyFill="1"/>
    <xf numFmtId="0" fontId="5" fillId="0" borderId="0" xfId="539" applyFill="1"/>
    <xf numFmtId="0" fontId="21" fillId="0" borderId="0" xfId="539" applyFont="1"/>
    <xf numFmtId="0" fontId="140" fillId="0" borderId="0" xfId="539" applyFont="1" applyFill="1"/>
    <xf numFmtId="0" fontId="155" fillId="0" borderId="0" xfId="539" applyFont="1" applyFill="1"/>
    <xf numFmtId="0" fontId="140" fillId="0" borderId="0" xfId="539" applyFont="1" applyFill="1" applyBorder="1" applyAlignment="1">
      <alignment horizontal="center"/>
    </xf>
    <xf numFmtId="0" fontId="140" fillId="0" borderId="5" xfId="539" applyFont="1" applyFill="1" applyBorder="1" applyAlignment="1">
      <alignment vertical="center"/>
    </xf>
    <xf numFmtId="0" fontId="140" fillId="0" borderId="0" xfId="539" applyFont="1" applyFill="1" applyBorder="1" applyAlignment="1">
      <alignment vertical="center"/>
    </xf>
    <xf numFmtId="0" fontId="141" fillId="0" borderId="2" xfId="539" applyFont="1" applyFill="1" applyBorder="1" applyAlignment="1">
      <alignment vertical="top"/>
    </xf>
    <xf numFmtId="0" fontId="140" fillId="0" borderId="2" xfId="539" applyFont="1" applyFill="1" applyBorder="1" applyAlignment="1">
      <alignment horizontal="center" vertical="top"/>
    </xf>
    <xf numFmtId="0" fontId="5" fillId="0" borderId="0" xfId="539" applyFill="1" applyAlignment="1">
      <alignment vertical="top"/>
    </xf>
    <xf numFmtId="0" fontId="140" fillId="0" borderId="0" xfId="539" applyFont="1" applyFill="1" applyAlignment="1">
      <alignment horizontal="center"/>
    </xf>
    <xf numFmtId="0" fontId="134" fillId="0" borderId="1" xfId="539" applyFont="1" applyFill="1" applyBorder="1" applyAlignment="1">
      <alignment vertical="center"/>
    </xf>
    <xf numFmtId="164" fontId="134" fillId="0" borderId="1" xfId="539" applyNumberFormat="1" applyFont="1" applyFill="1" applyBorder="1" applyAlignment="1">
      <alignment vertical="center"/>
    </xf>
    <xf numFmtId="164" fontId="21" fillId="0" borderId="0" xfId="539" applyNumberFormat="1" applyFont="1" applyFill="1"/>
    <xf numFmtId="0" fontId="21" fillId="0" borderId="0" xfId="539" applyFont="1" applyFill="1"/>
    <xf numFmtId="0" fontId="154" fillId="0" borderId="0" xfId="539" applyFont="1" applyFill="1"/>
    <xf numFmtId="0" fontId="49" fillId="0" borderId="0" xfId="539" applyFont="1" applyFill="1" applyAlignment="1">
      <alignment vertical="top"/>
    </xf>
    <xf numFmtId="0" fontId="5" fillId="0" borderId="0" xfId="539" applyFill="1" applyAlignment="1">
      <alignment horizontal="center"/>
    </xf>
    <xf numFmtId="0" fontId="5" fillId="0" borderId="0" xfId="539" applyFill="1" applyBorder="1"/>
    <xf numFmtId="0" fontId="21" fillId="0" borderId="0" xfId="539" applyFont="1" applyFill="1" applyBorder="1" applyAlignment="1">
      <alignment vertical="center"/>
    </xf>
    <xf numFmtId="0" fontId="141" fillId="0" borderId="6" xfId="539" applyFont="1" applyFill="1" applyBorder="1" applyAlignment="1">
      <alignment horizontal="center" vertical="center"/>
    </xf>
    <xf numFmtId="0" fontId="141" fillId="0" borderId="6" xfId="539" applyFont="1" applyFill="1" applyBorder="1" applyAlignment="1">
      <alignment vertical="center"/>
    </xf>
    <xf numFmtId="0" fontId="141" fillId="0" borderId="0" xfId="539" applyFont="1" applyFill="1" applyAlignment="1">
      <alignment vertical="center"/>
    </xf>
    <xf numFmtId="164" fontId="31" fillId="0" borderId="0" xfId="539" applyNumberFormat="1" applyFont="1" applyFill="1"/>
    <xf numFmtId="164" fontId="31" fillId="0" borderId="0" xfId="539" applyNumberFormat="1" applyFont="1" applyFill="1" applyAlignment="1">
      <alignment horizontal="right"/>
    </xf>
    <xf numFmtId="164" fontId="31" fillId="0" borderId="0" xfId="539" applyNumberFormat="1" applyFont="1" applyFill="1" applyBorder="1" applyAlignment="1">
      <alignment vertical="top"/>
    </xf>
    <xf numFmtId="164" fontId="31" fillId="0" borderId="0" xfId="539" applyNumberFormat="1" applyFont="1" applyFill="1" applyAlignment="1">
      <alignment horizontal="right" vertical="top"/>
    </xf>
    <xf numFmtId="0" fontId="31" fillId="0" borderId="0" xfId="539" applyFont="1" applyFill="1" applyAlignment="1">
      <alignment vertical="top"/>
    </xf>
    <xf numFmtId="164" fontId="134" fillId="0" borderId="30" xfId="539" applyNumberFormat="1" applyFont="1" applyFill="1" applyBorder="1" applyAlignment="1">
      <alignment vertical="center"/>
    </xf>
    <xf numFmtId="164" fontId="134" fillId="0" borderId="30" xfId="539" applyNumberFormat="1" applyFont="1" applyFill="1" applyBorder="1" applyAlignment="1">
      <alignment horizontal="right" vertical="center"/>
    </xf>
    <xf numFmtId="0" fontId="140" fillId="0" borderId="0" xfId="539" applyFont="1" applyFill="1" applyAlignment="1">
      <alignment vertical="center"/>
    </xf>
    <xf numFmtId="49" fontId="31" fillId="0" borderId="6" xfId="0" applyNumberFormat="1" applyFont="1" applyFill="1" applyBorder="1" applyAlignment="1">
      <alignment horizontal="center"/>
    </xf>
    <xf numFmtId="49" fontId="31" fillId="0" borderId="0" xfId="0" applyNumberFormat="1" applyFont="1" applyFill="1" applyBorder="1" applyAlignment="1">
      <alignment horizontal="center"/>
    </xf>
    <xf numFmtId="0" fontId="31" fillId="0" borderId="7" xfId="0" applyFont="1" applyFill="1" applyBorder="1" applyAlignment="1">
      <alignment horizontal="left"/>
    </xf>
    <xf numFmtId="0" fontId="146" fillId="0" borderId="0" xfId="0" applyFont="1" applyFill="1" applyAlignment="1">
      <alignment horizontal="right" vertical="center" wrapText="1"/>
    </xf>
    <xf numFmtId="164" fontId="146" fillId="0" borderId="0" xfId="0" applyNumberFormat="1" applyFont="1" applyFill="1" applyAlignment="1">
      <alignment horizontal="right" vertical="center" wrapText="1"/>
    </xf>
    <xf numFmtId="164" fontId="156" fillId="0" borderId="0" xfId="0" applyNumberFormat="1" applyFont="1" applyFill="1" applyAlignment="1">
      <alignment horizontal="right" vertical="center" wrapText="1"/>
    </xf>
    <xf numFmtId="0" fontId="27" fillId="0" borderId="0" xfId="0" applyFont="1" applyFill="1" applyAlignment="1">
      <alignment vertical="center"/>
    </xf>
    <xf numFmtId="0" fontId="31" fillId="0" borderId="6" xfId="0" applyFont="1" applyFill="1" applyBorder="1"/>
    <xf numFmtId="164" fontId="31" fillId="0" borderId="0" xfId="288" applyNumberFormat="1" applyFont="1" applyFill="1" applyAlignment="1">
      <alignment horizontal="right"/>
    </xf>
    <xf numFmtId="0" fontId="31" fillId="0" borderId="0" xfId="0" applyFont="1" applyFill="1" applyBorder="1" applyAlignment="1">
      <alignment horizontal="center" vertical="top" wrapText="1"/>
    </xf>
    <xf numFmtId="0" fontId="31" fillId="0" borderId="0" xfId="0" applyFont="1" applyFill="1" applyAlignment="1">
      <alignment horizontal="justify" vertical="top" wrapText="1"/>
    </xf>
    <xf numFmtId="0" fontId="128" fillId="0" borderId="0" xfId="540" applyFont="1"/>
    <xf numFmtId="0" fontId="123" fillId="0" borderId="0" xfId="540" applyFont="1"/>
    <xf numFmtId="0" fontId="38" fillId="0" borderId="0" xfId="540" applyFont="1"/>
    <xf numFmtId="0" fontId="5" fillId="0" borderId="0" xfId="540"/>
    <xf numFmtId="0" fontId="38" fillId="0" borderId="6" xfId="540" applyFont="1" applyBorder="1" applyAlignment="1">
      <alignment vertical="center"/>
    </xf>
    <xf numFmtId="0" fontId="38" fillId="0" borderId="6" xfId="540" applyFont="1" applyBorder="1" applyAlignment="1">
      <alignment horizontal="right" vertical="center" wrapText="1"/>
    </xf>
    <xf numFmtId="0" fontId="5" fillId="0" borderId="0" xfId="540" applyAlignment="1">
      <alignment vertical="center"/>
    </xf>
    <xf numFmtId="0" fontId="48" fillId="0" borderId="0" xfId="540" applyFont="1"/>
    <xf numFmtId="164" fontId="48" fillId="0" borderId="0" xfId="540" applyNumberFormat="1" applyFont="1"/>
    <xf numFmtId="0" fontId="38" fillId="0" borderId="1" xfId="540" applyFont="1" applyBorder="1"/>
    <xf numFmtId="164" fontId="38" fillId="0" borderId="1" xfId="540" applyNumberFormat="1" applyFont="1" applyBorder="1"/>
    <xf numFmtId="0" fontId="49" fillId="0" borderId="0" xfId="540" applyFont="1"/>
    <xf numFmtId="164" fontId="156" fillId="0" borderId="0" xfId="0" applyNumberFormat="1" applyFont="1" applyFill="1" applyAlignment="1">
      <alignment horizontal="right" vertical="top" wrapText="1"/>
    </xf>
    <xf numFmtId="164" fontId="31" fillId="0" borderId="0" xfId="0" applyNumberFormat="1" applyFont="1" applyFill="1" applyAlignment="1">
      <alignment vertical="top" wrapText="1"/>
    </xf>
    <xf numFmtId="164" fontId="31" fillId="0" borderId="0" xfId="0" applyNumberFormat="1" applyFont="1" applyFill="1" applyAlignment="1">
      <alignment horizontal="left" vertical="top" wrapText="1"/>
    </xf>
    <xf numFmtId="0" fontId="31" fillId="0" borderId="0" xfId="0" applyFont="1" applyFill="1" applyAlignment="1">
      <alignment horizontal="left" vertical="top" wrapText="1"/>
    </xf>
    <xf numFmtId="164" fontId="31" fillId="0" borderId="0" xfId="0" applyNumberFormat="1" applyFont="1" applyFill="1" applyAlignment="1">
      <alignment horizontal="justify" vertical="top" wrapText="1"/>
    </xf>
    <xf numFmtId="164" fontId="31" fillId="0" borderId="0" xfId="0" applyNumberFormat="1" applyFont="1" applyFill="1" applyBorder="1" applyAlignment="1">
      <alignment horizontal="left" vertical="top" wrapText="1"/>
    </xf>
    <xf numFmtId="164" fontId="146" fillId="0" borderId="0" xfId="0" applyNumberFormat="1" applyFont="1" applyFill="1" applyAlignment="1">
      <alignment horizontal="right" vertical="top" wrapText="1"/>
    </xf>
    <xf numFmtId="0" fontId="136" fillId="0" borderId="0" xfId="286" applyFont="1" applyFill="1" applyAlignment="1"/>
    <xf numFmtId="0" fontId="137" fillId="0" borderId="0" xfId="286" applyFont="1" applyFill="1" applyBorder="1" applyAlignment="1">
      <alignment vertical="center" wrapText="1"/>
    </xf>
    <xf numFmtId="0" fontId="137" fillId="0" borderId="0" xfId="286" applyFont="1" applyFill="1" applyAlignment="1">
      <alignment vertical="center" wrapText="1"/>
    </xf>
    <xf numFmtId="0" fontId="137" fillId="0" borderId="0" xfId="286" applyFont="1" applyFill="1" applyAlignment="1"/>
    <xf numFmtId="0" fontId="137" fillId="0" borderId="0" xfId="286" applyFont="1" applyFill="1" applyBorder="1" applyAlignment="1"/>
    <xf numFmtId="3" fontId="137" fillId="0" borderId="0" xfId="286" applyNumberFormat="1" applyFont="1" applyFill="1" applyAlignment="1"/>
    <xf numFmtId="0" fontId="136" fillId="0" borderId="0" xfId="286" applyFont="1" applyFill="1" applyBorder="1" applyAlignment="1"/>
    <xf numFmtId="3" fontId="137" fillId="0" borderId="0" xfId="286" applyNumberFormat="1" applyFont="1" applyFill="1" applyBorder="1" applyAlignment="1"/>
    <xf numFmtId="0" fontId="31" fillId="0" borderId="0" xfId="288" applyFont="1" applyFill="1" applyAlignment="1">
      <alignment horizontal="left"/>
    </xf>
    <xf numFmtId="0" fontId="40" fillId="0" borderId="0" xfId="239" applyFont="1" applyFill="1" applyAlignment="1">
      <alignment vertical="center"/>
    </xf>
    <xf numFmtId="0" fontId="46" fillId="0" borderId="0" xfId="288" applyFont="1" applyFill="1" applyAlignment="1"/>
    <xf numFmtId="0" fontId="47" fillId="0" borderId="0" xfId="288" applyFont="1" applyAlignment="1"/>
    <xf numFmtId="0" fontId="40" fillId="0" borderId="1" xfId="288" applyFont="1" applyFill="1" applyBorder="1"/>
    <xf numFmtId="0" fontId="40" fillId="0" borderId="2" xfId="288" applyFont="1" applyBorder="1" applyAlignment="1">
      <alignment horizontal="center" vertical="center"/>
    </xf>
    <xf numFmtId="0" fontId="40" fillId="0" borderId="2" xfId="288" applyFont="1" applyBorder="1" applyAlignment="1">
      <alignment horizontal="left" vertical="center" wrapText="1"/>
    </xf>
    <xf numFmtId="0" fontId="40" fillId="0" borderId="2" xfId="288" applyFont="1" applyBorder="1" applyAlignment="1">
      <alignment horizontal="right" vertical="center" wrapText="1"/>
    </xf>
    <xf numFmtId="0" fontId="40" fillId="0" borderId="0" xfId="288" applyFont="1" applyFill="1" applyBorder="1"/>
    <xf numFmtId="0" fontId="40" fillId="0" borderId="0" xfId="288" applyFont="1" applyFill="1" applyBorder="1" applyAlignment="1">
      <alignment horizontal="center"/>
    </xf>
    <xf numFmtId="0" fontId="46" fillId="0" borderId="0" xfId="288" applyFont="1" applyFill="1" applyAlignment="1">
      <alignment horizontal="left"/>
    </xf>
    <xf numFmtId="0" fontId="46" fillId="2" borderId="0" xfId="288" applyFont="1" applyFill="1" applyBorder="1"/>
    <xf numFmtId="0" fontId="40" fillId="2" borderId="0" xfId="288" applyFont="1" applyFill="1" applyBorder="1" applyAlignment="1">
      <alignment horizontal="center"/>
    </xf>
    <xf numFmtId="0" fontId="40" fillId="2" borderId="0" xfId="288" applyFont="1" applyFill="1"/>
    <xf numFmtId="184" fontId="40" fillId="0" borderId="0" xfId="288" applyNumberFormat="1" applyFont="1" applyFill="1" applyAlignment="1">
      <alignment horizontal="center"/>
    </xf>
    <xf numFmtId="167" fontId="40" fillId="2" borderId="0" xfId="288" applyNumberFormat="1" applyFont="1" applyFill="1" applyBorder="1"/>
    <xf numFmtId="0" fontId="40" fillId="2" borderId="0" xfId="288" applyFont="1" applyFill="1" applyBorder="1"/>
    <xf numFmtId="0" fontId="40" fillId="0" borderId="0" xfId="288" applyFont="1" applyFill="1" applyAlignment="1">
      <alignment horizontal="center"/>
    </xf>
    <xf numFmtId="0" fontId="133" fillId="0" borderId="0" xfId="288" applyFont="1" applyFill="1" applyBorder="1" applyAlignment="1">
      <alignment horizontal="center"/>
    </xf>
    <xf numFmtId="0" fontId="133" fillId="2" borderId="0" xfId="288" applyFont="1" applyFill="1" applyBorder="1"/>
    <xf numFmtId="167" fontId="133" fillId="0" borderId="0" xfId="288" applyNumberFormat="1" applyFont="1" applyFill="1"/>
    <xf numFmtId="0" fontId="46" fillId="0" borderId="0" xfId="288" applyFont="1" applyFill="1" applyBorder="1" applyAlignment="1">
      <alignment horizontal="left"/>
    </xf>
    <xf numFmtId="164" fontId="46" fillId="2" borderId="0" xfId="288" applyNumberFormat="1" applyFont="1" applyFill="1" applyBorder="1"/>
    <xf numFmtId="0" fontId="46" fillId="2" borderId="0" xfId="288" applyFont="1" applyFill="1"/>
    <xf numFmtId="0" fontId="40" fillId="0" borderId="0" xfId="539" applyFont="1" applyFill="1" applyAlignment="1">
      <alignment horizontal="left"/>
    </xf>
    <xf numFmtId="0" fontId="40" fillId="0" borderId="0" xfId="288" applyFont="1" applyFill="1" applyAlignment="1">
      <alignment horizontal="right"/>
    </xf>
    <xf numFmtId="167" fontId="40" fillId="0" borderId="0" xfId="288" applyNumberFormat="1" applyFont="1" applyFill="1"/>
    <xf numFmtId="0" fontId="133" fillId="0" borderId="0" xfId="288" applyFont="1" applyFill="1" applyBorder="1"/>
    <xf numFmtId="0" fontId="46" fillId="0" borderId="0" xfId="288" applyFont="1" applyFill="1"/>
    <xf numFmtId="0" fontId="46" fillId="0" borderId="0" xfId="288" applyFont="1" applyFill="1" applyBorder="1"/>
    <xf numFmtId="0" fontId="31" fillId="0" borderId="0" xfId="0" applyFont="1" applyFill="1" applyBorder="1" applyAlignment="1">
      <alignment horizontal="center" vertical="top"/>
    </xf>
    <xf numFmtId="0" fontId="31" fillId="0" borderId="5" xfId="0" applyFont="1" applyFill="1" applyBorder="1" applyAlignment="1">
      <alignment horizontal="left" vertical="top"/>
    </xf>
    <xf numFmtId="0" fontId="31" fillId="0" borderId="5" xfId="0" applyFont="1" applyFill="1" applyBorder="1" applyAlignment="1">
      <alignment vertical="top" wrapText="1"/>
    </xf>
    <xf numFmtId="0" fontId="31" fillId="0" borderId="5" xfId="0" applyFont="1" applyFill="1" applyBorder="1" applyAlignment="1">
      <alignment horizontal="center" vertical="top" wrapText="1"/>
    </xf>
    <xf numFmtId="2" fontId="27" fillId="0" borderId="0" xfId="538" applyNumberFormat="1" applyFont="1"/>
    <xf numFmtId="167" fontId="27" fillId="0" borderId="1" xfId="538" applyNumberFormat="1" applyFont="1" applyBorder="1"/>
    <xf numFmtId="0" fontId="34" fillId="0" borderId="0" xfId="315" applyFont="1"/>
    <xf numFmtId="0" fontId="38" fillId="0" borderId="0" xfId="315" applyFont="1" applyFill="1"/>
    <xf numFmtId="167" fontId="38" fillId="0" borderId="0" xfId="315" applyNumberFormat="1" applyFont="1" applyFill="1"/>
    <xf numFmtId="0" fontId="34" fillId="0" borderId="0" xfId="315" applyFont="1" applyFill="1"/>
    <xf numFmtId="167" fontId="34" fillId="0" borderId="0" xfId="315" applyNumberFormat="1" applyFont="1" applyFill="1" applyBorder="1"/>
    <xf numFmtId="0" fontId="27" fillId="0" borderId="0" xfId="512" applyFont="1"/>
    <xf numFmtId="0" fontId="27" fillId="0" borderId="1" xfId="538" applyFont="1" applyBorder="1"/>
    <xf numFmtId="0" fontId="27" fillId="0" borderId="0" xfId="538" applyFont="1" applyAlignment="1">
      <alignment horizontal="left"/>
    </xf>
    <xf numFmtId="0" fontId="146" fillId="0" borderId="0" xfId="0" applyFont="1" applyFill="1" applyAlignment="1">
      <alignment horizontal="left" vertical="center"/>
    </xf>
    <xf numFmtId="0" fontId="146" fillId="0" borderId="0" xfId="0" applyFont="1" applyFill="1" applyAlignment="1">
      <alignment vertical="top" wrapText="1"/>
    </xf>
    <xf numFmtId="167" fontId="27" fillId="0" borderId="0" xfId="512" applyNumberFormat="1" applyFont="1"/>
    <xf numFmtId="0" fontId="27" fillId="0" borderId="0" xfId="512" applyFont="1" applyAlignment="1">
      <alignment horizontal="left"/>
    </xf>
    <xf numFmtId="0" fontId="27" fillId="0" borderId="1" xfId="512" applyFont="1" applyBorder="1"/>
    <xf numFmtId="0" fontId="48" fillId="0" borderId="0" xfId="512" applyFont="1" applyAlignment="1">
      <alignment horizontal="left"/>
    </xf>
    <xf numFmtId="0" fontId="162" fillId="0" borderId="0" xfId="512" applyFont="1" applyAlignment="1">
      <alignment horizontal="center"/>
    </xf>
    <xf numFmtId="0" fontId="161" fillId="0" borderId="0" xfId="512" applyFont="1"/>
    <xf numFmtId="0" fontId="31" fillId="0" borderId="0" xfId="512" applyFont="1" applyFill="1"/>
    <xf numFmtId="0" fontId="137" fillId="0" borderId="0" xfId="512" applyFont="1"/>
    <xf numFmtId="0" fontId="38" fillId="0" borderId="0" xfId="512" applyFont="1"/>
    <xf numFmtId="0" fontId="31" fillId="0" borderId="0" xfId="512" applyFont="1"/>
    <xf numFmtId="168" fontId="31" fillId="0" borderId="0" xfId="512" applyNumberFormat="1" applyFont="1"/>
    <xf numFmtId="0" fontId="31" fillId="0" borderId="0" xfId="512" applyFont="1" applyAlignment="1">
      <alignment horizontal="right"/>
    </xf>
    <xf numFmtId="2" fontId="31" fillId="0" borderId="0" xfId="512" applyNumberFormat="1" applyFont="1"/>
    <xf numFmtId="2" fontId="38" fillId="0" borderId="0" xfId="512" applyNumberFormat="1" applyFont="1"/>
    <xf numFmtId="0" fontId="31" fillId="0" borderId="0" xfId="512" applyFont="1" applyFill="1" applyBorder="1"/>
    <xf numFmtId="0" fontId="31" fillId="0" borderId="0" xfId="0" applyFont="1" applyBorder="1" applyAlignment="1">
      <alignment horizontal="right" vertical="center" wrapText="1"/>
    </xf>
    <xf numFmtId="168" fontId="31" fillId="0" borderId="0" xfId="512" applyNumberFormat="1" applyFont="1" applyBorder="1"/>
    <xf numFmtId="2" fontId="31" fillId="0" borderId="0" xfId="512" applyNumberFormat="1" applyFont="1" applyBorder="1"/>
    <xf numFmtId="2" fontId="38" fillId="0" borderId="0" xfId="512" applyNumberFormat="1" applyFont="1" applyBorder="1"/>
    <xf numFmtId="0" fontId="23" fillId="0" borderId="0" xfId="538" applyFont="1" applyAlignment="1">
      <alignment horizontal="left"/>
    </xf>
    <xf numFmtId="0" fontId="23" fillId="0" borderId="0" xfId="512" applyFont="1" applyAlignment="1">
      <alignment horizontal="left"/>
    </xf>
    <xf numFmtId="0" fontId="27" fillId="0" borderId="1" xfId="512" applyFont="1" applyBorder="1" applyAlignment="1">
      <alignment horizontal="left"/>
    </xf>
    <xf numFmtId="164" fontId="48" fillId="0" borderId="1" xfId="0" applyNumberFormat="1" applyFont="1" applyFill="1" applyBorder="1" applyAlignment="1">
      <alignment horizontal="right" vertical="center"/>
    </xf>
    <xf numFmtId="166" fontId="5" fillId="0" borderId="0" xfId="539" applyNumberFormat="1" applyFill="1"/>
    <xf numFmtId="1" fontId="5" fillId="0" borderId="0" xfId="539" applyNumberFormat="1" applyFill="1"/>
    <xf numFmtId="166" fontId="27" fillId="0" borderId="0" xfId="538" applyNumberFormat="1" applyFont="1"/>
    <xf numFmtId="0" fontId="140" fillId="0" borderId="6" xfId="539" applyFont="1" applyFill="1" applyBorder="1" applyAlignment="1">
      <alignment horizontal="center" vertical="center"/>
    </xf>
    <xf numFmtId="0" fontId="27" fillId="0" borderId="2" xfId="0" applyFont="1" applyFill="1" applyBorder="1" applyAlignment="1">
      <alignment horizontal="right" vertical="center" wrapText="1"/>
    </xf>
    <xf numFmtId="0" fontId="34" fillId="0" borderId="0" xfId="538" applyFont="1"/>
    <xf numFmtId="0" fontId="164" fillId="0" borderId="0" xfId="538" applyFont="1"/>
    <xf numFmtId="0" fontId="31" fillId="0" borderId="0" xfId="288" applyFont="1" applyBorder="1" applyAlignment="1">
      <alignment horizontal="left"/>
    </xf>
    <xf numFmtId="0" fontId="27" fillId="0" borderId="0" xfId="288" applyFont="1" applyBorder="1" applyAlignment="1">
      <alignment horizontal="center" vertical="top"/>
    </xf>
    <xf numFmtId="166" fontId="27" fillId="0" borderId="0" xfId="288" applyNumberFormat="1" applyFont="1" applyBorder="1" applyAlignment="1">
      <alignment vertical="top"/>
    </xf>
    <xf numFmtId="0" fontId="146" fillId="0" borderId="0" xfId="0" applyFont="1" applyFill="1" applyAlignment="1">
      <alignment horizontal="left" vertical="center"/>
    </xf>
    <xf numFmtId="164" fontId="146" fillId="0" borderId="0" xfId="0" applyNumberFormat="1" applyFont="1" applyFill="1" applyAlignment="1">
      <alignment horizontal="center" vertical="center"/>
    </xf>
    <xf numFmtId="164" fontId="27" fillId="0" borderId="0" xfId="0" applyNumberFormat="1" applyFont="1" applyFill="1" applyAlignment="1">
      <alignment horizontal="right"/>
    </xf>
    <xf numFmtId="0" fontId="32" fillId="0" borderId="0" xfId="0" applyFont="1" applyFill="1" applyAlignment="1">
      <alignment vertical="center"/>
    </xf>
    <xf numFmtId="0" fontId="40" fillId="0" borderId="0" xfId="0" applyFont="1" applyFill="1" applyBorder="1" applyAlignment="1"/>
    <xf numFmtId="0" fontId="27" fillId="0" borderId="0" xfId="0" applyFont="1" applyFill="1" applyBorder="1" applyAlignment="1">
      <alignment vertical="center"/>
    </xf>
    <xf numFmtId="0" fontId="27" fillId="0" borderId="6" xfId="0" applyFont="1" applyFill="1" applyBorder="1" applyAlignment="1">
      <alignment horizontal="right" vertical="center"/>
    </xf>
    <xf numFmtId="0" fontId="28" fillId="0" borderId="0" xfId="0" applyFont="1" applyFill="1" applyAlignment="1">
      <alignment vertical="center"/>
    </xf>
    <xf numFmtId="164" fontId="27" fillId="0" borderId="0" xfId="0" applyNumberFormat="1" applyFont="1" applyFill="1" applyBorder="1"/>
    <xf numFmtId="0" fontId="23" fillId="0" borderId="0" xfId="0" applyFont="1" applyFill="1"/>
    <xf numFmtId="0" fontId="27" fillId="0" borderId="1" xfId="0" applyFont="1" applyFill="1" applyBorder="1"/>
    <xf numFmtId="0" fontId="0" fillId="0" borderId="1" xfId="0" applyFill="1" applyBorder="1"/>
    <xf numFmtId="0" fontId="27" fillId="0" borderId="2" xfId="0" applyFont="1" applyFill="1" applyBorder="1" applyAlignment="1">
      <alignment horizontal="right" vertical="center"/>
    </xf>
    <xf numFmtId="0" fontId="48" fillId="0" borderId="1" xfId="0" applyFont="1" applyFill="1" applyBorder="1" applyAlignment="1">
      <alignment horizontal="left" vertical="center"/>
    </xf>
    <xf numFmtId="0" fontId="0" fillId="0" borderId="0" xfId="0" applyFill="1" applyAlignment="1">
      <alignment horizontal="center"/>
    </xf>
    <xf numFmtId="167" fontId="31" fillId="0" borderId="0" xfId="0" applyNumberFormat="1" applyFont="1" applyFill="1" applyBorder="1" applyAlignment="1">
      <alignment horizontal="right"/>
    </xf>
    <xf numFmtId="167" fontId="31" fillId="0" borderId="3" xfId="0" applyNumberFormat="1" applyFont="1" applyFill="1" applyBorder="1" applyAlignment="1">
      <alignment horizontal="right"/>
    </xf>
    <xf numFmtId="0" fontId="30" fillId="0" borderId="0" xfId="288" applyFont="1" applyBorder="1" applyAlignment="1">
      <alignment vertical="top"/>
    </xf>
    <xf numFmtId="0" fontId="30" fillId="0" borderId="0" xfId="288" applyFont="1" applyFill="1" applyBorder="1" applyAlignment="1">
      <alignment vertical="top"/>
    </xf>
    <xf numFmtId="0" fontId="166" fillId="0" borderId="0" xfId="540" applyFont="1"/>
    <xf numFmtId="166" fontId="31" fillId="0" borderId="3" xfId="0" applyNumberFormat="1" applyFont="1" applyFill="1" applyBorder="1"/>
    <xf numFmtId="164" fontId="31" fillId="0" borderId="0" xfId="0" applyNumberFormat="1" applyFont="1" applyFill="1" applyBorder="1" applyAlignment="1">
      <alignment horizontal="right"/>
    </xf>
    <xf numFmtId="166" fontId="31" fillId="0" borderId="0" xfId="0" applyNumberFormat="1" applyFont="1" applyFill="1" applyBorder="1"/>
    <xf numFmtId="167" fontId="40" fillId="0" borderId="0" xfId="288" applyNumberFormat="1" applyFont="1" applyFill="1" applyBorder="1"/>
    <xf numFmtId="2" fontId="31" fillId="0" borderId="0" xfId="0" applyNumberFormat="1" applyFont="1" applyFill="1" applyAlignment="1">
      <alignment horizontal="right" vertical="top" wrapText="1"/>
    </xf>
    <xf numFmtId="2" fontId="134" fillId="0" borderId="3" xfId="0" applyNumberFormat="1" applyFont="1" applyFill="1" applyBorder="1" applyAlignment="1">
      <alignment horizontal="right" vertical="top" wrapText="1"/>
    </xf>
    <xf numFmtId="2" fontId="31" fillId="0" borderId="0" xfId="0" applyNumberFormat="1" applyFont="1" applyFill="1" applyAlignment="1">
      <alignment horizontal="right"/>
    </xf>
    <xf numFmtId="2" fontId="31" fillId="0" borderId="0" xfId="0" applyNumberFormat="1" applyFont="1" applyFill="1" applyBorder="1"/>
    <xf numFmtId="2" fontId="28" fillId="0" borderId="0" xfId="0" applyNumberFormat="1" applyFont="1" applyFill="1"/>
    <xf numFmtId="166" fontId="156" fillId="0" borderId="0" xfId="0" applyNumberFormat="1" applyFont="1" applyFill="1" applyAlignment="1">
      <alignment horizontal="right" vertical="top" wrapText="1"/>
    </xf>
    <xf numFmtId="166" fontId="156" fillId="0" borderId="0" xfId="0" applyNumberFormat="1" applyFont="1" applyFill="1" applyBorder="1" applyAlignment="1">
      <alignment horizontal="right" vertical="top" wrapText="1"/>
    </xf>
    <xf numFmtId="166" fontId="31" fillId="0" borderId="0" xfId="0" applyNumberFormat="1" applyFont="1" applyFill="1" applyAlignment="1">
      <alignment horizontal="right" vertical="top" wrapText="1"/>
    </xf>
    <xf numFmtId="2" fontId="146" fillId="0" borderId="0" xfId="0" applyNumberFormat="1" applyFont="1" applyFill="1" applyAlignment="1">
      <alignment horizontal="right" vertical="top" wrapText="1"/>
    </xf>
    <xf numFmtId="166" fontId="134" fillId="0" borderId="0" xfId="0" applyNumberFormat="1" applyFont="1" applyFill="1" applyAlignment="1">
      <alignment horizontal="right" vertical="top" wrapText="1"/>
    </xf>
    <xf numFmtId="166" fontId="146" fillId="0" borderId="0" xfId="0" applyNumberFormat="1" applyFont="1" applyFill="1" applyAlignment="1">
      <alignment horizontal="right" vertical="top" wrapText="1"/>
    </xf>
    <xf numFmtId="166" fontId="31" fillId="0" borderId="0" xfId="0" applyNumberFormat="1" applyFont="1" applyFill="1"/>
    <xf numFmtId="166" fontId="28" fillId="0" borderId="0" xfId="0" applyNumberFormat="1" applyFont="1" applyFill="1"/>
    <xf numFmtId="168" fontId="31" fillId="0" borderId="1" xfId="512" applyNumberFormat="1" applyFont="1" applyFill="1" applyBorder="1"/>
    <xf numFmtId="0" fontId="31" fillId="0" borderId="1" xfId="512" applyFont="1" applyBorder="1"/>
    <xf numFmtId="168" fontId="31" fillId="0" borderId="0" xfId="512" applyNumberFormat="1" applyFont="1" applyFill="1"/>
    <xf numFmtId="0" fontId="145" fillId="0" borderId="0" xfId="0" applyFont="1" applyFill="1" applyBorder="1" applyAlignment="1">
      <alignment vertical="center"/>
    </xf>
    <xf numFmtId="0" fontId="145" fillId="0" borderId="0" xfId="0" applyFont="1" applyBorder="1" applyAlignment="1">
      <alignment vertical="center"/>
    </xf>
    <xf numFmtId="0" fontId="27" fillId="0" borderId="0" xfId="538" applyFont="1" applyFill="1"/>
    <xf numFmtId="167" fontId="27" fillId="0" borderId="0" xfId="538" applyNumberFormat="1" applyFont="1" applyFill="1"/>
    <xf numFmtId="0" fontId="131" fillId="0" borderId="0" xfId="512" applyFont="1" applyFill="1" applyAlignment="1">
      <alignment horizontal="left"/>
    </xf>
    <xf numFmtId="2" fontId="28" fillId="0" borderId="0" xfId="0" applyNumberFormat="1" applyFont="1" applyAlignment="1"/>
    <xf numFmtId="0" fontId="28" fillId="0" borderId="0" xfId="0" applyFont="1" applyAlignment="1"/>
    <xf numFmtId="164" fontId="40" fillId="0" borderId="0" xfId="288" applyNumberFormat="1" applyFont="1" applyFill="1" applyBorder="1"/>
    <xf numFmtId="167" fontId="46" fillId="0" borderId="0" xfId="288" applyNumberFormat="1" applyFont="1" applyFill="1"/>
    <xf numFmtId="0" fontId="39" fillId="0" borderId="0" xfId="512" applyFont="1"/>
    <xf numFmtId="0" fontId="39" fillId="0" borderId="0" xfId="538" applyFont="1"/>
    <xf numFmtId="0" fontId="27" fillId="0" borderId="2" xfId="0" applyFont="1" applyBorder="1" applyAlignment="1">
      <alignment horizontal="right" vertical="center" wrapText="1"/>
    </xf>
    <xf numFmtId="0" fontId="140" fillId="0" borderId="0" xfId="539" applyFont="1" applyFill="1" applyBorder="1" applyAlignment="1">
      <alignment horizontal="center"/>
    </xf>
    <xf numFmtId="166" fontId="27" fillId="0" borderId="0" xfId="512" applyNumberFormat="1" applyFont="1"/>
    <xf numFmtId="166" fontId="27" fillId="0" borderId="1" xfId="512" applyNumberFormat="1" applyFont="1" applyBorder="1"/>
    <xf numFmtId="166" fontId="48" fillId="0" borderId="0" xfId="512" applyNumberFormat="1" applyFont="1"/>
    <xf numFmtId="166" fontId="161" fillId="0" borderId="0" xfId="512" applyNumberFormat="1" applyFont="1"/>
    <xf numFmtId="0" fontId="140" fillId="0" borderId="2" xfId="539" applyFont="1" applyFill="1" applyBorder="1" applyAlignment="1">
      <alignment horizontal="right" vertical="top"/>
    </xf>
    <xf numFmtId="0" fontId="140" fillId="0" borderId="0" xfId="539" applyFont="1" applyFill="1" applyBorder="1" applyAlignment="1">
      <alignment horizontal="right"/>
    </xf>
    <xf numFmtId="0" fontId="134" fillId="0" borderId="1" xfId="539" applyFont="1" applyFill="1" applyBorder="1" applyAlignment="1">
      <alignment horizontal="left" vertical="center"/>
    </xf>
    <xf numFmtId="0" fontId="46" fillId="0" borderId="2" xfId="288" applyFont="1" applyBorder="1" applyAlignment="1">
      <alignment horizontal="right" vertical="center" wrapText="1"/>
    </xf>
    <xf numFmtId="0" fontId="31" fillId="0" borderId="6" xfId="0" applyFont="1" applyFill="1" applyBorder="1" applyAlignment="1">
      <alignment horizontal="left" vertical="center"/>
    </xf>
    <xf numFmtId="0" fontId="40" fillId="0" borderId="0" xfId="512" applyFont="1" applyFill="1" applyAlignment="1">
      <alignment horizontal="left"/>
    </xf>
    <xf numFmtId="0" fontId="134" fillId="0" borderId="0" xfId="0" applyFont="1" applyBorder="1" applyAlignment="1">
      <alignment horizontal="left" wrapText="1"/>
    </xf>
    <xf numFmtId="2" fontId="134" fillId="0" borderId="0" xfId="0" applyNumberFormat="1" applyFont="1" applyFill="1" applyBorder="1" applyAlignment="1">
      <alignment horizontal="right" wrapText="1"/>
    </xf>
    <xf numFmtId="0" fontId="23" fillId="0" borderId="0" xfId="538" applyFont="1"/>
    <xf numFmtId="168" fontId="23" fillId="0" borderId="0" xfId="538" applyNumberFormat="1" applyFont="1"/>
    <xf numFmtId="3" fontId="28" fillId="0" borderId="0" xfId="0" applyNumberFormat="1" applyFont="1" applyFill="1"/>
    <xf numFmtId="0" fontId="131" fillId="0" borderId="0" xfId="0" applyFont="1" applyFill="1" applyBorder="1" applyAlignment="1">
      <alignment horizontal="left"/>
    </xf>
    <xf numFmtId="0" fontId="31" fillId="0" borderId="0" xfId="288" applyFont="1" applyFill="1" applyAlignment="1">
      <alignment horizontal="left"/>
    </xf>
    <xf numFmtId="0" fontId="31" fillId="0" borderId="0" xfId="288" applyFont="1" applyFill="1" applyBorder="1" applyAlignment="1">
      <alignment horizontal="left"/>
    </xf>
    <xf numFmtId="0" fontId="134" fillId="0" borderId="1" xfId="0" applyFont="1" applyFill="1" applyBorder="1" applyAlignment="1">
      <alignment horizontal="left" vertical="center"/>
    </xf>
    <xf numFmtId="0" fontId="146" fillId="0" borderId="0" xfId="0" applyFont="1" applyFill="1" applyAlignment="1">
      <alignment horizontal="left" vertical="center"/>
    </xf>
    <xf numFmtId="0" fontId="156" fillId="0" borderId="0" xfId="0" applyFont="1" applyFill="1" applyBorder="1" applyAlignment="1">
      <alignment vertical="top" wrapText="1"/>
    </xf>
    <xf numFmtId="0" fontId="146" fillId="0" borderId="0" xfId="0" applyFont="1" applyFill="1" applyAlignment="1">
      <alignment vertical="top" wrapText="1"/>
    </xf>
    <xf numFmtId="0" fontId="156" fillId="0" borderId="0" xfId="0" applyFont="1" applyFill="1" applyAlignment="1">
      <alignment horizontal="left" wrapText="1"/>
    </xf>
    <xf numFmtId="0" fontId="156" fillId="0" borderId="0" xfId="0" applyFont="1" applyFill="1" applyAlignment="1">
      <alignment horizontal="left" vertical="center"/>
    </xf>
    <xf numFmtId="0" fontId="146" fillId="0" borderId="0" xfId="0" applyFont="1" applyFill="1" applyAlignment="1">
      <alignment horizontal="left" vertical="center" wrapText="1"/>
    </xf>
    <xf numFmtId="0" fontId="156" fillId="0" borderId="0" xfId="0" applyFont="1" applyFill="1" applyAlignment="1">
      <alignment vertical="center" wrapText="1"/>
    </xf>
    <xf numFmtId="0" fontId="141" fillId="0" borderId="0" xfId="539" applyFont="1" applyFill="1" applyAlignment="1">
      <alignment horizontal="left" wrapText="1"/>
    </xf>
    <xf numFmtId="0" fontId="140" fillId="0" borderId="6" xfId="539" applyFont="1" applyFill="1" applyBorder="1" applyAlignment="1">
      <alignment horizontal="center" vertical="center"/>
    </xf>
    <xf numFmtId="0" fontId="140" fillId="0" borderId="0" xfId="539" applyFont="1" applyFill="1" applyBorder="1" applyAlignment="1">
      <alignment horizontal="center"/>
    </xf>
    <xf numFmtId="0" fontId="131" fillId="0" borderId="30" xfId="539" applyFont="1" applyFill="1" applyBorder="1" applyAlignment="1">
      <alignment horizontal="center" vertical="center"/>
    </xf>
    <xf numFmtId="0" fontId="134" fillId="0" borderId="30" xfId="539" applyFont="1" applyFill="1" applyBorder="1" applyAlignment="1">
      <alignment horizontal="center" vertical="center"/>
    </xf>
    <xf numFmtId="0" fontId="131" fillId="0" borderId="5" xfId="539" applyFont="1" applyFill="1" applyBorder="1" applyAlignment="1">
      <alignment horizontal="center" vertical="center"/>
    </xf>
    <xf numFmtId="0" fontId="31" fillId="0" borderId="0" xfId="539" applyFont="1" applyFill="1" applyAlignment="1">
      <alignment horizontal="left" wrapText="1"/>
    </xf>
    <xf numFmtId="0" fontId="140" fillId="0" borderId="0" xfId="539" applyFont="1" applyFill="1" applyAlignment="1">
      <alignment horizontal="center"/>
    </xf>
    <xf numFmtId="0" fontId="31" fillId="0" borderId="0" xfId="0" applyFont="1" applyFill="1" applyBorder="1" applyAlignment="1">
      <alignment horizontal="center" vertical="top" wrapText="1"/>
    </xf>
    <xf numFmtId="0" fontId="31" fillId="0" borderId="5" xfId="0" applyFont="1" applyFill="1" applyBorder="1" applyAlignment="1">
      <alignment horizontal="center" vertical="top" wrapText="1"/>
    </xf>
    <xf numFmtId="0" fontId="40" fillId="0" borderId="0" xfId="288" applyFont="1" applyFill="1" applyBorder="1" applyAlignment="1">
      <alignment vertical="center" wrapText="1"/>
    </xf>
    <xf numFmtId="0" fontId="0" fillId="0" borderId="0" xfId="0" applyFill="1" applyAlignment="1">
      <alignment wrapText="1"/>
    </xf>
  </cellXfs>
  <cellStyles count="631">
    <cellStyle name="_Vergleich_Budget_OEBB_Bedarf_Kasser_12-10-2010" xfId="4"/>
    <cellStyle name="20 % - Akzent1 2" xfId="349"/>
    <cellStyle name="20 % - Akzent2 2" xfId="350"/>
    <cellStyle name="20 % - Akzent3 2" xfId="351"/>
    <cellStyle name="20 % - Akzent4 2" xfId="352"/>
    <cellStyle name="20 % - Akzent5 2" xfId="353"/>
    <cellStyle name="20 % - Akzent6 2" xfId="354"/>
    <cellStyle name="20 % – Zvýrazn?ní1" xfId="355"/>
    <cellStyle name="20 % – Zvýrazn?ní2" xfId="356"/>
    <cellStyle name="20 % – Zvýrazn?ní3" xfId="357"/>
    <cellStyle name="20 % – Zvýrazn?ní4" xfId="358"/>
    <cellStyle name="20 % – Zvýrazn?ní5" xfId="359"/>
    <cellStyle name="20 % – Zvýrazn?ní6" xfId="360"/>
    <cellStyle name="20 % – Zvýraznění1" xfId="5"/>
    <cellStyle name="20 % – Zvýraznění2" xfId="6"/>
    <cellStyle name="20 % – Zvýraznění3" xfId="7"/>
    <cellStyle name="20 % – Zvýraznění4" xfId="8"/>
    <cellStyle name="20 % – Zvýraznění5" xfId="9"/>
    <cellStyle name="20 % – Zvýraznění6" xfId="10"/>
    <cellStyle name="20% - 1. jelöl?szín" xfId="361"/>
    <cellStyle name="20% - 1. jelölőszín" xfId="11"/>
    <cellStyle name="20% - 2. jelöl?szín" xfId="362"/>
    <cellStyle name="20% - 2. jelölőszín" xfId="12"/>
    <cellStyle name="20% - 3. jelöl?szín" xfId="363"/>
    <cellStyle name="20% - 3. jelölőszín" xfId="13"/>
    <cellStyle name="20% - 4. jelöl?szín" xfId="364"/>
    <cellStyle name="20% - 4. jelölőszín" xfId="14"/>
    <cellStyle name="20% - 5. jelöl?szín" xfId="365"/>
    <cellStyle name="20% - 5. jelölőszín" xfId="15"/>
    <cellStyle name="20% - 6. jelöl?szín" xfId="366"/>
    <cellStyle name="20% - 6. jelölőszín" xfId="16"/>
    <cellStyle name="20% - Accent1" xfId="17"/>
    <cellStyle name="20% - Accent2" xfId="18"/>
    <cellStyle name="20% - Accent3" xfId="19"/>
    <cellStyle name="20% - Accent4" xfId="20"/>
    <cellStyle name="20% - Accent5" xfId="21"/>
    <cellStyle name="20% - Accent6" xfId="22"/>
    <cellStyle name="20% - Akzent1" xfId="289"/>
    <cellStyle name="20% - Akzent2" xfId="290"/>
    <cellStyle name="20% - Akzent3" xfId="291"/>
    <cellStyle name="20% - Akzent4" xfId="292"/>
    <cellStyle name="20% - Akzent5" xfId="293"/>
    <cellStyle name="20% - Akzent6" xfId="294"/>
    <cellStyle name="20% - Colore 1" xfId="23"/>
    <cellStyle name="20% - Colore 2" xfId="24"/>
    <cellStyle name="20% - Colore 3" xfId="25"/>
    <cellStyle name="20% - Colore 4" xfId="26"/>
    <cellStyle name="20% - Colore 5" xfId="27"/>
    <cellStyle name="20% - Colore 6" xfId="28"/>
    <cellStyle name="40 % - Akzent1 2" xfId="367"/>
    <cellStyle name="40 % - Akzent2 2" xfId="368"/>
    <cellStyle name="40 % - Akzent3 2" xfId="369"/>
    <cellStyle name="40 % - Akzent4 2" xfId="370"/>
    <cellStyle name="40 % - Akzent5 2" xfId="371"/>
    <cellStyle name="40 % - Akzent6 2" xfId="372"/>
    <cellStyle name="40 % – Zvýrazn?ní1" xfId="373"/>
    <cellStyle name="40 % – Zvýrazn?ní2" xfId="374"/>
    <cellStyle name="40 % – Zvýrazn?ní3" xfId="375"/>
    <cellStyle name="40 % – Zvýrazn?ní4" xfId="376"/>
    <cellStyle name="40 % – Zvýrazn?ní5" xfId="377"/>
    <cellStyle name="40 % – Zvýrazn?ní6" xfId="378"/>
    <cellStyle name="40 % – Zvýraznění1" xfId="29"/>
    <cellStyle name="40 % – Zvýraznění2" xfId="30"/>
    <cellStyle name="40 % – Zvýraznění3" xfId="31"/>
    <cellStyle name="40 % – Zvýraznění4" xfId="32"/>
    <cellStyle name="40 % – Zvýraznění5" xfId="33"/>
    <cellStyle name="40 % – Zvýraznění6" xfId="34"/>
    <cellStyle name="40% - 1. jelöl?szín" xfId="379"/>
    <cellStyle name="40% - 1. jelölőszín" xfId="35"/>
    <cellStyle name="40% - 2. jelöl?szín" xfId="380"/>
    <cellStyle name="40% - 2. jelölőszín" xfId="36"/>
    <cellStyle name="40% - 3. jelöl?szín" xfId="381"/>
    <cellStyle name="40% - 3. jelölőszín" xfId="37"/>
    <cellStyle name="40% - 4. jelöl?szín" xfId="382"/>
    <cellStyle name="40% - 4. jelölőszín" xfId="38"/>
    <cellStyle name="40% - 5. jelöl?szín" xfId="383"/>
    <cellStyle name="40% - 5. jelölőszín" xfId="39"/>
    <cellStyle name="40% - 6. jelöl?szín" xfId="384"/>
    <cellStyle name="40% - 6. jelölőszín" xfId="40"/>
    <cellStyle name="40% - Accent1" xfId="41"/>
    <cellStyle name="40% - Accent2" xfId="42"/>
    <cellStyle name="40% - Accent3" xfId="43"/>
    <cellStyle name="40% - Accent4" xfId="44"/>
    <cellStyle name="40% - Accent5" xfId="45"/>
    <cellStyle name="40% - Accent6" xfId="46"/>
    <cellStyle name="40% - Akzent1" xfId="295"/>
    <cellStyle name="40% - Akzent2" xfId="296"/>
    <cellStyle name="40% - Akzent3" xfId="297"/>
    <cellStyle name="40% - Akzent4" xfId="298"/>
    <cellStyle name="40% - Akzent5" xfId="299"/>
    <cellStyle name="40% - Akzent6" xfId="300"/>
    <cellStyle name="40% - Colore 1" xfId="47"/>
    <cellStyle name="40% - Colore 2" xfId="48"/>
    <cellStyle name="40% - Colore 3" xfId="49"/>
    <cellStyle name="40% - Colore 4" xfId="50"/>
    <cellStyle name="40% - Colore 5" xfId="51"/>
    <cellStyle name="40% - Colore 6" xfId="52"/>
    <cellStyle name="60 % - Akzent1 2" xfId="385"/>
    <cellStyle name="60 % - Akzent2 2" xfId="386"/>
    <cellStyle name="60 % - Akzent3 2" xfId="387"/>
    <cellStyle name="60 % - Akzent4 2" xfId="388"/>
    <cellStyle name="60 % - Akzent5 2" xfId="389"/>
    <cellStyle name="60 % - Akzent6 2" xfId="390"/>
    <cellStyle name="60 % – Zvýrazn?ní1" xfId="391"/>
    <cellStyle name="60 % – Zvýrazn?ní2" xfId="392"/>
    <cellStyle name="60 % – Zvýrazn?ní3" xfId="393"/>
    <cellStyle name="60 % – Zvýrazn?ní4" xfId="394"/>
    <cellStyle name="60 % – Zvýrazn?ní5" xfId="395"/>
    <cellStyle name="60 % – Zvýrazn?ní6" xfId="396"/>
    <cellStyle name="60 % – Zvýraznění1" xfId="53"/>
    <cellStyle name="60 % – Zvýraznění2" xfId="54"/>
    <cellStyle name="60 % – Zvýraznění3" xfId="55"/>
    <cellStyle name="60 % – Zvýraznění4" xfId="56"/>
    <cellStyle name="60 % – Zvýraznění5" xfId="57"/>
    <cellStyle name="60 % – Zvýraznění6" xfId="58"/>
    <cellStyle name="60% - 1. jelöl?szín" xfId="397"/>
    <cellStyle name="60% - 1. jelölőszín" xfId="59"/>
    <cellStyle name="60% - 2. jelöl?szín" xfId="398"/>
    <cellStyle name="60% - 2. jelölőszín" xfId="60"/>
    <cellStyle name="60% - 3. jelöl?szín" xfId="399"/>
    <cellStyle name="60% - 3. jelölőszín" xfId="61"/>
    <cellStyle name="60% - 4. jelöl?szín" xfId="400"/>
    <cellStyle name="60% - 4. jelölőszín" xfId="62"/>
    <cellStyle name="60% - 5. jelöl?szín" xfId="401"/>
    <cellStyle name="60% - 5. jelölőszín" xfId="63"/>
    <cellStyle name="60% - 6. jelöl?szín" xfId="402"/>
    <cellStyle name="60% - 6. jelölőszín" xfId="64"/>
    <cellStyle name="60% - Accent1" xfId="65"/>
    <cellStyle name="60% - Accent2" xfId="66"/>
    <cellStyle name="60% - Accent3" xfId="67"/>
    <cellStyle name="60% - Accent4" xfId="68"/>
    <cellStyle name="60% - Accent5" xfId="69"/>
    <cellStyle name="60% - Accent6" xfId="70"/>
    <cellStyle name="60% - Akzent1" xfId="301"/>
    <cellStyle name="60% - Akzent2" xfId="302"/>
    <cellStyle name="60% - Akzent3" xfId="303"/>
    <cellStyle name="60% - Akzent4" xfId="304"/>
    <cellStyle name="60% - Akzent5" xfId="305"/>
    <cellStyle name="60% - Akzent6" xfId="306"/>
    <cellStyle name="60% - Colore 1" xfId="71"/>
    <cellStyle name="60% - Colore 2" xfId="72"/>
    <cellStyle name="60% - Colore 3" xfId="73"/>
    <cellStyle name="60% - Colore 4" xfId="74"/>
    <cellStyle name="60% - Colore 5" xfId="75"/>
    <cellStyle name="60% - Colore 6" xfId="76"/>
    <cellStyle name="Accent1" xfId="77"/>
    <cellStyle name="Accent2" xfId="78"/>
    <cellStyle name="Accent3" xfId="79"/>
    <cellStyle name="Accent4" xfId="80"/>
    <cellStyle name="Accent5" xfId="81"/>
    <cellStyle name="Accent6" xfId="82"/>
    <cellStyle name="Bad" xfId="83"/>
    <cellStyle name="Berechneter Wert" xfId="84"/>
    <cellStyle name="Beschriftung" xfId="85"/>
    <cellStyle name="Bevitel" xfId="86"/>
    <cellStyle name="Bps" xfId="87"/>
    <cellStyle name="Calcolo" xfId="88"/>
    <cellStyle name="Calculation" xfId="89"/>
    <cellStyle name="Celkem" xfId="90"/>
    <cellStyle name="Cella collegata" xfId="91"/>
    <cellStyle name="Cella da controllare" xfId="92"/>
    <cellStyle name="Check Cell" xfId="93"/>
    <cellStyle name="Chybn?" xfId="403"/>
    <cellStyle name="Chybně" xfId="94"/>
    <cellStyle name="Cím" xfId="95"/>
    <cellStyle name="Címsor 1" xfId="96"/>
    <cellStyle name="Címsor 2" xfId="97"/>
    <cellStyle name="Címsor 3" xfId="98"/>
    <cellStyle name="Címsor 3 2" xfId="404"/>
    <cellStyle name="Címsor 3 2 2" xfId="405"/>
    <cellStyle name="Címsor 3 2 2 2" xfId="406"/>
    <cellStyle name="Címsor 3 2 3" xfId="407"/>
    <cellStyle name="Címsor 3 3" xfId="408"/>
    <cellStyle name="Címsor 3 3 2" xfId="409"/>
    <cellStyle name="Címsor 3 4" xfId="410"/>
    <cellStyle name="Címsor 4" xfId="99"/>
    <cellStyle name="Colore 1" xfId="100"/>
    <cellStyle name="Colore 2" xfId="101"/>
    <cellStyle name="Colore 3" xfId="102"/>
    <cellStyle name="Colore 4" xfId="103"/>
    <cellStyle name="Colore 5" xfId="104"/>
    <cellStyle name="Colore 6" xfId="105"/>
    <cellStyle name="Data" xfId="106"/>
    <cellStyle name="Dateneingabe" xfId="107"/>
    <cellStyle name="Dezimal [0] 2" xfId="411"/>
    <cellStyle name="Eigenschaft" xfId="108"/>
    <cellStyle name="Ellen?rz?cella" xfId="412"/>
    <cellStyle name="Ellenőrzőcella" xfId="109"/>
    <cellStyle name="Euro" xfId="1"/>
    <cellStyle name="Euro 2" xfId="329"/>
    <cellStyle name="Euro 3" xfId="413"/>
    <cellStyle name="Exp" xfId="110"/>
    <cellStyle name="Explanatory Text" xfId="111"/>
    <cellStyle name="External" xfId="112"/>
    <cellStyle name="Figyelmeztetés" xfId="113"/>
    <cellStyle name="GenC" xfId="114"/>
    <cellStyle name="GenR" xfId="115"/>
    <cellStyle name="Good" xfId="116"/>
    <cellStyle name="heading" xfId="117"/>
    <cellStyle name="Heading 1" xfId="118"/>
    <cellStyle name="Heading 2" xfId="119"/>
    <cellStyle name="Heading 3" xfId="120"/>
    <cellStyle name="Heading 3 2" xfId="414"/>
    <cellStyle name="Heading 3 2 2" xfId="415"/>
    <cellStyle name="Heading 3 2 2 2" xfId="416"/>
    <cellStyle name="Heading 3 2 3" xfId="417"/>
    <cellStyle name="Heading 3 3" xfId="418"/>
    <cellStyle name="Heading 3 3 2" xfId="419"/>
    <cellStyle name="Heading 3 4" xfId="420"/>
    <cellStyle name="Heading 4" xfId="121"/>
    <cellStyle name="Hivatkozott cella" xfId="122"/>
    <cellStyle name="Input" xfId="123"/>
    <cellStyle name="itmln" xfId="124"/>
    <cellStyle name="Jegyzet" xfId="125"/>
    <cellStyle name="Jelöl?szín (1)" xfId="421"/>
    <cellStyle name="Jelöl?szín (2)" xfId="422"/>
    <cellStyle name="Jelöl?szín (3)" xfId="423"/>
    <cellStyle name="Jelöl?szín (4)" xfId="424"/>
    <cellStyle name="Jelöl?szín (5)" xfId="425"/>
    <cellStyle name="Jelöl?szín (6)" xfId="426"/>
    <cellStyle name="Jelölőszín (1)" xfId="126"/>
    <cellStyle name="Jelölőszín (2)" xfId="127"/>
    <cellStyle name="Jelölőszín (3)" xfId="128"/>
    <cellStyle name="Jelölőszín (4)" xfId="129"/>
    <cellStyle name="Jelölőszín (5)" xfId="130"/>
    <cellStyle name="Jelölőszín (6)" xfId="131"/>
    <cellStyle name="Jó" xfId="132"/>
    <cellStyle name="Kimenet" xfId="133"/>
    <cellStyle name="Komma 10" xfId="307"/>
    <cellStyle name="Komma 10 2" xfId="543"/>
    <cellStyle name="Komma 11" xfId="336"/>
    <cellStyle name="Komma 11 2" xfId="558"/>
    <cellStyle name="Komma 2" xfId="134"/>
    <cellStyle name="Komma 2 2" xfId="135"/>
    <cellStyle name="Komma 2 2 2" xfId="544"/>
    <cellStyle name="Komma 3" xfId="136"/>
    <cellStyle name="Komma 3 2" xfId="427"/>
    <cellStyle name="Komma 3 3" xfId="545"/>
    <cellStyle name="Komma 4" xfId="137"/>
    <cellStyle name="Komma 5" xfId="138"/>
    <cellStyle name="Komma 5 2" xfId="546"/>
    <cellStyle name="Komma 6" xfId="285"/>
    <cellStyle name="Komma 6 2" xfId="308"/>
    <cellStyle name="Komma 6 2 2" xfId="547"/>
    <cellStyle name="Komma 6 3" xfId="330"/>
    <cellStyle name="Komma 6 4" xfId="548"/>
    <cellStyle name="Komma 7" xfId="309"/>
    <cellStyle name="Komma 7 2" xfId="331"/>
    <cellStyle name="Komma 7 2 2" xfId="560"/>
    <cellStyle name="Komma 7 3" xfId="428"/>
    <cellStyle name="Komma 7 3 2" xfId="561"/>
    <cellStyle name="Komma 7 4" xfId="549"/>
    <cellStyle name="Komma 7 5" xfId="559"/>
    <cellStyle name="Komma 8" xfId="310"/>
    <cellStyle name="Komma 8 2" xfId="332"/>
    <cellStyle name="Komma 8 2 2" xfId="429"/>
    <cellStyle name="Komma 8 2 2 2" xfId="430"/>
    <cellStyle name="Komma 8 2 2 2 2" xfId="565"/>
    <cellStyle name="Komma 8 2 2 3" xfId="431"/>
    <cellStyle name="Komma 8 2 2 3 2" xfId="432"/>
    <cellStyle name="Komma 8 2 2 3 2 2" xfId="567"/>
    <cellStyle name="Komma 8 2 2 3 3" xfId="433"/>
    <cellStyle name="Komma 8 2 2 3 3 2" xfId="434"/>
    <cellStyle name="Komma 8 2 2 3 3 2 2" xfId="435"/>
    <cellStyle name="Komma 8 2 2 3 3 2 2 2" xfId="436"/>
    <cellStyle name="Komma 8 2 2 3 3 2 2 2 2" xfId="437"/>
    <cellStyle name="Komma 8 2 2 3 3 2 2 2 2 2" xfId="438"/>
    <cellStyle name="Komma 8 2 2 3 3 2 2 2 2 2 2" xfId="439"/>
    <cellStyle name="Komma 8 2 2 3 3 2 2 2 2 2 2 2" xfId="440"/>
    <cellStyle name="Komma 8 2 2 3 3 2 2 2 2 2 2 2 2" xfId="441"/>
    <cellStyle name="Komma 8 2 2 3 3 2 2 2 2 2 2 2 2 2" xfId="442"/>
    <cellStyle name="Komma 8 2 2 3 3 2 2 2 2 2 2 2 2 2 2" xfId="443"/>
    <cellStyle name="Komma 8 2 2 3 3 2 2 2 2 2 2 2 2 2 2 2" xfId="444"/>
    <cellStyle name="Komma 8 2 2 3 3 2 2 2 2 2 2 2 2 2 2 2 2" xfId="445"/>
    <cellStyle name="Komma 8 2 2 3 3 2 2 2 2 2 2 2 2 2 2 2 2 2" xfId="446"/>
    <cellStyle name="Komma 8 2 2 3 3 2 2 2 2 2 2 2 2 2 2 2 2 2 2" xfId="447"/>
    <cellStyle name="Komma 8 2 2 3 3 2 2 2 2 2 2 2 2 2 2 2 2 2 2 2" xfId="448"/>
    <cellStyle name="Komma 8 2 2 3 3 2 2 2 2 2 2 2 2 2 2 2 2 2 2 2 2" xfId="449"/>
    <cellStyle name="Komma 8 2 2 3 3 2 2 2 2 2 2 2 2 2 2 2 2 2 2 2 2 2" xfId="450"/>
    <cellStyle name="Komma 8 2 2 3 3 2 2 2 2 2 2 2 2 2 2 2 2 2 2 2 2 2 2" xfId="451"/>
    <cellStyle name="Komma 8 2 2 3 3 2 2 2 2 2 2 2 2 2 2 2 2 2 2 2 2 2 2 2" xfId="452"/>
    <cellStyle name="Komma 8 2 2 3 3 2 2 2 2 2 2 2 2 2 2 2 2 2 2 2 2 2 2 2 2" xfId="453"/>
    <cellStyle name="Komma 8 2 2 3 3 2 2 2 2 2 2 2 2 2 2 2 2 2 2 2 2 2 2 2 2 2" xfId="454"/>
    <cellStyle name="Komma 8 2 2 3 3 2 2 2 2 2 2 2 2 2 2 2 2 2 2 2 2 2 2 2 2 2 2" xfId="455"/>
    <cellStyle name="Komma 8 2 2 3 3 2 2 2 2 2 2 2 2 2 2 2 2 2 2 2 2 2 2 2 2 2 2 2" xfId="456"/>
    <cellStyle name="Komma 8 2 2 3 3 2 2 2 2 2 2 2 2 2 2 2 2 2 2 2 2 2 2 2 2 2 2 2 2" xfId="591"/>
    <cellStyle name="Komma 8 2 2 3 3 2 2 2 2 2 2 2 2 2 2 2 2 2 2 2 2 2 2 2 2 2 2 3" xfId="590"/>
    <cellStyle name="Komma 8 2 2 3 3 2 2 2 2 2 2 2 2 2 2 2 2 2 2 2 2 2 2 2 2 2 3" xfId="589"/>
    <cellStyle name="Komma 8 2 2 3 3 2 2 2 2 2 2 2 2 2 2 2 2 2 2 2 2 2 2 2 2 3" xfId="588"/>
    <cellStyle name="Komma 8 2 2 3 3 2 2 2 2 2 2 2 2 2 2 2 2 2 2 2 2 2 2 2 3" xfId="587"/>
    <cellStyle name="Komma 8 2 2 3 3 2 2 2 2 2 2 2 2 2 2 2 2 2 2 2 2 2 2 3" xfId="586"/>
    <cellStyle name="Komma 8 2 2 3 3 2 2 2 2 2 2 2 2 2 2 2 2 2 2 2 2 2 3" xfId="585"/>
    <cellStyle name="Komma 8 2 2 3 3 2 2 2 2 2 2 2 2 2 2 2 2 2 2 2 2 3" xfId="584"/>
    <cellStyle name="Komma 8 2 2 3 3 2 2 2 2 2 2 2 2 2 2 2 2 2 2 2 3" xfId="583"/>
    <cellStyle name="Komma 8 2 2 3 3 2 2 2 2 2 2 2 2 2 2 2 2 2 2 3" xfId="582"/>
    <cellStyle name="Komma 8 2 2 3 3 2 2 2 2 2 2 2 2 2 2 2 2 2 3" xfId="581"/>
    <cellStyle name="Komma 8 2 2 3 3 2 2 2 2 2 2 2 2 2 2 2 2 3" xfId="580"/>
    <cellStyle name="Komma 8 2 2 3 3 2 2 2 2 2 2 2 2 2 2 2 3" xfId="579"/>
    <cellStyle name="Komma 8 2 2 3 3 2 2 2 2 2 2 2 2 2 2 3" xfId="578"/>
    <cellStyle name="Komma 8 2 2 3 3 2 2 2 2 2 2 2 2 2 3" xfId="577"/>
    <cellStyle name="Komma 8 2 2 3 3 2 2 2 2 2 2 2 2 3" xfId="576"/>
    <cellStyle name="Komma 8 2 2 3 3 2 2 2 2 2 2 2 3" xfId="575"/>
    <cellStyle name="Komma 8 2 2 3 3 2 2 2 2 2 2 3" xfId="574"/>
    <cellStyle name="Komma 8 2 2 3 3 2 2 2 2 2 3" xfId="573"/>
    <cellStyle name="Komma 8 2 2 3 3 2 2 2 2 3" xfId="572"/>
    <cellStyle name="Komma 8 2 2 3 3 2 2 2 3" xfId="571"/>
    <cellStyle name="Komma 8 2 2 3 3 2 2 3" xfId="570"/>
    <cellStyle name="Komma 8 2 2 3 3 2 3" xfId="569"/>
    <cellStyle name="Komma 8 2 2 3 3 3" xfId="568"/>
    <cellStyle name="Komma 8 2 2 3 4" xfId="566"/>
    <cellStyle name="Komma 8 2 2 4" xfId="564"/>
    <cellStyle name="Komma 8 2 3" xfId="563"/>
    <cellStyle name="Komma 8 3" xfId="457"/>
    <cellStyle name="Komma 8 3 2" xfId="592"/>
    <cellStyle name="Komma 8 4" xfId="550"/>
    <cellStyle name="Komma 8 5" xfId="562"/>
    <cellStyle name="Komma 9" xfId="311"/>
    <cellStyle name="Komma 9 2" xfId="458"/>
    <cellStyle name="Komma 9 3" xfId="551"/>
    <cellStyle name="Kontrolní bu?ka" xfId="459"/>
    <cellStyle name="Kontrolní buňka" xfId="139"/>
    <cellStyle name="KPMG Heading 1" xfId="140"/>
    <cellStyle name="KPMG Heading 2" xfId="141"/>
    <cellStyle name="KPMG Heading 3" xfId="142"/>
    <cellStyle name="KPMG Heading 4" xfId="143"/>
    <cellStyle name="KPMG Normal" xfId="144"/>
    <cellStyle name="KPMG Normal Text" xfId="145"/>
    <cellStyle name="KPMG Normal_Überschlägige Impairmentrechnung MFP 13012011" xfId="460"/>
    <cellStyle name="Linked Cell" xfId="146"/>
    <cellStyle name="Magyarázó szöveg" xfId="147"/>
    <cellStyle name="Mesi" xfId="148"/>
    <cellStyle name="Migliaia (,0)" xfId="149"/>
    <cellStyle name="Migliaia (,0) 2" xfId="552"/>
    <cellStyle name="Migliaia (+0)" xfId="150"/>
    <cellStyle name="Migliaia (0)_Amm.to Cespiti esistenti" xfId="151"/>
    <cellStyle name="Money" xfId="152"/>
    <cellStyle name="Money0" xfId="153"/>
    <cellStyle name="Nadpis 1" xfId="154"/>
    <cellStyle name="Nadpis 2" xfId="155"/>
    <cellStyle name="Nadpis 3" xfId="156"/>
    <cellStyle name="Nadpis 3 2" xfId="461"/>
    <cellStyle name="Nadpis 3 2 2" xfId="462"/>
    <cellStyle name="Nadpis 3 2 2 2" xfId="463"/>
    <cellStyle name="Nadpis 3 2 3" xfId="464"/>
    <cellStyle name="Nadpis 3 3" xfId="465"/>
    <cellStyle name="Nadpis 3 3 2" xfId="466"/>
    <cellStyle name="Nadpis 3 4" xfId="467"/>
    <cellStyle name="Nadpis 4" xfId="157"/>
    <cellStyle name="Název" xfId="158"/>
    <cellStyle name="Neutrale" xfId="159"/>
    <cellStyle name="Neutrální" xfId="160"/>
    <cellStyle name="Non_definito" xfId="161"/>
    <cellStyle name="Normal - Style1" xfId="162"/>
    <cellStyle name="Normal 2" xfId="163"/>
    <cellStyle name="Normal_010308 BPlan e valutazione" xfId="164"/>
    <cellStyle name="Normale_Bp_Last2000" xfId="165"/>
    <cellStyle name="normální_List1" xfId="166"/>
    <cellStyle name="Nota" xfId="167"/>
    <cellStyle name="Note" xfId="168"/>
    <cellStyle name="Num2" xfId="169"/>
    <cellStyle name="Num3" xfId="170"/>
    <cellStyle name="Num4" xfId="171"/>
    <cellStyle name="NumC" xfId="172"/>
    <cellStyle name="Objektname" xfId="173"/>
    <cellStyle name="Összesen" xfId="174"/>
    <cellStyle name="Output" xfId="175"/>
    <cellStyle name="Pct" xfId="176"/>
    <cellStyle name="Pct2" xfId="177"/>
    <cellStyle name="Pct3" xfId="178"/>
    <cellStyle name="Percent (,0)" xfId="179"/>
    <cellStyle name="Percent (,00)" xfId="180"/>
    <cellStyle name="Percent (,0000)" xfId="181"/>
    <cellStyle name="Percentuale (0,00%)" xfId="182"/>
    <cellStyle name="Poznámka" xfId="183"/>
    <cellStyle name="Propojená bu?ka" xfId="468"/>
    <cellStyle name="Propojená buňka" xfId="184"/>
    <cellStyle name="Prozent 2" xfId="185"/>
    <cellStyle name="Prozent 2 2" xfId="312"/>
    <cellStyle name="Prozent 3" xfId="186"/>
    <cellStyle name="Prozent 3 2" xfId="469"/>
    <cellStyle name="Prozent 4" xfId="187"/>
    <cellStyle name="Prozent 5" xfId="313"/>
    <cellStyle name="Prozent 6" xfId="470"/>
    <cellStyle name="Prozent 6 2" xfId="471"/>
    <cellStyle name="Prozent 6 2 2" xfId="594"/>
    <cellStyle name="Prozent 6 3" xfId="593"/>
    <cellStyle name="Rossz" xfId="188"/>
    <cellStyle name="SAPBEXaggData" xfId="189"/>
    <cellStyle name="SAPBEXaggData 2" xfId="472"/>
    <cellStyle name="SAPBEXaggDataEmph" xfId="190"/>
    <cellStyle name="SAPBEXaggDataEmph 2" xfId="473"/>
    <cellStyle name="SAPBEXaggItem" xfId="191"/>
    <cellStyle name="SAPBEXaggItem 2" xfId="474"/>
    <cellStyle name="SAPBEXaggItemX" xfId="192"/>
    <cellStyle name="SAPBEXchaText" xfId="193"/>
    <cellStyle name="SAPBEXchaText 2" xfId="475"/>
    <cellStyle name="SAPBEXexcBad7" xfId="194"/>
    <cellStyle name="SAPBEXexcBad7 2" xfId="476"/>
    <cellStyle name="SAPBEXexcBad8" xfId="195"/>
    <cellStyle name="SAPBEXexcBad8 2" xfId="477"/>
    <cellStyle name="SAPBEXexcBad9" xfId="196"/>
    <cellStyle name="SAPBEXexcBad9 2" xfId="478"/>
    <cellStyle name="SAPBEXexcCritical4" xfId="197"/>
    <cellStyle name="SAPBEXexcCritical4 2" xfId="479"/>
    <cellStyle name="SAPBEXexcCritical5" xfId="198"/>
    <cellStyle name="SAPBEXexcCritical5 2" xfId="480"/>
    <cellStyle name="SAPBEXexcCritical6" xfId="199"/>
    <cellStyle name="SAPBEXexcCritical6 2" xfId="481"/>
    <cellStyle name="SAPBEXexcGood1" xfId="200"/>
    <cellStyle name="SAPBEXexcGood1 2" xfId="482"/>
    <cellStyle name="SAPBEXexcGood2" xfId="201"/>
    <cellStyle name="SAPBEXexcGood2 2" xfId="483"/>
    <cellStyle name="SAPBEXexcGood3" xfId="202"/>
    <cellStyle name="SAPBEXexcGood3 2" xfId="484"/>
    <cellStyle name="SAPBEXfilterDrill" xfId="203"/>
    <cellStyle name="SAPBEXfilterDrill 2" xfId="485"/>
    <cellStyle name="SAPBEXfilterItem" xfId="204"/>
    <cellStyle name="SAPBEXfilterItem 2" xfId="486"/>
    <cellStyle name="SAPBEXfilterText" xfId="205"/>
    <cellStyle name="SAPBEXfilterText 2" xfId="487"/>
    <cellStyle name="SAPBEXformats" xfId="206"/>
    <cellStyle name="SAPBEXformats 2" xfId="488"/>
    <cellStyle name="SAPBEXheaderItem" xfId="207"/>
    <cellStyle name="SAPBEXheaderItem 2" xfId="489"/>
    <cellStyle name="SAPBEXheaderText" xfId="208"/>
    <cellStyle name="SAPBEXheaderText 2" xfId="490"/>
    <cellStyle name="SAPBEXHLevel0" xfId="209"/>
    <cellStyle name="SAPBEXHLevel0X" xfId="210"/>
    <cellStyle name="SAPBEXHLevel1" xfId="211"/>
    <cellStyle name="SAPBEXHLevel1X" xfId="212"/>
    <cellStyle name="SAPBEXHLevel2" xfId="213"/>
    <cellStyle name="SAPBEXHLevel2X" xfId="214"/>
    <cellStyle name="SAPBEXHLevel3" xfId="215"/>
    <cellStyle name="SAPBEXHLevel3X" xfId="216"/>
    <cellStyle name="SAPBEXresData" xfId="217"/>
    <cellStyle name="SAPBEXresData 2" xfId="491"/>
    <cellStyle name="SAPBEXresDataEmph" xfId="218"/>
    <cellStyle name="SAPBEXresDataEmph 2" xfId="492"/>
    <cellStyle name="SAPBEXresItem" xfId="219"/>
    <cellStyle name="SAPBEXresItem 2" xfId="493"/>
    <cellStyle name="SAPBEXresItemX" xfId="220"/>
    <cellStyle name="SAPBEXstdData" xfId="221"/>
    <cellStyle name="SAPBEXstdData 2" xfId="494"/>
    <cellStyle name="SAPBEXstdDataEmph" xfId="222"/>
    <cellStyle name="SAPBEXstdDataEmph 2" xfId="495"/>
    <cellStyle name="SAPBEXstdItem" xfId="223"/>
    <cellStyle name="SAPBEXstdItem 2" xfId="496"/>
    <cellStyle name="SAPBEXstdItemX" xfId="224"/>
    <cellStyle name="SAPBEXtitle" xfId="225"/>
    <cellStyle name="SAPBEXtitle 2" xfId="497"/>
    <cellStyle name="SAPBEXundefined" xfId="226"/>
    <cellStyle name="SAPBEXundefined 2" xfId="498"/>
    <cellStyle name="SEM-BPS-data" xfId="227"/>
    <cellStyle name="SEM-BPS-head" xfId="228"/>
    <cellStyle name="SEM-BPS-headdata" xfId="229"/>
    <cellStyle name="SEM-BPS-headkey" xfId="230"/>
    <cellStyle name="SEM-BPS-input-on" xfId="231"/>
    <cellStyle name="SEM-BPS-key" xfId="232"/>
    <cellStyle name="SEM-BPS-sub1" xfId="233"/>
    <cellStyle name="SEM-BPS-sub2" xfId="234"/>
    <cellStyle name="SEM-BPS-total" xfId="235"/>
    <cellStyle name="Semleges" xfId="236"/>
    <cellStyle name="Správn?" xfId="499"/>
    <cellStyle name="Správně" xfId="237"/>
    <cellStyle name="Standard" xfId="0" builtinId="0"/>
    <cellStyle name="Standard 10" xfId="287"/>
    <cellStyle name="Standard 10 2" xfId="288"/>
    <cellStyle name="Standard 10 3" xfId="500"/>
    <cellStyle name="Standard 10 3 2" xfId="595"/>
    <cellStyle name="Standard 10 4" xfId="553"/>
    <cellStyle name="Standard 11" xfId="314"/>
    <cellStyle name="Standard 11 2" xfId="501"/>
    <cellStyle name="Standard 12" xfId="315"/>
    <cellStyle name="Standard 12 2" xfId="327"/>
    <cellStyle name="Standard 12 2 2" xfId="539"/>
    <cellStyle name="Standard 12 2 2 2" xfId="556"/>
    <cellStyle name="Standard 12 2 2 3" xfId="598"/>
    <cellStyle name="Standard 12 2 3" xfId="597"/>
    <cellStyle name="Standard 12 3" xfId="333"/>
    <cellStyle name="Standard 12 3 2" xfId="599"/>
    <cellStyle name="Standard 12 4" xfId="502"/>
    <cellStyle name="Standard 12 5" xfId="596"/>
    <cellStyle name="Standard 13" xfId="316"/>
    <cellStyle name="Standard 13 2" xfId="337"/>
    <cellStyle name="Standard 13 2 2" xfId="601"/>
    <cellStyle name="Standard 13 3" xfId="503"/>
    <cellStyle name="Standard 13 3 2" xfId="602"/>
    <cellStyle name="Standard 13 4" xfId="554"/>
    <cellStyle name="Standard 13 5" xfId="600"/>
    <cellStyle name="Standard 14" xfId="317"/>
    <cellStyle name="Standard 14 2" xfId="338"/>
    <cellStyle name="Standard 14 2 2" xfId="604"/>
    <cellStyle name="Standard 14 3" xfId="504"/>
    <cellStyle name="Standard 14 3 2" xfId="605"/>
    <cellStyle name="Standard 14 4" xfId="555"/>
    <cellStyle name="Standard 14 5" xfId="603"/>
    <cellStyle name="Standard 15" xfId="318"/>
    <cellStyle name="Standard 15 2" xfId="505"/>
    <cellStyle name="Standard 16" xfId="319"/>
    <cellStyle name="Standard 17" xfId="326"/>
    <cellStyle name="Standard 17 2" xfId="606"/>
    <cellStyle name="Standard 18" xfId="328"/>
    <cellStyle name="Standard 18 2" xfId="607"/>
    <cellStyle name="Standard 19" xfId="339"/>
    <cellStyle name="Standard 19 2" xfId="608"/>
    <cellStyle name="Standard 2" xfId="238"/>
    <cellStyle name="Standard 2 2" xfId="239"/>
    <cellStyle name="Standard 2 2 2" xfId="320"/>
    <cellStyle name="Standard 2 2 3" xfId="335"/>
    <cellStyle name="Standard 2 3" xfId="240"/>
    <cellStyle name="Standard 2 3 2" xfId="506"/>
    <cellStyle name="Standard 2 4" xfId="321"/>
    <cellStyle name="Standard 2 5" xfId="334"/>
    <cellStyle name="Standard 2 6" xfId="507"/>
    <cellStyle name="Standard 20" xfId="340"/>
    <cellStyle name="Standard 20 2" xfId="508"/>
    <cellStyle name="Standard 20 3" xfId="609"/>
    <cellStyle name="Standard 21" xfId="341"/>
    <cellStyle name="Standard 21 2" xfId="536"/>
    <cellStyle name="Standard 21 2 2" xfId="557"/>
    <cellStyle name="Standard 21 2 3" xfId="611"/>
    <cellStyle name="Standard 21 3" xfId="610"/>
    <cellStyle name="Standard 22" xfId="342"/>
    <cellStyle name="Standard 22 2" xfId="612"/>
    <cellStyle name="Standard 23" xfId="343"/>
    <cellStyle name="Standard 23 2" xfId="613"/>
    <cellStyle name="Standard 24" xfId="344"/>
    <cellStyle name="Standard 24 2" xfId="541"/>
    <cellStyle name="Standard 24 2 2" xfId="615"/>
    <cellStyle name="Standard 24 3" xfId="614"/>
    <cellStyle name="Standard 25" xfId="346"/>
    <cellStyle name="Standard 25 2" xfId="616"/>
    <cellStyle name="Standard 26" xfId="347"/>
    <cellStyle name="Standard 26 2" xfId="617"/>
    <cellStyle name="Standard 27" xfId="509"/>
    <cellStyle name="Standard 27 2" xfId="618"/>
    <cellStyle name="Standard 28" xfId="510"/>
    <cellStyle name="Standard 29" xfId="348"/>
    <cellStyle name="Standard 29 2" xfId="542"/>
    <cellStyle name="Standard 29 3" xfId="619"/>
    <cellStyle name="Standard 3" xfId="241"/>
    <cellStyle name="Standard 3 2" xfId="322"/>
    <cellStyle name="Standard 3 3" xfId="323"/>
    <cellStyle name="Standard 3 4" xfId="511"/>
    <cellStyle name="Standard 3 4 2" xfId="620"/>
    <cellStyle name="Standard 30" xfId="512"/>
    <cellStyle name="Standard 30 2" xfId="538"/>
    <cellStyle name="Standard 30 2 2" xfId="622"/>
    <cellStyle name="Standard 30 3" xfId="621"/>
    <cellStyle name="Standard 31" xfId="537"/>
    <cellStyle name="Standard 31 2" xfId="623"/>
    <cellStyle name="Standard 4" xfId="2"/>
    <cellStyle name="Standard 4 2" xfId="324"/>
    <cellStyle name="Standard 4 3" xfId="325"/>
    <cellStyle name="Standard 4 3 2" xfId="535"/>
    <cellStyle name="Standard 4 3 2 2" xfId="626"/>
    <cellStyle name="Standard 4 3 3" xfId="625"/>
    <cellStyle name="Standard 4 4" xfId="345"/>
    <cellStyle name="Standard 4 4 2" xfId="627"/>
    <cellStyle name="Standard 4 5" xfId="513"/>
    <cellStyle name="Standard 4 5 2" xfId="628"/>
    <cellStyle name="Standard 4 6" xfId="534"/>
    <cellStyle name="Standard 4 6 2" xfId="540"/>
    <cellStyle name="Standard 4 6 2 2" xfId="630"/>
    <cellStyle name="Standard 4 6 3" xfId="629"/>
    <cellStyle name="Standard 4 7" xfId="624"/>
    <cellStyle name="Standard 5" xfId="242"/>
    <cellStyle name="Standard 6" xfId="243"/>
    <cellStyle name="Standard 6 2" xfId="514"/>
    <cellStyle name="Standard 7" xfId="244"/>
    <cellStyle name="Standard 7 2" xfId="515"/>
    <cellStyle name="Standard 8" xfId="245"/>
    <cellStyle name="Standard 8 2" xfId="516"/>
    <cellStyle name="Standard 9" xfId="246"/>
    <cellStyle name="Standard 9 2" xfId="517"/>
    <cellStyle name="Standard_1QBEIA" xfId="286"/>
    <cellStyle name="Stil 1" xfId="247"/>
    <cellStyle name="Stil 2" xfId="3"/>
    <cellStyle name="Style 21" xfId="248"/>
    <cellStyle name="Style 22" xfId="249"/>
    <cellStyle name="Style 23" xfId="250"/>
    <cellStyle name="Style 24" xfId="251"/>
    <cellStyle name="Style 25" xfId="252"/>
    <cellStyle name="Style 26" xfId="253"/>
    <cellStyle name="SubTotal" xfId="254"/>
    <cellStyle name="Számítás" xfId="255"/>
    <cellStyle name="Tab_kopf" xfId="256"/>
    <cellStyle name="Testo avviso" xfId="257"/>
    <cellStyle name="Testo descrittivo" xfId="258"/>
    <cellStyle name="Text upozorn?ní" xfId="518"/>
    <cellStyle name="Text upozornění" xfId="259"/>
    <cellStyle name="Title" xfId="260"/>
    <cellStyle name="Titolo" xfId="261"/>
    <cellStyle name="Titolo 1" xfId="262"/>
    <cellStyle name="Titolo 2" xfId="263"/>
    <cellStyle name="Titolo 3" xfId="264"/>
    <cellStyle name="Titolo 3 2" xfId="519"/>
    <cellStyle name="Titolo 3 2 2" xfId="520"/>
    <cellStyle name="Titolo 3 2 2 2" xfId="521"/>
    <cellStyle name="Titolo 3 2 3" xfId="522"/>
    <cellStyle name="Titolo 3 3" xfId="523"/>
    <cellStyle name="Titolo 3 3 2" xfId="524"/>
    <cellStyle name="Titolo 3 4" xfId="525"/>
    <cellStyle name="Titolo 4" xfId="265"/>
    <cellStyle name="Total" xfId="266"/>
    <cellStyle name="Totale" xfId="267"/>
    <cellStyle name="Ueberschrift Haupt" xfId="268"/>
    <cellStyle name="Ueberschrift Unterk" xfId="269"/>
    <cellStyle name="Valore non valido" xfId="270"/>
    <cellStyle name="Valore valido" xfId="271"/>
    <cellStyle name="Valuta (0)_Amm.to Cespiti esistenti" xfId="272"/>
    <cellStyle name="Vstup" xfId="273"/>
    <cellStyle name="Výpo?et" xfId="526"/>
    <cellStyle name="Výpočet" xfId="274"/>
    <cellStyle name="Výstup" xfId="275"/>
    <cellStyle name="Vysv?tlující text" xfId="527"/>
    <cellStyle name="Vysvětlující text" xfId="276"/>
    <cellStyle name="Warning Text" xfId="277"/>
    <cellStyle name="Weiss" xfId="278"/>
    <cellStyle name="Zvýrazn?ní 1" xfId="528"/>
    <cellStyle name="Zvýrazn?ní 2" xfId="529"/>
    <cellStyle name="Zvýrazn?ní 3" xfId="530"/>
    <cellStyle name="Zvýrazn?ní 4" xfId="531"/>
    <cellStyle name="Zvýrazn?ní 5" xfId="532"/>
    <cellStyle name="Zvýrazn?ní 6" xfId="533"/>
    <cellStyle name="Zvýraznění 1" xfId="279"/>
    <cellStyle name="Zvýraznění 2" xfId="280"/>
    <cellStyle name="Zvýraznění 3" xfId="281"/>
    <cellStyle name="Zvýraznění 4" xfId="282"/>
    <cellStyle name="Zvýraznění 5" xfId="283"/>
    <cellStyle name="Zvýraznění 6" xfId="284"/>
  </cellStyles>
  <dxfs count="1">
    <dxf>
      <font>
        <color theme="0"/>
      </font>
    </dxf>
  </dxfs>
  <tableStyles count="0" defaultTableStyle="TableStyleMedium2" defaultPivotStyle="PivotStyleLight16"/>
  <colors>
    <mruColors>
      <color rgb="FFFF7C80"/>
      <color rgb="FFD5B8B5"/>
      <color rgb="FFE3B1A7"/>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kumente%20und%20Einstellungen/z277390/Lokale%20Einstellungen/Temporary%20Internet%20Files/OLK56/1999/Aufarbeitung/1999/&#220;VO-GES-HL-AG(aktu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amt"/>
      <sheetName val="ÜVO-Strecken 17.1.2000 ÖBB"/>
      <sheetName val="Erläuterungen"/>
      <sheetName val="#BEZUG"/>
    </sheetNames>
    <sheetDataSet>
      <sheetData sheetId="0" refreshError="1">
        <row r="1">
          <cell r="A1" t="str">
            <v>Z-Nr</v>
          </cell>
          <cell r="B1" t="str">
            <v>Sortierung HL-AG</v>
          </cell>
          <cell r="C1" t="str">
            <v>ÜVO-Z</v>
          </cell>
          <cell r="D1" t="str">
            <v>Gl. 1</v>
          </cell>
          <cell r="E1" t="str">
            <v>Gl. 2</v>
          </cell>
          <cell r="F1" t="str">
            <v>Gl. 3</v>
          </cell>
          <cell r="G1" t="str">
            <v>Gl. 4</v>
          </cell>
          <cell r="H1" t="str">
            <v>Status</v>
          </cell>
          <cell r="I1" t="str">
            <v>ÜA</v>
          </cell>
          <cell r="J1" t="str">
            <v>V-Art</v>
          </cell>
          <cell r="K1" t="str">
            <v>E 1</v>
          </cell>
          <cell r="L1" t="str">
            <v>E2</v>
          </cell>
          <cell r="M1" t="str">
            <v>E3</v>
          </cell>
          <cell r="N1" t="str">
            <v>E 4</v>
          </cell>
          <cell r="O1" t="str">
            <v>Vorhaben / Projekt</v>
          </cell>
          <cell r="P1" t="str">
            <v>Detailangaben</v>
          </cell>
          <cell r="Q1" t="str">
            <v>Land</v>
          </cell>
          <cell r="R1" t="str">
            <v>Achse</v>
          </cell>
          <cell r="S1" t="str">
            <v>Strecke</v>
          </cell>
          <cell r="T1" t="str">
            <v>von</v>
          </cell>
          <cell r="U1" t="str">
            <v>bis</v>
          </cell>
          <cell r="V1" t="str">
            <v>ÜVO</v>
          </cell>
          <cell r="W1" t="str">
            <v>EG</v>
          </cell>
          <cell r="X1" t="str">
            <v>GB</v>
          </cell>
          <cell r="Y1" t="str">
            <v>GB akt</v>
          </cell>
          <cell r="Z1" t="str">
            <v>Q Gesamt</v>
          </cell>
          <cell r="AA1" t="str">
            <v xml:space="preserve">Q bis 1995 </v>
          </cell>
          <cell r="AB1" t="str">
            <v>Q 1996</v>
          </cell>
          <cell r="AC1" t="str">
            <v>Q 1997</v>
          </cell>
          <cell r="AD1" t="str">
            <v>Q 1998</v>
          </cell>
          <cell r="AE1" t="str">
            <v>Q 1999</v>
          </cell>
          <cell r="AF1" t="str">
            <v>Q 2000</v>
          </cell>
          <cell r="AG1" t="str">
            <v>Q 2001</v>
          </cell>
          <cell r="AH1" t="str">
            <v>Q 2002</v>
          </cell>
          <cell r="AI1" t="str">
            <v>Q 2003</v>
          </cell>
          <cell r="AJ1" t="str">
            <v>Q 2004</v>
          </cell>
          <cell r="AK1" t="str">
            <v>Q 2005</v>
          </cell>
          <cell r="AL1" t="str">
            <v>Q 2006</v>
          </cell>
          <cell r="AM1" t="str">
            <v>Q 2007</v>
          </cell>
          <cell r="AN1" t="str">
            <v>Q 2008</v>
          </cell>
          <cell r="AO1" t="str">
            <v>Q 2009</v>
          </cell>
          <cell r="AP1" t="str">
            <v>Q 2010</v>
          </cell>
          <cell r="AQ1" t="str">
            <v>Anmerkung 1</v>
          </cell>
          <cell r="AR1" t="str">
            <v>P_Nr</v>
          </cell>
          <cell r="AS1" t="str">
            <v>Betriebsstelle_Von</v>
          </cell>
          <cell r="AT1" t="str">
            <v>Betriebsstelle_Bis</v>
          </cell>
          <cell r="AU1" t="str">
            <v>VertragspartnerLand/ Gemeinde</v>
          </cell>
          <cell r="AV1" t="str">
            <v>Aufteilungs-schlüssel ÖBB/Partner/Partner</v>
          </cell>
          <cell r="AW1" t="str">
            <v>Vertrags- bzw. Bescheidzahl, Datum</v>
          </cell>
          <cell r="AX1" t="str">
            <v>Zustimmung der Gemeinde vom</v>
          </cell>
          <cell r="AY1" t="str">
            <v>A Gesamt</v>
          </cell>
          <cell r="AZ1" t="str">
            <v>A bis 1995</v>
          </cell>
          <cell r="BA1" t="str">
            <v>A 1996</v>
          </cell>
          <cell r="BB1" t="str">
            <v>A bis 3/97</v>
          </cell>
          <cell r="BC1" t="str">
            <v>A 3-12/97</v>
          </cell>
          <cell r="BD1" t="str">
            <v>A 97/Zahl 98</v>
          </cell>
          <cell r="BE1" t="str">
            <v>A 1997</v>
          </cell>
          <cell r="BF1" t="str">
            <v>A 1998</v>
          </cell>
          <cell r="BG1" t="str">
            <v>A 1999</v>
          </cell>
          <cell r="BH1" t="str">
            <v>A 2000</v>
          </cell>
          <cell r="BI1" t="str">
            <v>A 2001</v>
          </cell>
          <cell r="BJ1" t="str">
            <v>A 2002</v>
          </cell>
          <cell r="BK1" t="str">
            <v>A 2003</v>
          </cell>
          <cell r="BL1" t="str">
            <v>A 2004</v>
          </cell>
          <cell r="BM1" t="str">
            <v>A 2005</v>
          </cell>
          <cell r="BN1" t="str">
            <v>A 2006</v>
          </cell>
          <cell r="BO1" t="str">
            <v>A 2007</v>
          </cell>
          <cell r="BP1" t="str">
            <v>A 2008</v>
          </cell>
          <cell r="BQ1" t="str">
            <v>A 2009</v>
          </cell>
          <cell r="BR1" t="str">
            <v>A 2010 ff</v>
          </cell>
          <cell r="BS1" t="str">
            <v>Anmerkung 2</v>
          </cell>
          <cell r="BT1" t="str">
            <v>B Gesamt</v>
          </cell>
          <cell r="BU1" t="str">
            <v>B bis 1995</v>
          </cell>
          <cell r="BV1" t="str">
            <v>B 1996</v>
          </cell>
          <cell r="BW1" t="str">
            <v>B 1-3/97</v>
          </cell>
          <cell r="BX1" t="str">
            <v>B 3-12/97</v>
          </cell>
          <cell r="BY1" t="str">
            <v>B 1997 ges</v>
          </cell>
          <cell r="BZ1" t="str">
            <v>B bis 1997</v>
          </cell>
          <cell r="CA1" t="str">
            <v>B 1998</v>
          </cell>
          <cell r="CB1" t="str">
            <v>B 1999</v>
          </cell>
          <cell r="CC1" t="str">
            <v>B 2000</v>
          </cell>
          <cell r="CD1" t="str">
            <v>B 2001</v>
          </cell>
          <cell r="CE1" t="str">
            <v>B 2002</v>
          </cell>
          <cell r="CF1" t="str">
            <v>B 2003</v>
          </cell>
          <cell r="CG1" t="str">
            <v>B 2004</v>
          </cell>
          <cell r="CH1" t="str">
            <v>B 2005</v>
          </cell>
          <cell r="CI1" t="str">
            <v>B 2006</v>
          </cell>
          <cell r="CJ1" t="str">
            <v>B 2007</v>
          </cell>
          <cell r="CK1" t="str">
            <v>B 2008</v>
          </cell>
          <cell r="CL1" t="str">
            <v>B 2009</v>
          </cell>
          <cell r="CM1" t="str">
            <v>B 2010</v>
          </cell>
          <cell r="CN1" t="str">
            <v>B 2011</v>
          </cell>
          <cell r="CO1" t="str">
            <v>B 2012</v>
          </cell>
          <cell r="CP1" t="str">
            <v>B 2013</v>
          </cell>
          <cell r="CQ1" t="str">
            <v>B 2014</v>
          </cell>
          <cell r="CR1" t="str">
            <v>B 2015</v>
          </cell>
          <cell r="CS1" t="str">
            <v>Anmerkung 3</v>
          </cell>
        </row>
        <row r="3">
          <cell r="A3">
            <v>1</v>
          </cell>
          <cell r="B3">
            <v>17</v>
          </cell>
          <cell r="C3">
            <v>1001</v>
          </cell>
          <cell r="D3">
            <v>1</v>
          </cell>
          <cell r="E3">
            <v>1</v>
          </cell>
          <cell r="F3">
            <v>1</v>
          </cell>
          <cell r="G3">
            <v>1</v>
          </cell>
          <cell r="I3" t="str">
            <v>P</v>
          </cell>
          <cell r="J3" t="str">
            <v>V</v>
          </cell>
          <cell r="K3" t="str">
            <v>_Vorhaben</v>
          </cell>
          <cell r="L3" t="str">
            <v>_Vorhaben</v>
          </cell>
          <cell r="M3" t="str">
            <v>_Vorhaben</v>
          </cell>
          <cell r="N3" t="str">
            <v>_Vorhaben</v>
          </cell>
          <cell r="O3" t="str">
            <v>Vernetzungsplanung</v>
          </cell>
        </row>
        <row r="4">
          <cell r="A4">
            <v>2</v>
          </cell>
          <cell r="B4">
            <v>8</v>
          </cell>
          <cell r="C4">
            <v>1002</v>
          </cell>
          <cell r="D4">
            <v>1</v>
          </cell>
          <cell r="E4">
            <v>1</v>
          </cell>
          <cell r="F4">
            <v>1</v>
          </cell>
          <cell r="G4">
            <v>1</v>
          </cell>
          <cell r="I4" t="str">
            <v>PB</v>
          </cell>
          <cell r="J4" t="str">
            <v>V</v>
          </cell>
          <cell r="K4" t="str">
            <v>_Vorhaben</v>
          </cell>
          <cell r="L4" t="str">
            <v>_Vorhaben</v>
          </cell>
          <cell r="M4" t="str">
            <v>_Vorhaben</v>
          </cell>
          <cell r="N4" t="str">
            <v>_Vorhaben</v>
          </cell>
          <cell r="O4" t="str">
            <v>St. Pölten - Prinzersdorf; Linienverbesserung</v>
          </cell>
        </row>
        <row r="5">
          <cell r="A5">
            <v>3</v>
          </cell>
          <cell r="B5">
            <v>7</v>
          </cell>
          <cell r="C5">
            <v>1003</v>
          </cell>
          <cell r="D5">
            <v>1</v>
          </cell>
          <cell r="E5">
            <v>1</v>
          </cell>
          <cell r="F5">
            <v>1</v>
          </cell>
          <cell r="G5">
            <v>1</v>
          </cell>
          <cell r="I5" t="str">
            <v>PB</v>
          </cell>
          <cell r="J5" t="str">
            <v>V</v>
          </cell>
          <cell r="K5" t="str">
            <v>_Vorhaben</v>
          </cell>
          <cell r="L5" t="str">
            <v>_Vorhaben</v>
          </cell>
          <cell r="M5" t="str">
            <v>_Vorhaben</v>
          </cell>
          <cell r="N5" t="str">
            <v>_Vorhaben</v>
          </cell>
          <cell r="O5" t="str">
            <v>Melk; Linienverbesserung</v>
          </cell>
        </row>
        <row r="6">
          <cell r="A6">
            <v>4</v>
          </cell>
          <cell r="B6">
            <v>6</v>
          </cell>
          <cell r="C6">
            <v>1004</v>
          </cell>
          <cell r="D6">
            <v>1</v>
          </cell>
          <cell r="E6">
            <v>1</v>
          </cell>
          <cell r="F6">
            <v>1</v>
          </cell>
          <cell r="G6">
            <v>1</v>
          </cell>
          <cell r="I6" t="str">
            <v>PB</v>
          </cell>
          <cell r="J6" t="str">
            <v>V</v>
          </cell>
          <cell r="K6" t="str">
            <v>_Vorhaben</v>
          </cell>
          <cell r="L6" t="str">
            <v>_Vorhaben</v>
          </cell>
          <cell r="M6" t="str">
            <v>_Vorhaben</v>
          </cell>
          <cell r="N6" t="str">
            <v>_Vorhaben</v>
          </cell>
          <cell r="O6" t="str">
            <v>Krummnußbaum - Säusenstein; Linienverbesserung</v>
          </cell>
        </row>
        <row r="7">
          <cell r="A7">
            <v>5</v>
          </cell>
          <cell r="B7">
            <v>5</v>
          </cell>
          <cell r="C7">
            <v>1005</v>
          </cell>
          <cell r="D7">
            <v>1</v>
          </cell>
          <cell r="E7">
            <v>1</v>
          </cell>
          <cell r="F7">
            <v>1</v>
          </cell>
          <cell r="G7">
            <v>1</v>
          </cell>
          <cell r="I7" t="str">
            <v>PB</v>
          </cell>
          <cell r="J7" t="str">
            <v>V</v>
          </cell>
          <cell r="K7" t="str">
            <v>_Vorhaben</v>
          </cell>
          <cell r="L7" t="str">
            <v>_Vorhaben</v>
          </cell>
          <cell r="M7" t="str">
            <v>_Vorhaben</v>
          </cell>
          <cell r="N7" t="str">
            <v>_Vorhaben</v>
          </cell>
          <cell r="O7" t="str">
            <v>Haag - St. Valentin; Linienverbesserung</v>
          </cell>
        </row>
        <row r="8">
          <cell r="A8">
            <v>6</v>
          </cell>
          <cell r="B8">
            <v>4</v>
          </cell>
          <cell r="C8">
            <v>1006</v>
          </cell>
          <cell r="D8">
            <v>1</v>
          </cell>
          <cell r="E8">
            <v>1</v>
          </cell>
          <cell r="F8">
            <v>1</v>
          </cell>
          <cell r="G8">
            <v>1</v>
          </cell>
          <cell r="I8" t="str">
            <v>PB</v>
          </cell>
          <cell r="J8" t="str">
            <v>V</v>
          </cell>
          <cell r="K8" t="str">
            <v>_Vorhaben</v>
          </cell>
          <cell r="L8" t="str">
            <v>_Vorhaben</v>
          </cell>
          <cell r="M8" t="str">
            <v>_Vorhaben</v>
          </cell>
          <cell r="N8" t="str">
            <v>_Vorhaben</v>
          </cell>
          <cell r="O8" t="str">
            <v>Lambach; Linienverbesserung</v>
          </cell>
        </row>
        <row r="9">
          <cell r="A9">
            <v>7</v>
          </cell>
          <cell r="B9">
            <v>3</v>
          </cell>
          <cell r="C9">
            <v>1007</v>
          </cell>
          <cell r="D9">
            <v>1</v>
          </cell>
          <cell r="E9">
            <v>1</v>
          </cell>
          <cell r="F9">
            <v>1</v>
          </cell>
          <cell r="G9">
            <v>1</v>
          </cell>
          <cell r="I9" t="str">
            <v>PB</v>
          </cell>
          <cell r="J9" t="str">
            <v>V</v>
          </cell>
          <cell r="K9" t="str">
            <v>_Vorhaben</v>
          </cell>
          <cell r="L9" t="str">
            <v>_Vorhaben</v>
          </cell>
          <cell r="M9" t="str">
            <v>_Vorhaben</v>
          </cell>
          <cell r="N9" t="str">
            <v>_Vorhaben</v>
          </cell>
          <cell r="O9" t="str">
            <v>Breitenschützing - Schwanenstadt; Linienverbesserung</v>
          </cell>
        </row>
        <row r="10">
          <cell r="A10">
            <v>8</v>
          </cell>
          <cell r="B10">
            <v>2</v>
          </cell>
          <cell r="C10">
            <v>1008</v>
          </cell>
          <cell r="D10">
            <v>1</v>
          </cell>
          <cell r="E10">
            <v>1</v>
          </cell>
          <cell r="F10">
            <v>1</v>
          </cell>
          <cell r="G10">
            <v>1</v>
          </cell>
          <cell r="I10" t="str">
            <v>PB</v>
          </cell>
          <cell r="J10" t="str">
            <v>V</v>
          </cell>
          <cell r="K10" t="str">
            <v>_Vorhaben</v>
          </cell>
          <cell r="L10" t="str">
            <v>_Vorhaben</v>
          </cell>
          <cell r="M10" t="str">
            <v>_Vorhaben</v>
          </cell>
          <cell r="N10" t="str">
            <v>_Vorhaben</v>
          </cell>
          <cell r="O10" t="str">
            <v>Volders/Baumkirchen - Gärberbach (Umfahrung Innsbruck)</v>
          </cell>
        </row>
        <row r="11">
          <cell r="A11">
            <v>9</v>
          </cell>
          <cell r="B11">
            <v>1</v>
          </cell>
          <cell r="C11">
            <v>1009</v>
          </cell>
          <cell r="D11">
            <v>1</v>
          </cell>
          <cell r="E11">
            <v>1</v>
          </cell>
          <cell r="F11">
            <v>1</v>
          </cell>
          <cell r="G11">
            <v>1</v>
          </cell>
          <cell r="I11" t="str">
            <v>PB</v>
          </cell>
          <cell r="J11" t="str">
            <v>V</v>
          </cell>
          <cell r="K11" t="str">
            <v>_Vorhaben</v>
          </cell>
          <cell r="L11" t="str">
            <v>_Vorhaben</v>
          </cell>
          <cell r="M11" t="str">
            <v>_Vorhaben</v>
          </cell>
          <cell r="N11" t="str">
            <v>_Vorhaben</v>
          </cell>
          <cell r="O11" t="str">
            <v>St. Jakob/Arlberg - St. Anton/Arlberg</v>
          </cell>
        </row>
        <row r="12">
          <cell r="A12">
            <v>10</v>
          </cell>
          <cell r="B12">
            <v>9</v>
          </cell>
          <cell r="C12">
            <v>1010</v>
          </cell>
          <cell r="D12">
            <v>1</v>
          </cell>
          <cell r="E12">
            <v>1</v>
          </cell>
          <cell r="F12">
            <v>1</v>
          </cell>
          <cell r="G12">
            <v>1</v>
          </cell>
          <cell r="I12" t="str">
            <v>PB</v>
          </cell>
          <cell r="J12" t="str">
            <v>V</v>
          </cell>
          <cell r="K12" t="str">
            <v>_Vorhaben</v>
          </cell>
          <cell r="L12" t="str">
            <v>_Vorhaben</v>
          </cell>
          <cell r="M12" t="str">
            <v>_Vorhaben</v>
          </cell>
          <cell r="N12" t="str">
            <v>_Vorhaben</v>
          </cell>
          <cell r="O12" t="str">
            <v>Gloggnitz - Mürzzuschlag</v>
          </cell>
        </row>
        <row r="13">
          <cell r="A13">
            <v>11</v>
          </cell>
          <cell r="B13">
            <v>11</v>
          </cell>
          <cell r="C13">
            <v>2001</v>
          </cell>
          <cell r="D13">
            <v>1</v>
          </cell>
          <cell r="E13">
            <v>1</v>
          </cell>
          <cell r="F13">
            <v>1</v>
          </cell>
          <cell r="G13">
            <v>1</v>
          </cell>
          <cell r="I13" t="str">
            <v>P</v>
          </cell>
          <cell r="J13" t="str">
            <v>V</v>
          </cell>
          <cell r="K13" t="str">
            <v>_Vorhaben</v>
          </cell>
          <cell r="L13" t="str">
            <v>_Vorhaben</v>
          </cell>
          <cell r="M13" t="str">
            <v>_Vorhaben</v>
          </cell>
          <cell r="N13" t="str">
            <v>_Vorhaben</v>
          </cell>
          <cell r="O13" t="str">
            <v>Verbindungsstrecke zwischen Pyhrn- und Westbahn Traun - Marchtrenk</v>
          </cell>
        </row>
        <row r="14">
          <cell r="A14">
            <v>12</v>
          </cell>
          <cell r="B14">
            <v>10</v>
          </cell>
          <cell r="C14">
            <v>2002</v>
          </cell>
          <cell r="D14">
            <v>1</v>
          </cell>
          <cell r="E14">
            <v>1</v>
          </cell>
          <cell r="F14">
            <v>1</v>
          </cell>
          <cell r="G14">
            <v>1</v>
          </cell>
          <cell r="I14" t="str">
            <v>P</v>
          </cell>
          <cell r="J14" t="str">
            <v>V</v>
          </cell>
          <cell r="K14" t="str">
            <v>_Vorhaben</v>
          </cell>
          <cell r="L14" t="str">
            <v>_Vorhaben</v>
          </cell>
          <cell r="M14" t="str">
            <v>_Vorhaben</v>
          </cell>
          <cell r="N14" t="str">
            <v>_Vorhaben</v>
          </cell>
          <cell r="O14" t="str">
            <v>Attnang-Puchheim - Salzburg</v>
          </cell>
        </row>
        <row r="15">
          <cell r="A15">
            <v>13</v>
          </cell>
          <cell r="B15">
            <v>12</v>
          </cell>
          <cell r="C15">
            <v>2003</v>
          </cell>
          <cell r="D15">
            <v>1</v>
          </cell>
          <cell r="E15">
            <v>2</v>
          </cell>
          <cell r="F15">
            <v>2</v>
          </cell>
          <cell r="G15">
            <v>2</v>
          </cell>
          <cell r="I15" t="str">
            <v>P</v>
          </cell>
          <cell r="J15" t="str">
            <v>V</v>
          </cell>
          <cell r="K15" t="str">
            <v>_Vorhaben</v>
          </cell>
          <cell r="L15" t="str">
            <v>_Vorhaben</v>
          </cell>
          <cell r="M15" t="str">
            <v>_Vorhaben</v>
          </cell>
          <cell r="N15" t="str">
            <v>_Vorhaben</v>
          </cell>
          <cell r="O15" t="str">
            <v>St. Pölten - Raum Wien einschließlich einer Verbindungsstrecke zur Südbahn</v>
          </cell>
        </row>
        <row r="16">
          <cell r="A16">
            <v>14</v>
          </cell>
          <cell r="B16">
            <v>13</v>
          </cell>
          <cell r="C16" t="str">
            <v>2003.001</v>
          </cell>
          <cell r="E16">
            <v>1</v>
          </cell>
          <cell r="F16">
            <v>1</v>
          </cell>
          <cell r="G16">
            <v>1</v>
          </cell>
          <cell r="I16" t="str">
            <v>P</v>
          </cell>
          <cell r="J16" t="str">
            <v>V</v>
          </cell>
          <cell r="K16" t="str">
            <v>_Vorhaben</v>
          </cell>
          <cell r="L16" t="str">
            <v>St. Pölten - Raum Wien einschließlich einer Verbindungsstrecke zur Südbahn</v>
          </cell>
          <cell r="M16" t="str">
            <v>St. Pölten - Raum Wien einschließlich einer Verbindungsstrecke zur Südbahn</v>
          </cell>
          <cell r="N16" t="str">
            <v>St. Pölten - Raum Wien einschließlich einer Verbindungsstrecke zur Südbahn</v>
          </cell>
          <cell r="O16" t="str">
            <v>Wien - St. Pölten</v>
          </cell>
        </row>
        <row r="17">
          <cell r="A17">
            <v>15</v>
          </cell>
          <cell r="B17">
            <v>14</v>
          </cell>
          <cell r="C17" t="str">
            <v>2003.002</v>
          </cell>
          <cell r="E17">
            <v>1</v>
          </cell>
          <cell r="F17">
            <v>1</v>
          </cell>
          <cell r="G17">
            <v>1</v>
          </cell>
          <cell r="I17" t="str">
            <v>P</v>
          </cell>
          <cell r="J17" t="str">
            <v>V</v>
          </cell>
          <cell r="K17" t="str">
            <v>_Vorhaben</v>
          </cell>
          <cell r="L17" t="str">
            <v>St. Pölten - Raum Wien einschließlich einer Verbindungsstrecke zur Südbahn</v>
          </cell>
          <cell r="M17" t="str">
            <v>St. Pölten - Raum Wien einschließlich einer Verbindungsstrecke zur Südbahn</v>
          </cell>
          <cell r="N17" t="str">
            <v>St. Pölten - Raum Wien einschließlich einer Verbindungsstrecke zur Südbahn</v>
          </cell>
          <cell r="O17" t="str">
            <v>GZU St. Pölten</v>
          </cell>
        </row>
        <row r="18">
          <cell r="A18">
            <v>16</v>
          </cell>
          <cell r="B18">
            <v>28</v>
          </cell>
          <cell r="C18" t="str">
            <v>2003.003</v>
          </cell>
          <cell r="E18">
            <v>1</v>
          </cell>
          <cell r="F18">
            <v>1</v>
          </cell>
          <cell r="G18">
            <v>1</v>
          </cell>
          <cell r="I18" t="str">
            <v>P</v>
          </cell>
          <cell r="J18" t="str">
            <v>V</v>
          </cell>
          <cell r="K18" t="str">
            <v>_Vorhaben</v>
          </cell>
          <cell r="L18" t="str">
            <v>St. Pölten - Raum Wien einschließlich einer Verbindungsstrecke zur Südbahn</v>
          </cell>
          <cell r="M18" t="str">
            <v>St. Pölten - Raum Wien einschließlich einer Verbindungsstrecke zur Südbahn</v>
          </cell>
          <cell r="N18" t="str">
            <v>St. Pölten - Raum Wien einschließlich einer Verbindungsstrecke zur Südbahn</v>
          </cell>
          <cell r="O18" t="str">
            <v>Knoten Rohr</v>
          </cell>
        </row>
        <row r="19">
          <cell r="A19">
            <v>17</v>
          </cell>
          <cell r="B19">
            <v>15</v>
          </cell>
          <cell r="C19" t="str">
            <v>2003.004</v>
          </cell>
          <cell r="E19">
            <v>1</v>
          </cell>
          <cell r="F19">
            <v>1</v>
          </cell>
          <cell r="G19">
            <v>1</v>
          </cell>
          <cell r="I19" t="str">
            <v>P</v>
          </cell>
          <cell r="J19" t="str">
            <v>V</v>
          </cell>
          <cell r="K19" t="str">
            <v>_Vorhaben</v>
          </cell>
          <cell r="L19" t="str">
            <v>St. Pölten - Raum Wien einschließlich einer Verbindungsstrecke zur Südbahn</v>
          </cell>
          <cell r="M19" t="str">
            <v>St. Pölten - Raum Wien einschließlich einer Verbindungsstrecke zur Südbahn</v>
          </cell>
          <cell r="N19" t="str">
            <v>St. Pölten - Raum Wien einschließlich einer Verbindungsstrecke zur Südbahn</v>
          </cell>
          <cell r="O19" t="str">
            <v>Verbindungsstrecke  zwischen West-, Süd- und Donauländebahn ("Lainzer Tunnel")</v>
          </cell>
        </row>
        <row r="20">
          <cell r="A20">
            <v>18</v>
          </cell>
          <cell r="B20">
            <v>16</v>
          </cell>
          <cell r="C20">
            <v>3001</v>
          </cell>
          <cell r="D20">
            <v>1</v>
          </cell>
          <cell r="E20">
            <v>1</v>
          </cell>
          <cell r="F20">
            <v>1</v>
          </cell>
          <cell r="G20">
            <v>1</v>
          </cell>
          <cell r="I20" t="str">
            <v>B</v>
          </cell>
          <cell r="J20" t="str">
            <v>V</v>
          </cell>
          <cell r="K20" t="str">
            <v>_Vorhaben</v>
          </cell>
          <cell r="L20" t="str">
            <v>_Vorhaben</v>
          </cell>
          <cell r="M20" t="str">
            <v>_Vorhaben</v>
          </cell>
          <cell r="N20" t="str">
            <v>_Vorhaben</v>
          </cell>
          <cell r="O20" t="str">
            <v>Verbindungsstrecke zwischen Pyhrn- und Westbahn Traun - Marchtrenk</v>
          </cell>
        </row>
        <row r="21">
          <cell r="A21">
            <v>19</v>
          </cell>
          <cell r="B21">
            <v>37</v>
          </cell>
          <cell r="C21">
            <v>5001</v>
          </cell>
          <cell r="D21">
            <v>1</v>
          </cell>
          <cell r="E21">
            <v>2</v>
          </cell>
          <cell r="F21">
            <v>2</v>
          </cell>
          <cell r="G21">
            <v>2</v>
          </cell>
          <cell r="I21" t="str">
            <v>P</v>
          </cell>
          <cell r="J21" t="str">
            <v>V</v>
          </cell>
          <cell r="K21" t="str">
            <v>_Vorhaben</v>
          </cell>
          <cell r="L21" t="str">
            <v>_Vorhaben</v>
          </cell>
          <cell r="M21" t="str">
            <v>_Vorhaben</v>
          </cell>
          <cell r="N21" t="str">
            <v>_Vorhaben</v>
          </cell>
          <cell r="O21" t="str">
            <v xml:space="preserve">Graz - Koralmtunnel - Klagenfurt </v>
          </cell>
        </row>
        <row r="22">
          <cell r="A22">
            <v>20</v>
          </cell>
          <cell r="B22">
            <v>38</v>
          </cell>
          <cell r="C22" t="str">
            <v>5001.001</v>
          </cell>
          <cell r="E22">
            <v>1</v>
          </cell>
          <cell r="F22">
            <v>1</v>
          </cell>
          <cell r="G22">
            <v>1</v>
          </cell>
          <cell r="I22" t="str">
            <v>P</v>
          </cell>
          <cell r="J22" t="str">
            <v>V</v>
          </cell>
          <cell r="K22" t="str">
            <v>_Vorhaben</v>
          </cell>
          <cell r="L22" t="str">
            <v xml:space="preserve">Graz - Koralmtunnel - Klagenfurt </v>
          </cell>
          <cell r="M22" t="str">
            <v xml:space="preserve">Graz - Koralmtunnel - Klagenfurt </v>
          </cell>
          <cell r="N22" t="str">
            <v xml:space="preserve">Graz - Koralmtunnel - Klagenfurt </v>
          </cell>
          <cell r="O22" t="str">
            <v>Graz Puntigam - Werndorf</v>
          </cell>
        </row>
        <row r="23">
          <cell r="A23">
            <v>21</v>
          </cell>
          <cell r="B23">
            <v>39</v>
          </cell>
          <cell r="C23" t="str">
            <v>5001.002</v>
          </cell>
          <cell r="E23">
            <v>1</v>
          </cell>
          <cell r="F23">
            <v>1</v>
          </cell>
          <cell r="G23">
            <v>1</v>
          </cell>
          <cell r="I23" t="str">
            <v>P</v>
          </cell>
          <cell r="J23" t="str">
            <v>V</v>
          </cell>
          <cell r="K23" t="str">
            <v>_Vorhaben</v>
          </cell>
          <cell r="L23" t="str">
            <v xml:space="preserve">Graz - Koralmtunnel - Klagenfurt </v>
          </cell>
          <cell r="M23" t="str">
            <v xml:space="preserve">Graz - Koralmtunnel - Klagenfurt </v>
          </cell>
          <cell r="N23" t="str">
            <v xml:space="preserve">Graz - Koralmtunnel - Klagenfurt </v>
          </cell>
          <cell r="O23" t="str">
            <v>Graz Hbf. - Graz Puntigam</v>
          </cell>
        </row>
        <row r="24">
          <cell r="A24">
            <v>22</v>
          </cell>
          <cell r="B24">
            <v>40</v>
          </cell>
          <cell r="C24" t="str">
            <v>5001.003</v>
          </cell>
          <cell r="E24">
            <v>1</v>
          </cell>
          <cell r="F24">
            <v>1</v>
          </cell>
          <cell r="G24">
            <v>1</v>
          </cell>
          <cell r="I24" t="str">
            <v>P</v>
          </cell>
          <cell r="J24" t="str">
            <v>V</v>
          </cell>
          <cell r="K24" t="str">
            <v>_Vorhaben</v>
          </cell>
          <cell r="L24" t="str">
            <v xml:space="preserve">Graz - Koralmtunnel - Klagenfurt </v>
          </cell>
          <cell r="M24" t="str">
            <v xml:space="preserve">Graz - Koralmtunnel - Klagenfurt </v>
          </cell>
          <cell r="N24" t="str">
            <v xml:space="preserve">Graz - Koralmtunnel - Klagenfurt </v>
          </cell>
          <cell r="O24" t="str">
            <v>Werndorf - Deutschlandsberg</v>
          </cell>
        </row>
        <row r="25">
          <cell r="A25">
            <v>23</v>
          </cell>
          <cell r="B25">
            <v>41</v>
          </cell>
          <cell r="C25" t="str">
            <v>5001.004</v>
          </cell>
          <cell r="E25">
            <v>1</v>
          </cell>
          <cell r="F25">
            <v>1</v>
          </cell>
          <cell r="G25">
            <v>1</v>
          </cell>
          <cell r="I25" t="str">
            <v>P</v>
          </cell>
          <cell r="J25" t="str">
            <v>V</v>
          </cell>
          <cell r="K25" t="str">
            <v>_Vorhaben</v>
          </cell>
          <cell r="L25" t="str">
            <v xml:space="preserve">Graz - Koralmtunnel - Klagenfurt </v>
          </cell>
          <cell r="M25" t="str">
            <v xml:space="preserve">Graz - Koralmtunnel - Klagenfurt </v>
          </cell>
          <cell r="N25" t="str">
            <v xml:space="preserve">Graz - Koralmtunnel - Klagenfurt </v>
          </cell>
          <cell r="O25" t="str">
            <v>Deutschlandsberg - St. Andrä</v>
          </cell>
        </row>
        <row r="26">
          <cell r="A26">
            <v>24</v>
          </cell>
          <cell r="B26">
            <v>42</v>
          </cell>
          <cell r="C26" t="str">
            <v>5001.005</v>
          </cell>
          <cell r="E26">
            <v>1</v>
          </cell>
          <cell r="F26">
            <v>1</v>
          </cell>
          <cell r="G26">
            <v>1</v>
          </cell>
          <cell r="I26" t="str">
            <v>P</v>
          </cell>
          <cell r="J26" t="str">
            <v>V</v>
          </cell>
          <cell r="K26" t="str">
            <v>_Vorhaben</v>
          </cell>
          <cell r="L26" t="str">
            <v xml:space="preserve">Graz - Koralmtunnel - Klagenfurt </v>
          </cell>
          <cell r="M26" t="str">
            <v xml:space="preserve">Graz - Koralmtunnel - Klagenfurt </v>
          </cell>
          <cell r="N26" t="str">
            <v xml:space="preserve">Graz - Koralmtunnel - Klagenfurt </v>
          </cell>
          <cell r="O26" t="str">
            <v xml:space="preserve">Feldkirchen - Flughafen - Werndorf     </v>
          </cell>
        </row>
        <row r="27">
          <cell r="A27">
            <v>25</v>
          </cell>
          <cell r="B27">
            <v>43</v>
          </cell>
          <cell r="C27" t="str">
            <v>5001.006</v>
          </cell>
          <cell r="E27">
            <v>1</v>
          </cell>
          <cell r="F27">
            <v>1</v>
          </cell>
          <cell r="G27">
            <v>1</v>
          </cell>
          <cell r="I27" t="str">
            <v>P</v>
          </cell>
          <cell r="J27" t="str">
            <v>V</v>
          </cell>
          <cell r="K27" t="str">
            <v>_Vorhaben</v>
          </cell>
          <cell r="L27" t="str">
            <v xml:space="preserve">Graz - Koralmtunnel - Klagenfurt </v>
          </cell>
          <cell r="M27" t="str">
            <v xml:space="preserve">Graz - Koralmtunnel - Klagenfurt </v>
          </cell>
          <cell r="N27" t="str">
            <v xml:space="preserve">Graz - Koralmtunnel - Klagenfurt </v>
          </cell>
          <cell r="O27" t="str">
            <v>St. Andrä - Aich</v>
          </cell>
        </row>
        <row r="28">
          <cell r="A28">
            <v>26</v>
          </cell>
          <cell r="B28">
            <v>44</v>
          </cell>
          <cell r="C28" t="str">
            <v>5001.007</v>
          </cell>
          <cell r="E28">
            <v>1</v>
          </cell>
          <cell r="F28">
            <v>1</v>
          </cell>
          <cell r="G28">
            <v>1</v>
          </cell>
          <cell r="I28" t="str">
            <v>P</v>
          </cell>
          <cell r="J28" t="str">
            <v>V</v>
          </cell>
          <cell r="K28" t="str">
            <v>_Vorhaben</v>
          </cell>
          <cell r="L28" t="str">
            <v xml:space="preserve">Graz - Koralmtunnel - Klagenfurt </v>
          </cell>
          <cell r="M28" t="str">
            <v xml:space="preserve">Graz - Koralmtunnel - Klagenfurt </v>
          </cell>
          <cell r="N28" t="str">
            <v xml:space="preserve">Graz - Koralmtunnel - Klagenfurt </v>
          </cell>
          <cell r="O28" t="str">
            <v>Aich - Althofen</v>
          </cell>
        </row>
        <row r="29">
          <cell r="A29">
            <v>27</v>
          </cell>
          <cell r="B29">
            <v>45</v>
          </cell>
          <cell r="C29" t="str">
            <v>5001.008</v>
          </cell>
          <cell r="E29">
            <v>1</v>
          </cell>
          <cell r="F29">
            <v>1</v>
          </cell>
          <cell r="G29">
            <v>1</v>
          </cell>
          <cell r="I29" t="str">
            <v>P</v>
          </cell>
          <cell r="J29" t="str">
            <v>V</v>
          </cell>
          <cell r="K29" t="str">
            <v>_Vorhaben</v>
          </cell>
          <cell r="L29" t="str">
            <v xml:space="preserve">Graz - Koralmtunnel - Klagenfurt </v>
          </cell>
          <cell r="M29" t="str">
            <v xml:space="preserve">Graz - Koralmtunnel - Klagenfurt </v>
          </cell>
          <cell r="N29" t="str">
            <v xml:space="preserve">Graz - Koralmtunnel - Klagenfurt </v>
          </cell>
          <cell r="O29" t="str">
            <v>Althofen - Klagenfurt, zweigleisiger Ausbau (1. Stufe)</v>
          </cell>
        </row>
        <row r="30">
          <cell r="A30">
            <v>28</v>
          </cell>
          <cell r="B30">
            <v>46</v>
          </cell>
          <cell r="C30" t="str">
            <v>5001.009</v>
          </cell>
          <cell r="E30">
            <v>1</v>
          </cell>
          <cell r="F30">
            <v>1</v>
          </cell>
          <cell r="G30">
            <v>1</v>
          </cell>
          <cell r="I30" t="str">
            <v>P</v>
          </cell>
          <cell r="J30" t="str">
            <v>V</v>
          </cell>
          <cell r="K30" t="str">
            <v>_Vorhaben</v>
          </cell>
          <cell r="L30" t="str">
            <v xml:space="preserve">Graz - Koralmtunnel - Klagenfurt </v>
          </cell>
          <cell r="M30" t="str">
            <v xml:space="preserve">Graz - Koralmtunnel - Klagenfurt </v>
          </cell>
          <cell r="N30" t="str">
            <v xml:space="preserve">Graz - Koralmtunnel - Klagenfurt </v>
          </cell>
          <cell r="O30" t="str">
            <v>Althofen - Klagenfurt (2. Stufe)</v>
          </cell>
        </row>
        <row r="31">
          <cell r="A31">
            <v>29</v>
          </cell>
          <cell r="B31">
            <v>47</v>
          </cell>
          <cell r="C31" t="str">
            <v>5001.010</v>
          </cell>
          <cell r="E31">
            <v>1</v>
          </cell>
          <cell r="F31">
            <v>3</v>
          </cell>
          <cell r="G31">
            <v>3</v>
          </cell>
          <cell r="I31" t="str">
            <v>P</v>
          </cell>
          <cell r="J31" t="str">
            <v>V</v>
          </cell>
          <cell r="K31" t="str">
            <v>_Vorhaben</v>
          </cell>
          <cell r="L31" t="str">
            <v xml:space="preserve">Graz - Koralmtunnel - Klagenfurt </v>
          </cell>
          <cell r="M31" t="str">
            <v xml:space="preserve">Graz - Koralmtunnel - Klagenfurt </v>
          </cell>
          <cell r="N31" t="str">
            <v xml:space="preserve">Graz - Koralmtunnel - Klagenfurt </v>
          </cell>
          <cell r="O31" t="str">
            <v>Koralmbahn Bahnstrom-Ü-Ltg. und UW</v>
          </cell>
        </row>
        <row r="32">
          <cell r="A32">
            <v>30</v>
          </cell>
          <cell r="C32" t="str">
            <v>5001.010.001</v>
          </cell>
          <cell r="F32">
            <v>1</v>
          </cell>
          <cell r="G32">
            <v>1</v>
          </cell>
          <cell r="I32" t="str">
            <v>P</v>
          </cell>
          <cell r="J32" t="str">
            <v>V</v>
          </cell>
          <cell r="K32" t="str">
            <v>_Vorhaben</v>
          </cell>
          <cell r="L32" t="str">
            <v xml:space="preserve">Graz - Koralmtunnel - Klagenfurt </v>
          </cell>
          <cell r="M32" t="str">
            <v>Koralmbahn Bahnstrom-Ü-Ltg. und UW</v>
          </cell>
          <cell r="N32" t="str">
            <v>Koralmbahn Bahnstrom-Ü-Ltg. und UW</v>
          </cell>
          <cell r="O32" t="str">
            <v>Koralmbahn Bahnstrom-Ü-Ltg. und UW (Graz -Werndorf, 1. Stufe)</v>
          </cell>
        </row>
        <row r="33">
          <cell r="A33">
            <v>31</v>
          </cell>
          <cell r="C33" t="str">
            <v>5001.010.002</v>
          </cell>
          <cell r="F33">
            <v>1</v>
          </cell>
          <cell r="G33">
            <v>1</v>
          </cell>
          <cell r="I33" t="str">
            <v>P</v>
          </cell>
          <cell r="J33" t="str">
            <v>V</v>
          </cell>
          <cell r="K33" t="str">
            <v>_Vorhaben</v>
          </cell>
          <cell r="L33" t="str">
            <v xml:space="preserve">Graz - Koralmtunnel - Klagenfurt </v>
          </cell>
          <cell r="M33" t="str">
            <v>Koralmbahn Bahnstrom-Ü-Ltg. und UW</v>
          </cell>
          <cell r="N33" t="str">
            <v>Koralmbahn Bahnstrom-Ü-Ltg. und UW</v>
          </cell>
          <cell r="O33" t="str">
            <v>Koralmbahn Bahnstrom-Ü-Ltg. und UW (Werndorf - Klagenfurt)</v>
          </cell>
        </row>
        <row r="34">
          <cell r="A34">
            <v>32</v>
          </cell>
          <cell r="B34">
            <v>18</v>
          </cell>
          <cell r="C34">
            <v>5002</v>
          </cell>
          <cell r="D34">
            <v>1</v>
          </cell>
          <cell r="E34">
            <v>2</v>
          </cell>
          <cell r="F34">
            <v>2</v>
          </cell>
          <cell r="G34">
            <v>2</v>
          </cell>
          <cell r="I34" t="str">
            <v>P</v>
          </cell>
          <cell r="J34" t="str">
            <v>V</v>
          </cell>
          <cell r="K34" t="str">
            <v>_Vorhaben</v>
          </cell>
          <cell r="L34" t="str">
            <v>_Vorhaben</v>
          </cell>
          <cell r="M34" t="str">
            <v>_Vorhaben</v>
          </cell>
          <cell r="N34" t="str">
            <v>_Vorhaben</v>
          </cell>
          <cell r="O34" t="str">
            <v>St. Pölten - Wels; möglichst viergleisiger Ausbau</v>
          </cell>
        </row>
        <row r="35">
          <cell r="A35">
            <v>33</v>
          </cell>
          <cell r="B35">
            <v>19</v>
          </cell>
          <cell r="C35" t="str">
            <v>5002.001</v>
          </cell>
          <cell r="E35">
            <v>1</v>
          </cell>
          <cell r="F35">
            <v>1</v>
          </cell>
          <cell r="G35">
            <v>1</v>
          </cell>
          <cell r="I35" t="str">
            <v>P</v>
          </cell>
          <cell r="J35" t="str">
            <v>V</v>
          </cell>
          <cell r="K35" t="str">
            <v>_Vorhaben</v>
          </cell>
          <cell r="L35" t="str">
            <v>St. Pölten - Wels; möglichst viergleisiger Ausbau</v>
          </cell>
          <cell r="M35" t="str">
            <v>St. Pölten - Wels; möglichst viergleisiger Ausbau</v>
          </cell>
          <cell r="N35" t="str">
            <v>St. Pölten - Wels; möglichst viergleisiger Ausbau</v>
          </cell>
          <cell r="O35" t="str">
            <v>Marchtrenk - Wels FBF.-Wels HBF.</v>
          </cell>
        </row>
        <row r="36">
          <cell r="A36">
            <v>34</v>
          </cell>
          <cell r="B36">
            <v>20</v>
          </cell>
          <cell r="C36" t="str">
            <v>5002.002</v>
          </cell>
          <cell r="E36">
            <v>1</v>
          </cell>
          <cell r="F36">
            <v>1</v>
          </cell>
          <cell r="G36">
            <v>1</v>
          </cell>
          <cell r="I36" t="str">
            <v>P</v>
          </cell>
          <cell r="J36" t="str">
            <v>V</v>
          </cell>
          <cell r="K36" t="str">
            <v>_Vorhaben</v>
          </cell>
          <cell r="L36" t="str">
            <v>St. Pölten - Wels; möglichst viergleisiger Ausbau</v>
          </cell>
          <cell r="M36" t="str">
            <v>St. Pölten - Wels; möglichst viergleisiger Ausbau</v>
          </cell>
          <cell r="N36" t="str">
            <v>St. Pölten - Wels; möglichst viergleisiger Ausbau</v>
          </cell>
          <cell r="O36" t="str">
            <v>Hörsching - Marchtrenk</v>
          </cell>
        </row>
        <row r="37">
          <cell r="A37">
            <v>35</v>
          </cell>
          <cell r="B37">
            <v>21</v>
          </cell>
          <cell r="C37" t="str">
            <v>5002.003</v>
          </cell>
          <cell r="E37">
            <v>1</v>
          </cell>
          <cell r="F37">
            <v>1</v>
          </cell>
          <cell r="G37">
            <v>1</v>
          </cell>
          <cell r="I37" t="str">
            <v>P</v>
          </cell>
          <cell r="J37" t="str">
            <v>V</v>
          </cell>
          <cell r="K37" t="str">
            <v>_Vorhaben</v>
          </cell>
          <cell r="L37" t="str">
            <v>St. Pölten - Wels; möglichst viergleisiger Ausbau</v>
          </cell>
          <cell r="M37" t="str">
            <v>St. Pölten - Wels; möglichst viergleisiger Ausbau</v>
          </cell>
          <cell r="N37" t="str">
            <v>St. Pölten - Wels; möglichst viergleisiger Ausbau</v>
          </cell>
          <cell r="O37" t="str">
            <v>Linz - Hörsching</v>
          </cell>
        </row>
        <row r="38">
          <cell r="A38">
            <v>36</v>
          </cell>
          <cell r="B38">
            <v>22</v>
          </cell>
          <cell r="C38" t="str">
            <v>5002.004</v>
          </cell>
          <cell r="E38">
            <v>1</v>
          </cell>
          <cell r="F38">
            <v>1</v>
          </cell>
          <cell r="G38">
            <v>1</v>
          </cell>
          <cell r="I38" t="str">
            <v>P</v>
          </cell>
          <cell r="J38" t="str">
            <v>V</v>
          </cell>
          <cell r="K38" t="str">
            <v>_Vorhaben</v>
          </cell>
          <cell r="L38" t="str">
            <v>St. Pölten - Wels; möglichst viergleisiger Ausbau</v>
          </cell>
          <cell r="M38" t="str">
            <v>St. Pölten - Wels; möglichst viergleisiger Ausbau</v>
          </cell>
          <cell r="N38" t="str">
            <v>St. Pölten - Wels; möglichst viergleisiger Ausbau</v>
          </cell>
          <cell r="O38" t="str">
            <v>Enns; Umfahrung</v>
          </cell>
        </row>
        <row r="39">
          <cell r="A39">
            <v>37</v>
          </cell>
          <cell r="B39">
            <v>23</v>
          </cell>
          <cell r="C39" t="str">
            <v>5002.005</v>
          </cell>
          <cell r="E39">
            <v>1</v>
          </cell>
          <cell r="F39">
            <v>1</v>
          </cell>
          <cell r="G39">
            <v>1</v>
          </cell>
          <cell r="I39" t="str">
            <v>P</v>
          </cell>
          <cell r="J39" t="str">
            <v>V</v>
          </cell>
          <cell r="K39" t="str">
            <v>_Vorhaben</v>
          </cell>
          <cell r="L39" t="str">
            <v>St. Pölten - Wels; möglichst viergleisiger Ausbau</v>
          </cell>
          <cell r="M39" t="str">
            <v>St. Pölten - Wels; möglichst viergleisiger Ausbau</v>
          </cell>
          <cell r="N39" t="str">
            <v>St. Pölten - Wels; möglichst viergleisiger Ausbau</v>
          </cell>
          <cell r="O39" t="str">
            <v>St.Valentin; Bahnhofsumbau</v>
          </cell>
        </row>
        <row r="40">
          <cell r="A40">
            <v>38</v>
          </cell>
          <cell r="B40">
            <v>24</v>
          </cell>
          <cell r="C40" t="str">
            <v>5002.006</v>
          </cell>
          <cell r="E40">
            <v>1</v>
          </cell>
          <cell r="F40">
            <v>1</v>
          </cell>
          <cell r="G40">
            <v>1</v>
          </cell>
          <cell r="I40" t="str">
            <v>P</v>
          </cell>
          <cell r="J40" t="str">
            <v>V</v>
          </cell>
          <cell r="K40" t="str">
            <v>_Vorhaben</v>
          </cell>
          <cell r="L40" t="str">
            <v>St. Pölten - Wels; möglichst viergleisiger Ausbau</v>
          </cell>
          <cell r="M40" t="str">
            <v>St. Pölten - Wels; möglichst viergleisiger Ausbau</v>
          </cell>
          <cell r="N40" t="str">
            <v>St. Pölten - Wels; möglichst viergleisiger Ausbau</v>
          </cell>
          <cell r="O40" t="str">
            <v>Asten - Linz Kleinmünchen</v>
          </cell>
        </row>
        <row r="41">
          <cell r="A41">
            <v>39</v>
          </cell>
          <cell r="B41">
            <v>25</v>
          </cell>
          <cell r="C41" t="str">
            <v>5002.007</v>
          </cell>
          <cell r="E41">
            <v>1</v>
          </cell>
          <cell r="F41">
            <v>1</v>
          </cell>
          <cell r="G41">
            <v>1</v>
          </cell>
          <cell r="I41" t="str">
            <v>P</v>
          </cell>
          <cell r="J41" t="str">
            <v>V</v>
          </cell>
          <cell r="K41" t="str">
            <v>_Vorhaben</v>
          </cell>
          <cell r="L41" t="str">
            <v>St. Pölten - Wels; möglichst viergleisiger Ausbau</v>
          </cell>
          <cell r="M41" t="str">
            <v>St. Pölten - Wels; möglichst viergleisiger Ausbau</v>
          </cell>
          <cell r="N41" t="str">
            <v>St. Pölten - Wels; möglichst viergleisiger Ausbau</v>
          </cell>
          <cell r="O41" t="str">
            <v xml:space="preserve">St. Peter - Seitenstetten; Umfahrung </v>
          </cell>
        </row>
        <row r="42">
          <cell r="A42">
            <v>40</v>
          </cell>
          <cell r="B42">
            <v>26</v>
          </cell>
          <cell r="C42" t="str">
            <v>5002.008</v>
          </cell>
          <cell r="E42">
            <v>1</v>
          </cell>
          <cell r="F42">
            <v>1</v>
          </cell>
          <cell r="G42">
            <v>1</v>
          </cell>
          <cell r="I42" t="str">
            <v>P</v>
          </cell>
          <cell r="J42" t="str">
            <v>V</v>
          </cell>
          <cell r="K42" t="str">
            <v>_Vorhaben</v>
          </cell>
          <cell r="L42" t="str">
            <v>St. Pölten - Wels; möglichst viergleisiger Ausbau</v>
          </cell>
          <cell r="M42" t="str">
            <v>St. Pölten - Wels; möglichst viergleisiger Ausbau</v>
          </cell>
          <cell r="N42" t="str">
            <v>St. Pölten - Wels; möglichst viergleisiger Ausbau</v>
          </cell>
          <cell r="O42" t="str">
            <v>Aschbach - Krenstetten; Linienverbesserung</v>
          </cell>
        </row>
        <row r="43">
          <cell r="A43">
            <v>41</v>
          </cell>
          <cell r="B43">
            <v>27</v>
          </cell>
          <cell r="C43" t="str">
            <v>5002.009</v>
          </cell>
          <cell r="E43">
            <v>1</v>
          </cell>
          <cell r="F43">
            <v>1</v>
          </cell>
          <cell r="G43">
            <v>1</v>
          </cell>
          <cell r="I43" t="str">
            <v>P</v>
          </cell>
          <cell r="J43" t="str">
            <v>V</v>
          </cell>
          <cell r="K43" t="str">
            <v>_Vorhaben</v>
          </cell>
          <cell r="L43" t="str">
            <v>St. Pölten - Wels; möglichst viergleisiger Ausbau</v>
          </cell>
          <cell r="M43" t="str">
            <v>St. Pölten - Wels; möglichst viergleisiger Ausbau</v>
          </cell>
          <cell r="N43" t="str">
            <v>St. Pölten - Wels; möglichst viergleisiger Ausbau</v>
          </cell>
          <cell r="O43" t="str">
            <v>Bf. St. Pölten + Einfahrt</v>
          </cell>
        </row>
        <row r="44">
          <cell r="A44">
            <v>42</v>
          </cell>
          <cell r="B44">
            <v>29</v>
          </cell>
          <cell r="C44" t="str">
            <v>5002.010</v>
          </cell>
          <cell r="E44">
            <v>1</v>
          </cell>
          <cell r="F44">
            <v>1</v>
          </cell>
          <cell r="G44">
            <v>1</v>
          </cell>
          <cell r="I44" t="str">
            <v>P</v>
          </cell>
          <cell r="J44" t="str">
            <v>V</v>
          </cell>
          <cell r="K44" t="str">
            <v>_Vorhaben</v>
          </cell>
          <cell r="L44" t="str">
            <v>St. Pölten - Wels; möglichst viergleisiger Ausbau</v>
          </cell>
          <cell r="M44" t="str">
            <v>St. Pölten - Wels; möglichst viergleisiger Ausbau</v>
          </cell>
          <cell r="N44" t="str">
            <v>St. Pölten - Wels; möglichst viergleisiger Ausbau</v>
          </cell>
          <cell r="O44" t="str">
            <v>Loosdorf; Umfahrung</v>
          </cell>
        </row>
        <row r="45">
          <cell r="A45">
            <v>43</v>
          </cell>
          <cell r="B45">
            <v>30</v>
          </cell>
          <cell r="C45" t="str">
            <v>5002.011</v>
          </cell>
          <cell r="E45">
            <v>1</v>
          </cell>
          <cell r="F45">
            <v>1</v>
          </cell>
          <cell r="G45">
            <v>1</v>
          </cell>
          <cell r="I45" t="str">
            <v>P</v>
          </cell>
          <cell r="J45" t="str">
            <v>V</v>
          </cell>
          <cell r="K45" t="str">
            <v>_Vorhaben</v>
          </cell>
          <cell r="L45" t="str">
            <v>St. Pölten - Wels; möglichst viergleisiger Ausbau</v>
          </cell>
          <cell r="M45" t="str">
            <v>St. Pölten - Wels; möglichst viergleisiger Ausbau</v>
          </cell>
          <cell r="N45" t="str">
            <v>St. Pölten - Wels; möglichst viergleisiger Ausbau</v>
          </cell>
          <cell r="O45" t="str">
            <v>Pöchlarn; Bahnhofsumbau</v>
          </cell>
        </row>
        <row r="46">
          <cell r="A46">
            <v>44</v>
          </cell>
          <cell r="B46">
            <v>31</v>
          </cell>
          <cell r="C46" t="str">
            <v>5002.012</v>
          </cell>
          <cell r="E46">
            <v>1</v>
          </cell>
          <cell r="F46">
            <v>1</v>
          </cell>
          <cell r="G46">
            <v>1</v>
          </cell>
          <cell r="I46" t="str">
            <v>P</v>
          </cell>
          <cell r="J46" t="str">
            <v>V</v>
          </cell>
          <cell r="K46" t="str">
            <v>_Vorhaben</v>
          </cell>
          <cell r="L46" t="str">
            <v>St. Pölten - Wels; möglichst viergleisiger Ausbau</v>
          </cell>
          <cell r="M46" t="str">
            <v>St. Pölten - Wels; möglichst viergleisiger Ausbau</v>
          </cell>
          <cell r="N46" t="str">
            <v>St. Pölten - Wels; möglichst viergleisiger Ausbau</v>
          </cell>
          <cell r="O46" t="str">
            <v>Ybbs - Hubertendorf</v>
          </cell>
        </row>
        <row r="47">
          <cell r="A47">
            <v>45</v>
          </cell>
          <cell r="B47">
            <v>32</v>
          </cell>
          <cell r="C47" t="str">
            <v>5002.013</v>
          </cell>
          <cell r="E47">
            <v>1</v>
          </cell>
          <cell r="F47">
            <v>1</v>
          </cell>
          <cell r="G47">
            <v>1</v>
          </cell>
          <cell r="I47" t="str">
            <v>P</v>
          </cell>
          <cell r="J47" t="str">
            <v>V</v>
          </cell>
          <cell r="K47" t="str">
            <v>_Vorhaben</v>
          </cell>
          <cell r="L47" t="str">
            <v>St. Pölten - Wels; möglichst viergleisiger Ausbau</v>
          </cell>
          <cell r="M47" t="str">
            <v>St. Pölten - Wels; möglichst viergleisiger Ausbau</v>
          </cell>
          <cell r="N47" t="str">
            <v>St. Pölten - Wels; möglichst viergleisiger Ausbau</v>
          </cell>
          <cell r="O47" t="str">
            <v>Sarling - Ybbs; Linienverbesserung</v>
          </cell>
        </row>
        <row r="48">
          <cell r="A48">
            <v>46</v>
          </cell>
          <cell r="B48">
            <v>33</v>
          </cell>
          <cell r="C48" t="str">
            <v>5002.014</v>
          </cell>
          <cell r="E48">
            <v>1</v>
          </cell>
          <cell r="F48">
            <v>1</v>
          </cell>
          <cell r="G48">
            <v>1</v>
          </cell>
          <cell r="I48" t="str">
            <v>P</v>
          </cell>
          <cell r="J48" t="str">
            <v>V</v>
          </cell>
          <cell r="K48" t="str">
            <v>_Vorhaben</v>
          </cell>
          <cell r="L48" t="str">
            <v>St. Pölten - Wels; möglichst viergleisiger Ausbau</v>
          </cell>
          <cell r="M48" t="str">
            <v>St. Pölten - Wels; möglichst viergleisiger Ausbau</v>
          </cell>
          <cell r="N48" t="str">
            <v>St. Pölten - Wels; möglichst viergleisiger Ausbau</v>
          </cell>
          <cell r="O48" t="str">
            <v>Hubertendorf - Blindenmarkt</v>
          </cell>
        </row>
        <row r="49">
          <cell r="A49">
            <v>47</v>
          </cell>
          <cell r="B49">
            <v>34</v>
          </cell>
          <cell r="C49" t="str">
            <v>5002.015</v>
          </cell>
          <cell r="E49">
            <v>1</v>
          </cell>
          <cell r="F49">
            <v>1</v>
          </cell>
          <cell r="G49">
            <v>1</v>
          </cell>
          <cell r="I49" t="str">
            <v>P</v>
          </cell>
          <cell r="J49" t="str">
            <v>V</v>
          </cell>
          <cell r="K49" t="str">
            <v>_Vorhaben</v>
          </cell>
          <cell r="L49" t="str">
            <v>St. Pölten - Wels; möglichst viergleisiger Ausbau</v>
          </cell>
          <cell r="M49" t="str">
            <v>St. Pölten - Wels; möglichst viergleisiger Ausbau</v>
          </cell>
          <cell r="N49" t="str">
            <v>St. Pölten - Wels; möglichst viergleisiger Ausbau</v>
          </cell>
          <cell r="O49" t="str">
            <v>Blindenmarkt - Amstetten Ost</v>
          </cell>
        </row>
        <row r="50">
          <cell r="A50">
            <v>48</v>
          </cell>
          <cell r="B50">
            <v>35</v>
          </cell>
          <cell r="C50" t="str">
            <v>5002.016</v>
          </cell>
          <cell r="E50">
            <v>1</v>
          </cell>
          <cell r="F50">
            <v>1</v>
          </cell>
          <cell r="G50">
            <v>1</v>
          </cell>
          <cell r="I50" t="str">
            <v>P</v>
          </cell>
          <cell r="J50" t="str">
            <v>V</v>
          </cell>
          <cell r="K50" t="str">
            <v>_Vorhaben</v>
          </cell>
          <cell r="L50" t="str">
            <v>St. Pölten - Wels; möglichst viergleisiger Ausbau</v>
          </cell>
          <cell r="M50" t="str">
            <v>St. Pölten - Wels; möglichst viergleisiger Ausbau</v>
          </cell>
          <cell r="N50" t="str">
            <v>St. Pölten - Wels; möglichst viergleisiger Ausbau</v>
          </cell>
          <cell r="O50" t="str">
            <v>Kottingburgstall; Linienverbesserung</v>
          </cell>
        </row>
        <row r="51">
          <cell r="A51">
            <v>49</v>
          </cell>
          <cell r="B51">
            <v>36</v>
          </cell>
          <cell r="C51" t="str">
            <v>5002.017</v>
          </cell>
          <cell r="E51">
            <v>1</v>
          </cell>
          <cell r="F51">
            <v>1</v>
          </cell>
          <cell r="G51">
            <v>1</v>
          </cell>
          <cell r="I51" t="str">
            <v>P</v>
          </cell>
          <cell r="J51" t="str">
            <v>V</v>
          </cell>
          <cell r="K51" t="str">
            <v>_Vorhaben</v>
          </cell>
          <cell r="L51" t="str">
            <v>St. Pölten - Wels; möglichst viergleisiger Ausbau</v>
          </cell>
          <cell r="M51" t="str">
            <v>St. Pölten - Wels; möglichst viergleisiger Ausbau</v>
          </cell>
          <cell r="N51" t="str">
            <v>St. Pölten - Wels; möglichst viergleisiger Ausbau</v>
          </cell>
          <cell r="O51" t="str">
            <v>Sierning; Linienverbesserung</v>
          </cell>
        </row>
        <row r="52">
          <cell r="A52">
            <v>50</v>
          </cell>
          <cell r="B52">
            <v>52</v>
          </cell>
          <cell r="C52">
            <v>6001</v>
          </cell>
          <cell r="D52">
            <v>1</v>
          </cell>
          <cell r="E52">
            <v>1</v>
          </cell>
          <cell r="F52">
            <v>1</v>
          </cell>
          <cell r="G52">
            <v>1</v>
          </cell>
          <cell r="I52" t="str">
            <v>B</v>
          </cell>
          <cell r="J52" t="str">
            <v>V</v>
          </cell>
          <cell r="K52" t="str">
            <v>_Vorhaben</v>
          </cell>
          <cell r="L52" t="str">
            <v>_Vorhaben</v>
          </cell>
          <cell r="M52" t="str">
            <v>_Vorhaben</v>
          </cell>
          <cell r="N52" t="str">
            <v>_Vorhaben</v>
          </cell>
          <cell r="O52" t="str">
            <v>Loosdorf; Umfahrung</v>
          </cell>
        </row>
        <row r="53">
          <cell r="A53">
            <v>51</v>
          </cell>
          <cell r="B53">
            <v>49</v>
          </cell>
          <cell r="C53">
            <v>6002</v>
          </cell>
          <cell r="D53">
            <v>1</v>
          </cell>
          <cell r="E53">
            <v>1</v>
          </cell>
          <cell r="F53">
            <v>1</v>
          </cell>
          <cell r="G53">
            <v>1</v>
          </cell>
          <cell r="I53" t="str">
            <v>B</v>
          </cell>
          <cell r="J53" t="str">
            <v>V</v>
          </cell>
          <cell r="K53" t="str">
            <v>_Vorhaben</v>
          </cell>
          <cell r="L53" t="str">
            <v>_Vorhaben</v>
          </cell>
          <cell r="M53" t="str">
            <v>_Vorhaben</v>
          </cell>
          <cell r="N53" t="str">
            <v>_Vorhaben</v>
          </cell>
          <cell r="O53" t="str">
            <v>St. Peter - Seitenstetten; Umfahrung</v>
          </cell>
        </row>
        <row r="54">
          <cell r="A54">
            <v>52</v>
          </cell>
          <cell r="B54">
            <v>54</v>
          </cell>
          <cell r="C54">
            <v>6003</v>
          </cell>
          <cell r="D54">
            <v>1</v>
          </cell>
          <cell r="E54">
            <v>1</v>
          </cell>
          <cell r="F54">
            <v>1</v>
          </cell>
          <cell r="G54">
            <v>1</v>
          </cell>
          <cell r="I54" t="str">
            <v>B</v>
          </cell>
          <cell r="J54" t="str">
            <v>V</v>
          </cell>
          <cell r="K54" t="str">
            <v>_Vorhaben</v>
          </cell>
          <cell r="L54" t="str">
            <v>_Vorhaben</v>
          </cell>
          <cell r="M54" t="str">
            <v>_Vorhaben</v>
          </cell>
          <cell r="N54" t="str">
            <v>_Vorhaben</v>
          </cell>
          <cell r="O54" t="str">
            <v>Sarling - Ybbs; Linienverbesserung</v>
          </cell>
        </row>
        <row r="55">
          <cell r="A55">
            <v>53</v>
          </cell>
          <cell r="B55">
            <v>53</v>
          </cell>
          <cell r="C55">
            <v>6004</v>
          </cell>
          <cell r="D55">
            <v>1</v>
          </cell>
          <cell r="E55">
            <v>1</v>
          </cell>
          <cell r="F55">
            <v>1</v>
          </cell>
          <cell r="G55">
            <v>1</v>
          </cell>
          <cell r="I55" t="str">
            <v>B</v>
          </cell>
          <cell r="J55" t="str">
            <v>V</v>
          </cell>
          <cell r="K55" t="str">
            <v>_Vorhaben</v>
          </cell>
          <cell r="L55" t="str">
            <v>_Vorhaben</v>
          </cell>
          <cell r="M55" t="str">
            <v>_Vorhaben</v>
          </cell>
          <cell r="N55" t="str">
            <v>_Vorhaben</v>
          </cell>
          <cell r="O55" t="str">
            <v>Pöchlarn; Bahnhofsumbau</v>
          </cell>
        </row>
        <row r="56">
          <cell r="A56">
            <v>54</v>
          </cell>
          <cell r="B56">
            <v>48</v>
          </cell>
          <cell r="C56">
            <v>6005</v>
          </cell>
          <cell r="D56">
            <v>1</v>
          </cell>
          <cell r="E56">
            <v>1</v>
          </cell>
          <cell r="F56">
            <v>1</v>
          </cell>
          <cell r="G56">
            <v>1</v>
          </cell>
          <cell r="I56" t="str">
            <v>B</v>
          </cell>
          <cell r="J56" t="str">
            <v>V</v>
          </cell>
          <cell r="K56" t="str">
            <v>_Vorhaben</v>
          </cell>
          <cell r="L56" t="str">
            <v>_Vorhaben</v>
          </cell>
          <cell r="M56" t="str">
            <v>_Vorhaben</v>
          </cell>
          <cell r="N56" t="str">
            <v>_Vorhaben</v>
          </cell>
          <cell r="O56" t="str">
            <v>St.Valentin; Bahnhofsumbau</v>
          </cell>
        </row>
        <row r="57">
          <cell r="A57">
            <v>55</v>
          </cell>
          <cell r="B57">
            <v>55</v>
          </cell>
          <cell r="C57">
            <v>6006</v>
          </cell>
          <cell r="D57">
            <v>1</v>
          </cell>
          <cell r="E57">
            <v>1</v>
          </cell>
          <cell r="F57">
            <v>1</v>
          </cell>
          <cell r="G57">
            <v>1</v>
          </cell>
          <cell r="I57" t="str">
            <v>B</v>
          </cell>
          <cell r="J57" t="str">
            <v>V</v>
          </cell>
          <cell r="K57" t="str">
            <v>_Vorhaben</v>
          </cell>
          <cell r="L57" t="str">
            <v>_Vorhaben</v>
          </cell>
          <cell r="M57" t="str">
            <v>_Vorhaben</v>
          </cell>
          <cell r="N57" t="str">
            <v>_Vorhaben</v>
          </cell>
          <cell r="O57" t="str">
            <v>Sierning; Linienverbesserung</v>
          </cell>
        </row>
        <row r="58">
          <cell r="A58">
            <v>56</v>
          </cell>
          <cell r="B58">
            <v>50</v>
          </cell>
          <cell r="C58">
            <v>6007</v>
          </cell>
          <cell r="D58">
            <v>1</v>
          </cell>
          <cell r="E58">
            <v>1</v>
          </cell>
          <cell r="F58">
            <v>1</v>
          </cell>
          <cell r="G58">
            <v>1</v>
          </cell>
          <cell r="I58" t="str">
            <v>B</v>
          </cell>
          <cell r="J58" t="str">
            <v>V</v>
          </cell>
          <cell r="K58" t="str">
            <v>_Vorhaben</v>
          </cell>
          <cell r="L58" t="str">
            <v>_Vorhaben</v>
          </cell>
          <cell r="M58" t="str">
            <v>_Vorhaben</v>
          </cell>
          <cell r="N58" t="str">
            <v>_Vorhaben</v>
          </cell>
          <cell r="O58" t="str">
            <v>Aschbach - Krenstetten; Linienverbesserung</v>
          </cell>
        </row>
        <row r="59">
          <cell r="A59">
            <v>57</v>
          </cell>
          <cell r="B59">
            <v>56</v>
          </cell>
          <cell r="C59">
            <v>6008</v>
          </cell>
          <cell r="D59">
            <v>1</v>
          </cell>
          <cell r="E59">
            <v>2</v>
          </cell>
          <cell r="F59">
            <v>2</v>
          </cell>
          <cell r="G59">
            <v>2</v>
          </cell>
          <cell r="I59" t="str">
            <v>B</v>
          </cell>
          <cell r="J59" t="str">
            <v>V</v>
          </cell>
          <cell r="K59" t="str">
            <v>_Vorhaben</v>
          </cell>
          <cell r="L59" t="str">
            <v>_Vorhaben</v>
          </cell>
          <cell r="M59" t="str">
            <v>_Vorhaben</v>
          </cell>
          <cell r="N59" t="str">
            <v>_Vorhaben</v>
          </cell>
          <cell r="O59" t="str">
            <v>Knoten Rohr - Knoten Wagram (Güterzugumfahrung St. Pölten)</v>
          </cell>
        </row>
        <row r="60">
          <cell r="A60">
            <v>58</v>
          </cell>
          <cell r="B60">
            <v>57</v>
          </cell>
          <cell r="C60" t="str">
            <v>6008.001</v>
          </cell>
          <cell r="E60">
            <v>1</v>
          </cell>
          <cell r="F60">
            <v>1</v>
          </cell>
          <cell r="G60">
            <v>1</v>
          </cell>
          <cell r="I60" t="str">
            <v>B</v>
          </cell>
          <cell r="J60" t="str">
            <v>V</v>
          </cell>
          <cell r="K60" t="str">
            <v>_Vorhaben</v>
          </cell>
          <cell r="L60" t="str">
            <v>Knoten Rohr - Knoten Wagram (Güterzugumfahrung St. Pölten)</v>
          </cell>
          <cell r="M60" t="str">
            <v>Knoten Rohr - Knoten Wagram (Güterzugumfahrung St. Pölten)</v>
          </cell>
          <cell r="N60" t="str">
            <v>Knoten Rohr - Knoten Wagram (Güterzugumfahrung St. Pölten)</v>
          </cell>
          <cell r="O60" t="str">
            <v>GZU St. Pölten</v>
          </cell>
        </row>
        <row r="61">
          <cell r="A61">
            <v>59</v>
          </cell>
          <cell r="B61">
            <v>58</v>
          </cell>
          <cell r="C61" t="str">
            <v>6008.002</v>
          </cell>
          <cell r="E61">
            <v>1</v>
          </cell>
          <cell r="F61">
            <v>1</v>
          </cell>
          <cell r="G61">
            <v>1</v>
          </cell>
          <cell r="I61" t="str">
            <v>B</v>
          </cell>
          <cell r="J61" t="str">
            <v>V</v>
          </cell>
          <cell r="K61" t="str">
            <v>_Vorhaben</v>
          </cell>
          <cell r="L61" t="str">
            <v>Knoten Rohr - Knoten Wagram (Güterzugumfahrung St. Pölten)</v>
          </cell>
          <cell r="M61" t="str">
            <v>Knoten Rohr - Knoten Wagram (Güterzugumfahrung St. Pölten)</v>
          </cell>
          <cell r="N61" t="str">
            <v>Knoten Rohr - Knoten Wagram (Güterzugumfahrung St. Pölten)</v>
          </cell>
          <cell r="O61" t="str">
            <v>Knoten Rohr</v>
          </cell>
        </row>
        <row r="62">
          <cell r="A62">
            <v>60</v>
          </cell>
          <cell r="B62">
            <v>51</v>
          </cell>
          <cell r="C62">
            <v>6009</v>
          </cell>
          <cell r="D62">
            <v>1</v>
          </cell>
          <cell r="E62">
            <v>1</v>
          </cell>
          <cell r="F62">
            <v>1</v>
          </cell>
          <cell r="G62">
            <v>1</v>
          </cell>
          <cell r="I62" t="str">
            <v>B</v>
          </cell>
          <cell r="J62" t="str">
            <v>V</v>
          </cell>
          <cell r="K62" t="str">
            <v>_Vorhaben</v>
          </cell>
          <cell r="L62" t="str">
            <v>_Vorhaben</v>
          </cell>
          <cell r="M62" t="str">
            <v>_Vorhaben</v>
          </cell>
          <cell r="N62" t="str">
            <v>_Vorhaben</v>
          </cell>
          <cell r="O62" t="str">
            <v>Verbindungsstrecke zwischen West-, Süd- und Donauländebahn ("Lainzer Tunnel")</v>
          </cell>
        </row>
        <row r="63">
          <cell r="A63">
            <v>61</v>
          </cell>
          <cell r="B63">
            <v>60</v>
          </cell>
          <cell r="C63">
            <v>7001</v>
          </cell>
          <cell r="D63">
            <v>1</v>
          </cell>
          <cell r="E63">
            <v>1</v>
          </cell>
          <cell r="F63">
            <v>1</v>
          </cell>
          <cell r="G63">
            <v>1</v>
          </cell>
          <cell r="I63" t="str">
            <v>P</v>
          </cell>
          <cell r="J63" t="str">
            <v>V</v>
          </cell>
          <cell r="K63" t="str">
            <v>_Vorhaben</v>
          </cell>
          <cell r="L63" t="str">
            <v>_Vorhaben</v>
          </cell>
          <cell r="M63" t="str">
            <v>_Vorhaben</v>
          </cell>
          <cell r="N63" t="str">
            <v>_Vorhaben</v>
          </cell>
          <cell r="O63" t="str">
            <v>Verbindungsstrecke Koralmbahn - Grazer Ostbahn</v>
          </cell>
        </row>
        <row r="64">
          <cell r="A64">
            <v>62</v>
          </cell>
          <cell r="B64">
            <v>61</v>
          </cell>
          <cell r="C64">
            <v>7002</v>
          </cell>
          <cell r="D64">
            <v>1</v>
          </cell>
          <cell r="E64">
            <v>1</v>
          </cell>
          <cell r="F64">
            <v>1</v>
          </cell>
          <cell r="G64">
            <v>1</v>
          </cell>
          <cell r="I64" t="str">
            <v>P</v>
          </cell>
          <cell r="J64" t="str">
            <v>V</v>
          </cell>
          <cell r="K64" t="str">
            <v>_Vorhaben</v>
          </cell>
          <cell r="L64" t="str">
            <v>_Vorhaben</v>
          </cell>
          <cell r="M64" t="str">
            <v>_Vorhaben</v>
          </cell>
          <cell r="N64" t="str">
            <v>_Vorhaben</v>
          </cell>
          <cell r="O64" t="str">
            <v>Klagenfurt - Raum Villach (Verlängerung  der Koralmbahn)</v>
          </cell>
        </row>
        <row r="65">
          <cell r="A65">
            <v>63</v>
          </cell>
          <cell r="B65">
            <v>63</v>
          </cell>
          <cell r="C65">
            <v>7003</v>
          </cell>
          <cell r="D65">
            <v>1</v>
          </cell>
          <cell r="E65">
            <v>1</v>
          </cell>
          <cell r="F65">
            <v>1</v>
          </cell>
          <cell r="G65">
            <v>1</v>
          </cell>
          <cell r="I65" t="str">
            <v>B</v>
          </cell>
          <cell r="J65" t="str">
            <v>V</v>
          </cell>
          <cell r="K65" t="str">
            <v>_Vorhaben</v>
          </cell>
          <cell r="L65" t="str">
            <v>_Vorhaben</v>
          </cell>
          <cell r="M65" t="str">
            <v>_Vorhaben</v>
          </cell>
          <cell r="N65" t="str">
            <v>_Vorhaben</v>
          </cell>
          <cell r="O65" t="str">
            <v>Kottingburgstall; Linienverbesserung</v>
          </cell>
        </row>
        <row r="66">
          <cell r="A66">
            <v>64</v>
          </cell>
          <cell r="B66">
            <v>64</v>
          </cell>
          <cell r="C66">
            <v>7004</v>
          </cell>
          <cell r="D66">
            <v>1</v>
          </cell>
          <cell r="E66">
            <v>1</v>
          </cell>
          <cell r="F66">
            <v>1</v>
          </cell>
          <cell r="G66">
            <v>1</v>
          </cell>
          <cell r="I66" t="str">
            <v>B</v>
          </cell>
          <cell r="J66" t="str">
            <v>V</v>
          </cell>
          <cell r="K66" t="str">
            <v>_Vorhaben</v>
          </cell>
          <cell r="L66" t="str">
            <v>_Vorhaben</v>
          </cell>
          <cell r="M66" t="str">
            <v>_Vorhaben</v>
          </cell>
          <cell r="N66" t="str">
            <v>_Vorhaben</v>
          </cell>
          <cell r="O66" t="str">
            <v>Graz Puntigam - Werndorf, zweigleisiger Ausbau (Graz Werndorf, 1. Stufe)</v>
          </cell>
        </row>
        <row r="67">
          <cell r="A67">
            <v>65</v>
          </cell>
          <cell r="B67">
            <v>65</v>
          </cell>
          <cell r="C67">
            <v>7005</v>
          </cell>
          <cell r="D67">
            <v>1</v>
          </cell>
          <cell r="E67">
            <v>1</v>
          </cell>
          <cell r="F67">
            <v>1</v>
          </cell>
          <cell r="G67">
            <v>1</v>
          </cell>
          <cell r="I67" t="str">
            <v>B</v>
          </cell>
          <cell r="J67" t="str">
            <v>V</v>
          </cell>
          <cell r="K67" t="str">
            <v>_Vorhaben</v>
          </cell>
          <cell r="L67" t="str">
            <v>_Vorhaben</v>
          </cell>
          <cell r="M67" t="str">
            <v>_Vorhaben</v>
          </cell>
          <cell r="N67" t="str">
            <v>_Vorhaben</v>
          </cell>
          <cell r="O67" t="str">
            <v>Althofen - Klagenfurt, zweigleisiger Ausbau (1. Stufe)</v>
          </cell>
        </row>
        <row r="68">
          <cell r="A68">
            <v>66</v>
          </cell>
          <cell r="B68">
            <v>62</v>
          </cell>
          <cell r="C68">
            <v>7006</v>
          </cell>
          <cell r="D68">
            <v>1</v>
          </cell>
          <cell r="E68">
            <v>1</v>
          </cell>
          <cell r="F68">
            <v>1</v>
          </cell>
          <cell r="G68">
            <v>1</v>
          </cell>
          <cell r="I68" t="str">
            <v>B</v>
          </cell>
          <cell r="J68" t="str">
            <v>V</v>
          </cell>
          <cell r="K68" t="str">
            <v>_Vorhaben</v>
          </cell>
          <cell r="L68" t="str">
            <v>_Vorhaben</v>
          </cell>
          <cell r="M68" t="str">
            <v>_Vorhaben</v>
          </cell>
          <cell r="N68" t="str">
            <v>_Vorhaben</v>
          </cell>
          <cell r="O68" t="str">
            <v>Enns; Umfahrung</v>
          </cell>
        </row>
        <row r="69">
          <cell r="A69">
            <v>67</v>
          </cell>
          <cell r="B69">
            <v>59</v>
          </cell>
          <cell r="C69">
            <v>7007</v>
          </cell>
          <cell r="D69">
            <v>1</v>
          </cell>
          <cell r="E69">
            <v>1</v>
          </cell>
          <cell r="F69">
            <v>1</v>
          </cell>
          <cell r="G69">
            <v>1</v>
          </cell>
          <cell r="I69" t="str">
            <v>PB</v>
          </cell>
          <cell r="J69" t="str">
            <v>V</v>
          </cell>
          <cell r="K69" t="str">
            <v>_Vorhaben</v>
          </cell>
          <cell r="L69" t="str">
            <v>_Vorhaben</v>
          </cell>
          <cell r="M69" t="str">
            <v>_Vorhaben</v>
          </cell>
          <cell r="N69" t="str">
            <v>_Vorhaben</v>
          </cell>
          <cell r="O69" t="str">
            <v>Infrastruktur Terminal Werndorf</v>
          </cell>
        </row>
        <row r="70">
          <cell r="A70">
            <v>68</v>
          </cell>
          <cell r="B70">
            <v>66</v>
          </cell>
          <cell r="C70">
            <v>8001</v>
          </cell>
          <cell r="D70">
            <v>1</v>
          </cell>
          <cell r="E70">
            <v>1</v>
          </cell>
          <cell r="F70">
            <v>1</v>
          </cell>
          <cell r="G70">
            <v>1</v>
          </cell>
          <cell r="I70" t="str">
            <v>B</v>
          </cell>
          <cell r="J70" t="str">
            <v>V</v>
          </cell>
          <cell r="K70" t="str">
            <v>_Vorhaben</v>
          </cell>
          <cell r="L70" t="str">
            <v>_Vorhaben</v>
          </cell>
          <cell r="M70" t="str">
            <v>_Vorhaben</v>
          </cell>
          <cell r="N70" t="str">
            <v>_Vorhaben</v>
          </cell>
          <cell r="O70" t="str">
            <v>Koralmbahn Bahnstrom-Ü-Ltg. und UW (Graz -Werndorf, 1. Stufe)</v>
          </cell>
        </row>
        <row r="71">
          <cell r="A71">
            <v>69</v>
          </cell>
          <cell r="B71">
            <v>67</v>
          </cell>
          <cell r="C71">
            <v>8002</v>
          </cell>
          <cell r="D71">
            <v>1</v>
          </cell>
          <cell r="E71">
            <v>1</v>
          </cell>
          <cell r="F71">
            <v>1</v>
          </cell>
          <cell r="G71">
            <v>1</v>
          </cell>
          <cell r="I71" t="str">
            <v>PB</v>
          </cell>
          <cell r="J71" t="str">
            <v>V</v>
          </cell>
          <cell r="K71" t="str">
            <v>_Vorhaben</v>
          </cell>
          <cell r="L71" t="str">
            <v>_Vorhaben</v>
          </cell>
          <cell r="M71" t="str">
            <v>_Vorhaben</v>
          </cell>
          <cell r="N71" t="str">
            <v>_Vorhaben</v>
          </cell>
          <cell r="O71" t="str">
            <v>Lambach -Breitenschützing; Linienverbesserung</v>
          </cell>
        </row>
        <row r="73">
          <cell r="D73">
            <v>1</v>
          </cell>
          <cell r="E73">
            <v>1</v>
          </cell>
          <cell r="F73">
            <v>1</v>
          </cell>
          <cell r="G73">
            <v>1</v>
          </cell>
          <cell r="H73" t="str">
            <v>entfallen</v>
          </cell>
        </row>
        <row r="74">
          <cell r="E74">
            <v>2</v>
          </cell>
          <cell r="F74">
            <v>2</v>
          </cell>
          <cell r="G74">
            <v>2</v>
          </cell>
          <cell r="H74" t="str">
            <v>abgeschlossen</v>
          </cell>
          <cell r="O74" t="str">
            <v>Gesamt / Teilsumme</v>
          </cell>
        </row>
        <row r="75">
          <cell r="F75">
            <v>3</v>
          </cell>
          <cell r="G75">
            <v>3</v>
          </cell>
        </row>
        <row r="76">
          <cell r="G76">
            <v>4</v>
          </cell>
          <cell r="O76" t="str">
            <v>Q ..... Quote Übertragung</v>
          </cell>
        </row>
        <row r="77">
          <cell r="O77" t="str">
            <v>A ..... Aktualisierung 1998 (PB: 1.1.1998)</v>
          </cell>
        </row>
        <row r="78">
          <cell r="O78" t="str">
            <v>B ..... Aktualisierung 1999 (PB: 1.1.1999)</v>
          </cell>
        </row>
        <row r="80">
          <cell r="O80" t="str">
            <v>Gesamt</v>
          </cell>
        </row>
        <row r="82">
          <cell r="O82" t="str">
            <v>1. HL-Ü-VO (Q-PB: 1.1.1996)</v>
          </cell>
        </row>
        <row r="83">
          <cell r="O83" t="str">
            <v>2. HL-Ü-VO (Q-PB: 1.1.1996)</v>
          </cell>
        </row>
        <row r="84">
          <cell r="O84" t="str">
            <v>3. HL-Ü-VO (Q-PB: 1.1.1996)</v>
          </cell>
        </row>
        <row r="85">
          <cell r="O85" t="str">
            <v>5. HL-Ü-VO (Q-PB: 1.1.1996)</v>
          </cell>
        </row>
        <row r="86">
          <cell r="O86" t="str">
            <v>6. HL-Ü-VO (Q-PB: 1.1.1997)</v>
          </cell>
        </row>
        <row r="87">
          <cell r="O87" t="str">
            <v>7. HL-Ü-VO (Q-PB: 1.1.1998)</v>
          </cell>
        </row>
        <row r="88">
          <cell r="O88" t="str">
            <v>8. HL-Ü-VO (Q-PB: 1.1.1999)</v>
          </cell>
        </row>
        <row r="90">
          <cell r="O90" t="str">
            <v>Gesamt</v>
          </cell>
        </row>
      </sheetData>
      <sheetData sheetId="1"/>
      <sheetData sheetId="2"/>
      <sheetData sheetId="3" refreshError="1"/>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92D050"/>
    <pageSetUpPr fitToPage="1"/>
  </sheetPr>
  <dimension ref="A1:G49"/>
  <sheetViews>
    <sheetView showGridLines="0" tabSelected="1" workbookViewId="0"/>
  </sheetViews>
  <sheetFormatPr baseColWidth="10" defaultColWidth="11.42578125" defaultRowHeight="12"/>
  <cols>
    <col min="1" max="1" width="3.7109375" style="7" customWidth="1"/>
    <col min="2" max="2" width="41" style="7" customWidth="1"/>
    <col min="3" max="3" width="15" style="7" customWidth="1" collapsed="1"/>
    <col min="4" max="5" width="15" style="7" customWidth="1"/>
    <col min="6" max="16384" width="11.42578125" style="7"/>
  </cols>
  <sheetData>
    <row r="1" spans="1:7" s="2" customFormat="1" ht="14.25">
      <c r="A1" s="211" t="s">
        <v>474</v>
      </c>
      <c r="B1" s="211"/>
      <c r="C1" s="212"/>
      <c r="D1" s="212"/>
      <c r="E1" s="212"/>
    </row>
    <row r="2" spans="1:7" s="3" customFormat="1" ht="15" customHeight="1">
      <c r="A2" s="213" t="s">
        <v>0</v>
      </c>
      <c r="B2" s="110"/>
      <c r="C2" s="210"/>
      <c r="D2" s="210"/>
      <c r="E2" s="210"/>
    </row>
    <row r="3" spans="1:7" s="4" customFormat="1" ht="14.25">
      <c r="A3" s="214"/>
      <c r="B3" s="215"/>
      <c r="C3" s="216"/>
      <c r="D3" s="216"/>
      <c r="E3" s="216"/>
    </row>
    <row r="4" spans="1:7" s="5" customFormat="1" ht="45" customHeight="1">
      <c r="A4" s="217"/>
      <c r="B4" s="217"/>
      <c r="C4" s="218" t="s">
        <v>390</v>
      </c>
      <c r="D4" s="218" t="s">
        <v>385</v>
      </c>
      <c r="E4" s="218" t="s">
        <v>475</v>
      </c>
    </row>
    <row r="5" spans="1:7" ht="22.5" customHeight="1">
      <c r="A5" s="565" t="s">
        <v>178</v>
      </c>
      <c r="B5" s="565"/>
      <c r="C5" s="15"/>
      <c r="D5" s="15"/>
      <c r="E5" s="15"/>
    </row>
    <row r="6" spans="1:7" ht="14.25">
      <c r="A6" s="31"/>
      <c r="B6" s="40" t="s">
        <v>179</v>
      </c>
      <c r="C6" s="15"/>
      <c r="D6" s="15"/>
      <c r="E6" s="15"/>
    </row>
    <row r="7" spans="1:7" ht="14.25">
      <c r="A7" s="15"/>
      <c r="B7" s="15" t="s">
        <v>180</v>
      </c>
      <c r="C7" s="310">
        <v>71463.467600000004</v>
      </c>
      <c r="D7" s="310">
        <v>71525.383000000002</v>
      </c>
      <c r="E7" s="310">
        <v>71902.55798408699</v>
      </c>
      <c r="G7" s="316"/>
    </row>
    <row r="8" spans="1:7" ht="14.25">
      <c r="A8" s="15"/>
      <c r="B8" s="15" t="s">
        <v>181</v>
      </c>
      <c r="C8" s="310">
        <v>74652.523220000003</v>
      </c>
      <c r="D8" s="310">
        <v>74719.217999999993</v>
      </c>
      <c r="E8" s="310">
        <v>77025.537985018978</v>
      </c>
      <c r="G8" s="316"/>
    </row>
    <row r="9" spans="1:7" ht="14.25">
      <c r="A9" s="15"/>
      <c r="B9" s="32" t="s">
        <v>182</v>
      </c>
      <c r="C9" s="310">
        <f>C7-C8</f>
        <v>-3189.0556199999992</v>
      </c>
      <c r="D9" s="310">
        <f t="shared" ref="D9:E9" si="0">D7-D8</f>
        <v>-3193.8349999999919</v>
      </c>
      <c r="E9" s="310">
        <f t="shared" si="0"/>
        <v>-5122.9800009319879</v>
      </c>
      <c r="G9" s="316"/>
    </row>
    <row r="10" spans="1:7" ht="14.25">
      <c r="A10" s="15"/>
      <c r="B10" s="32"/>
      <c r="C10" s="310"/>
      <c r="D10" s="310"/>
      <c r="E10" s="310"/>
      <c r="G10" s="316"/>
    </row>
    <row r="11" spans="1:7" ht="14.25">
      <c r="A11" s="15"/>
      <c r="B11" s="32" t="s">
        <v>183</v>
      </c>
      <c r="C11" s="310"/>
      <c r="D11" s="310"/>
      <c r="E11" s="310"/>
      <c r="G11" s="316"/>
    </row>
    <row r="12" spans="1:7" ht="14.25">
      <c r="A12" s="15"/>
      <c r="B12" s="15" t="s">
        <v>180</v>
      </c>
      <c r="C12" s="512">
        <v>68243.926066999993</v>
      </c>
      <c r="D12" s="512">
        <v>87576.565000000002</v>
      </c>
      <c r="E12" s="512">
        <f>66847.998+21114.691+5522.98-400</f>
        <v>93085.669000000009</v>
      </c>
      <c r="G12" s="316"/>
    </row>
    <row r="13" spans="1:7" ht="14.25">
      <c r="A13" s="15"/>
      <c r="B13" s="15" t="s">
        <v>181</v>
      </c>
      <c r="C13" s="512">
        <v>65054.870439999999</v>
      </c>
      <c r="D13" s="512">
        <v>84382.73</v>
      </c>
      <c r="E13" s="512">
        <v>87962.688999999998</v>
      </c>
      <c r="G13" s="316"/>
    </row>
    <row r="14" spans="1:7" s="8" customFormat="1" ht="14.25">
      <c r="A14" s="219"/>
      <c r="B14" s="220" t="s">
        <v>184</v>
      </c>
      <c r="C14" s="513">
        <f>C12-C13</f>
        <v>3189.0556269999943</v>
      </c>
      <c r="D14" s="513">
        <f>D12-D13</f>
        <v>3193.8350000000064</v>
      </c>
      <c r="E14" s="513">
        <f>E12-E13</f>
        <v>5122.9800000000105</v>
      </c>
      <c r="G14" s="316"/>
    </row>
    <row r="15" spans="1:7" ht="22.5" customHeight="1">
      <c r="A15" s="221" t="s">
        <v>185</v>
      </c>
      <c r="B15" s="222"/>
      <c r="C15" s="311"/>
      <c r="D15" s="311"/>
      <c r="E15" s="311"/>
      <c r="G15" s="316"/>
    </row>
    <row r="16" spans="1:7" ht="14.25">
      <c r="A16" s="15"/>
      <c r="B16" s="15" t="s">
        <v>186</v>
      </c>
      <c r="C16" s="512">
        <v>69881.789000000004</v>
      </c>
      <c r="D16" s="512">
        <v>71510.457999999999</v>
      </c>
      <c r="E16" s="512">
        <v>71370.271999999997</v>
      </c>
      <c r="G16" s="316"/>
    </row>
    <row r="17" spans="1:7" ht="14.25">
      <c r="A17" s="15"/>
      <c r="B17" s="15" t="s">
        <v>187</v>
      </c>
      <c r="C17" s="512">
        <v>78931.978000000003</v>
      </c>
      <c r="D17" s="512">
        <v>78674.654999999999</v>
      </c>
      <c r="E17" s="512">
        <v>81216.66</v>
      </c>
      <c r="G17" s="316"/>
    </row>
    <row r="18" spans="1:7" ht="14.25">
      <c r="A18" s="219"/>
      <c r="B18" s="220" t="s">
        <v>188</v>
      </c>
      <c r="C18" s="513">
        <f>C16-C17</f>
        <v>-9050.1889999999985</v>
      </c>
      <c r="D18" s="513">
        <f>D16-D17</f>
        <v>-7164.1970000000001</v>
      </c>
      <c r="E18" s="513">
        <f>E16-E17</f>
        <v>-9846.3880000000063</v>
      </c>
      <c r="G18" s="316"/>
    </row>
    <row r="19" spans="1:7" s="10" customFormat="1" ht="22.5" customHeight="1">
      <c r="A19" s="223" t="s">
        <v>1</v>
      </c>
      <c r="B19" s="223"/>
      <c r="C19" s="223"/>
      <c r="D19" s="223"/>
      <c r="E19" s="223"/>
    </row>
    <row r="20" spans="1:7" ht="22.5" customHeight="1">
      <c r="A20" s="224" t="s">
        <v>182</v>
      </c>
      <c r="B20" s="225"/>
      <c r="C20" s="518">
        <f>C9/C$49*100</f>
        <v>-0.96844651013070282</v>
      </c>
      <c r="D20" s="518">
        <f>D9/D$49*100</f>
        <v>-0.94738817038443035</v>
      </c>
      <c r="E20" s="518">
        <f>E9/E$49*100</f>
        <v>-1.4736875416195345</v>
      </c>
    </row>
    <row r="21" spans="1:7" ht="22.5" customHeight="1">
      <c r="A21" s="40" t="s">
        <v>188</v>
      </c>
      <c r="B21" s="31"/>
      <c r="C21" s="518">
        <f>C18/C$49*100</f>
        <v>-2.7483446504057136</v>
      </c>
      <c r="D21" s="518">
        <f>D18/D$49*100</f>
        <v>-2.1251177622211674</v>
      </c>
      <c r="E21" s="518">
        <f>E18/E$49*100</f>
        <v>-2.832433334292209</v>
      </c>
    </row>
    <row r="22" spans="1:7" ht="22.5" customHeight="1">
      <c r="A22" s="220" t="s">
        <v>360</v>
      </c>
      <c r="B22" s="219"/>
      <c r="C22" s="517">
        <v>-2.83</v>
      </c>
      <c r="D22" s="517">
        <v>-2</v>
      </c>
      <c r="E22" s="517">
        <v>-1.597</v>
      </c>
    </row>
    <row r="23" spans="1:7" s="8" customFormat="1" ht="22.5" customHeight="1">
      <c r="A23" s="224" t="s">
        <v>358</v>
      </c>
      <c r="B23" s="225"/>
      <c r="C23" s="519">
        <v>-2.69</v>
      </c>
      <c r="D23" s="519">
        <v>-1.9</v>
      </c>
      <c r="E23" s="519">
        <v>-1.41</v>
      </c>
    </row>
    <row r="24" spans="1:7" s="8" customFormat="1" ht="22.5" customHeight="1">
      <c r="A24" s="226" t="s">
        <v>383</v>
      </c>
      <c r="B24" s="46"/>
      <c r="C24" s="519">
        <v>-0.5</v>
      </c>
      <c r="D24" s="519">
        <v>-0.53</v>
      </c>
      <c r="E24" s="519">
        <v>-0.54</v>
      </c>
    </row>
    <row r="25" spans="1:7" s="8" customFormat="1" ht="22.5" customHeight="1">
      <c r="A25" s="226" t="s">
        <v>359</v>
      </c>
      <c r="B25" s="46"/>
      <c r="C25" s="519">
        <v>84.234999999999999</v>
      </c>
      <c r="D25" s="519">
        <v>86.486000000000004</v>
      </c>
      <c r="E25" s="519">
        <v>85.134</v>
      </c>
    </row>
    <row r="26" spans="1:7" s="4" customFormat="1" ht="14.25">
      <c r="A26" s="11"/>
      <c r="B26" s="11"/>
      <c r="C26" s="144"/>
      <c r="D26" s="144"/>
      <c r="E26" s="144"/>
    </row>
    <row r="27" spans="1:7" s="14" customFormat="1" ht="15">
      <c r="A27" s="12"/>
      <c r="B27" s="13"/>
      <c r="C27" s="145"/>
      <c r="D27" s="145"/>
      <c r="E27" s="145"/>
    </row>
    <row r="28" spans="1:7" ht="13.5">
      <c r="A28" s="419" t="s">
        <v>446</v>
      </c>
    </row>
    <row r="29" spans="1:7" ht="13.5">
      <c r="A29" s="419"/>
    </row>
    <row r="30" spans="1:7" ht="13.5">
      <c r="A30" s="419"/>
    </row>
    <row r="31" spans="1:7" ht="13.5">
      <c r="A31" s="419"/>
    </row>
    <row r="32" spans="1:7" ht="13.5">
      <c r="A32" s="419"/>
    </row>
    <row r="33" spans="1:1" ht="13.5">
      <c r="A33" s="419"/>
    </row>
    <row r="34" spans="1:1" ht="13.5">
      <c r="A34" s="419"/>
    </row>
    <row r="35" spans="1:1" ht="13.5">
      <c r="A35" s="419"/>
    </row>
    <row r="36" spans="1:1" ht="13.5">
      <c r="A36" s="419"/>
    </row>
    <row r="37" spans="1:1" ht="13.5">
      <c r="A37" s="419"/>
    </row>
    <row r="38" spans="1:1" ht="13.5">
      <c r="A38" s="419"/>
    </row>
    <row r="39" spans="1:1" ht="13.5">
      <c r="A39" s="419"/>
    </row>
    <row r="40" spans="1:1" ht="13.5">
      <c r="A40" s="419"/>
    </row>
    <row r="41" spans="1:1" ht="13.5">
      <c r="A41" s="419"/>
    </row>
    <row r="42" spans="1:1" ht="13.5">
      <c r="A42" s="419"/>
    </row>
    <row r="43" spans="1:1" ht="13.5">
      <c r="A43" s="419"/>
    </row>
    <row r="44" spans="1:1" ht="13.5">
      <c r="A44" s="419"/>
    </row>
    <row r="45" spans="1:1" ht="13.5">
      <c r="A45" s="419"/>
    </row>
    <row r="46" spans="1:1" ht="13.5">
      <c r="A46" s="419"/>
    </row>
    <row r="47" spans="1:1" ht="13.5">
      <c r="A47" s="419"/>
    </row>
    <row r="48" spans="1:1" ht="13.5">
      <c r="A48" s="419"/>
    </row>
    <row r="49" spans="1:5">
      <c r="A49" s="7" t="s">
        <v>229</v>
      </c>
      <c r="C49" s="564">
        <f>'Tab 2'!C9*1000</f>
        <v>329296</v>
      </c>
      <c r="D49" s="564">
        <f>'Tab 2'!D9*1000</f>
        <v>337120</v>
      </c>
      <c r="E49" s="564">
        <f>'Tab 2'!E9*1000</f>
        <v>347630</v>
      </c>
    </row>
  </sheetData>
  <mergeCells count="1">
    <mergeCell ref="A5:B5"/>
  </mergeCells>
  <pageMargins left="0.7" right="0.7" top="0.78740157499999996" bottom="0.78740157499999996" header="0.3" footer="0.3"/>
  <pageSetup paperSize="9" scale="9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tabColor rgb="FF92D050"/>
  </sheetPr>
  <dimension ref="A1:E66"/>
  <sheetViews>
    <sheetView showGridLines="0" zoomScaleNormal="100" workbookViewId="0">
      <pane ySplit="5" topLeftCell="A6" activePane="bottomLeft" state="frozen"/>
      <selection activeCell="J30" sqref="J30"/>
      <selection pane="bottomLeft"/>
    </sheetView>
  </sheetViews>
  <sheetFormatPr baseColWidth="10" defaultColWidth="11.42578125" defaultRowHeight="15"/>
  <cols>
    <col min="1" max="1" width="4" style="127" customWidth="1"/>
    <col min="2" max="2" width="32.5703125" style="127" customWidth="1"/>
    <col min="3" max="5" width="8.85546875" style="127" customWidth="1"/>
    <col min="6" max="16384" width="11.42578125" style="127"/>
  </cols>
  <sheetData>
    <row r="1" spans="1:5">
      <c r="A1" s="420" t="s">
        <v>480</v>
      </c>
      <c r="B1" s="421"/>
      <c r="C1" s="421"/>
      <c r="D1" s="137"/>
      <c r="E1" s="137"/>
    </row>
    <row r="2" spans="1:5">
      <c r="A2" s="137" t="s">
        <v>0</v>
      </c>
      <c r="B2" s="137"/>
      <c r="C2" s="137"/>
      <c r="D2" s="137"/>
      <c r="E2" s="137"/>
    </row>
    <row r="3" spans="1:5" s="128" customFormat="1" ht="14.25">
      <c r="A3" s="422"/>
      <c r="B3" s="422"/>
      <c r="C3" s="422"/>
      <c r="D3" s="422"/>
      <c r="E3" s="422"/>
    </row>
    <row r="4" spans="1:5" s="130" customFormat="1" ht="60" customHeight="1">
      <c r="A4" s="423" t="s">
        <v>64</v>
      </c>
      <c r="B4" s="424" t="s">
        <v>65</v>
      </c>
      <c r="C4" s="557" t="s">
        <v>441</v>
      </c>
      <c r="D4" s="557" t="s">
        <v>475</v>
      </c>
      <c r="E4" s="425" t="s">
        <v>389</v>
      </c>
    </row>
    <row r="5" spans="1:5" s="128" customFormat="1" ht="14.25">
      <c r="A5" s="137"/>
      <c r="B5" s="426"/>
      <c r="C5" s="427"/>
      <c r="D5" s="137"/>
      <c r="E5" s="137"/>
    </row>
    <row r="6" spans="1:5" s="128" customFormat="1" ht="14.25">
      <c r="A6" s="428" t="s">
        <v>363</v>
      </c>
      <c r="B6" s="429"/>
      <c r="C6" s="430"/>
      <c r="D6" s="137"/>
      <c r="E6" s="431"/>
    </row>
    <row r="7" spans="1:5" s="128" customFormat="1" ht="14.25">
      <c r="A7" s="432">
        <v>1</v>
      </c>
      <c r="B7" s="431" t="s">
        <v>42</v>
      </c>
      <c r="C7" s="433">
        <v>7.86</v>
      </c>
      <c r="D7" s="520">
        <v>8.16</v>
      </c>
      <c r="E7" s="433">
        <f t="shared" ref="E7:E21" si="0">D7-C7</f>
        <v>0.29999999999999982</v>
      </c>
    </row>
    <row r="8" spans="1:5" s="128" customFormat="1" ht="14.25">
      <c r="A8" s="432">
        <v>2</v>
      </c>
      <c r="B8" s="434" t="s">
        <v>66</v>
      </c>
      <c r="C8" s="433">
        <v>192.751</v>
      </c>
      <c r="D8" s="520">
        <v>196.15100000000001</v>
      </c>
      <c r="E8" s="433">
        <f t="shared" si="0"/>
        <v>3.4000000000000057</v>
      </c>
    </row>
    <row r="9" spans="1:5" s="128" customFormat="1" ht="14.25">
      <c r="A9" s="432">
        <v>3</v>
      </c>
      <c r="B9" s="434" t="s">
        <v>67</v>
      </c>
      <c r="C9" s="433">
        <v>14.76</v>
      </c>
      <c r="D9" s="520">
        <v>14.86</v>
      </c>
      <c r="E9" s="433">
        <f t="shared" si="0"/>
        <v>9.9999999999999645E-2</v>
      </c>
    </row>
    <row r="10" spans="1:5" s="128" customFormat="1" ht="14.25">
      <c r="A10" s="432">
        <v>4</v>
      </c>
      <c r="B10" s="434" t="s">
        <v>43</v>
      </c>
      <c r="C10" s="433">
        <v>19.277999999999999</v>
      </c>
      <c r="D10" s="520">
        <v>19.378</v>
      </c>
      <c r="E10" s="433">
        <f t="shared" si="0"/>
        <v>0.10000000000000142</v>
      </c>
    </row>
    <row r="11" spans="1:5" s="128" customFormat="1" ht="14.25">
      <c r="A11" s="432">
        <v>5</v>
      </c>
      <c r="B11" s="434" t="s">
        <v>68</v>
      </c>
      <c r="C11" s="433">
        <v>10.258999999999999</v>
      </c>
      <c r="D11" s="520">
        <v>10.558999999999999</v>
      </c>
      <c r="E11" s="433">
        <f t="shared" si="0"/>
        <v>0.30000000000000071</v>
      </c>
    </row>
    <row r="12" spans="1:5" s="128" customFormat="1" ht="14.25">
      <c r="A12" s="432">
        <v>6</v>
      </c>
      <c r="B12" s="434" t="s">
        <v>69</v>
      </c>
      <c r="C12" s="433">
        <v>30.824999999999996</v>
      </c>
      <c r="D12" s="520">
        <v>32.924999999999997</v>
      </c>
      <c r="E12" s="433">
        <f t="shared" si="0"/>
        <v>2.1000000000000014</v>
      </c>
    </row>
    <row r="13" spans="1:5" s="128" customFormat="1" ht="14.25">
      <c r="A13" s="435">
        <v>10</v>
      </c>
      <c r="B13" s="434" t="s">
        <v>70</v>
      </c>
      <c r="C13" s="433">
        <v>397.65</v>
      </c>
      <c r="D13" s="520">
        <v>401.65</v>
      </c>
      <c r="E13" s="433">
        <f t="shared" si="0"/>
        <v>4</v>
      </c>
    </row>
    <row r="14" spans="1:5" s="131" customFormat="1" ht="14.25">
      <c r="A14" s="436"/>
      <c r="B14" s="437" t="s">
        <v>71</v>
      </c>
      <c r="C14" s="433">
        <v>322.54999999999995</v>
      </c>
      <c r="D14" s="438">
        <f>D13-D15</f>
        <v>326.54999999999995</v>
      </c>
      <c r="E14" s="433">
        <f t="shared" si="0"/>
        <v>4</v>
      </c>
    </row>
    <row r="15" spans="1:5" s="131" customFormat="1" ht="14.25">
      <c r="A15" s="436"/>
      <c r="B15" s="437" t="s">
        <v>231</v>
      </c>
      <c r="C15" s="433">
        <v>75.099999999999994</v>
      </c>
      <c r="D15" s="544">
        <v>75.099999999999994</v>
      </c>
      <c r="E15" s="433">
        <f t="shared" si="0"/>
        <v>0</v>
      </c>
    </row>
    <row r="16" spans="1:5" s="128" customFormat="1" ht="14.25">
      <c r="A16" s="435">
        <v>11</v>
      </c>
      <c r="B16" s="434" t="s">
        <v>72</v>
      </c>
      <c r="C16" s="433">
        <v>3018.491</v>
      </c>
      <c r="D16" s="520">
        <v>3027.5909999999999</v>
      </c>
      <c r="E16" s="433">
        <f t="shared" si="0"/>
        <v>9.0999999999999091</v>
      </c>
    </row>
    <row r="17" spans="1:5" s="128" customFormat="1" ht="14.25">
      <c r="A17" s="435">
        <v>12</v>
      </c>
      <c r="B17" s="434" t="s">
        <v>73</v>
      </c>
      <c r="C17" s="433">
        <v>415.36599999999999</v>
      </c>
      <c r="D17" s="520">
        <v>427.99299999999999</v>
      </c>
      <c r="E17" s="433">
        <f t="shared" si="0"/>
        <v>12.62700000000001</v>
      </c>
    </row>
    <row r="18" spans="1:5" s="128" customFormat="1" ht="14.25">
      <c r="A18" s="435">
        <v>13</v>
      </c>
      <c r="B18" s="434" t="s">
        <v>74</v>
      </c>
      <c r="C18" s="433">
        <v>1269.492</v>
      </c>
      <c r="D18" s="520">
        <v>1305.259</v>
      </c>
      <c r="E18" s="433">
        <f t="shared" si="0"/>
        <v>35.767000000000053</v>
      </c>
    </row>
    <row r="19" spans="1:5" s="128" customFormat="1" ht="14.25">
      <c r="A19" s="427">
        <v>14</v>
      </c>
      <c r="B19" s="434" t="s">
        <v>75</v>
      </c>
      <c r="C19" s="433">
        <v>2071.9270000000001</v>
      </c>
      <c r="D19" s="520">
        <v>2071.9270000000001</v>
      </c>
      <c r="E19" s="433">
        <f t="shared" si="0"/>
        <v>0</v>
      </c>
    </row>
    <row r="20" spans="1:5" s="128" customFormat="1" ht="14.25">
      <c r="A20" s="427">
        <v>15</v>
      </c>
      <c r="B20" s="434" t="s">
        <v>76</v>
      </c>
      <c r="C20" s="433">
        <v>1138.1479999999999</v>
      </c>
      <c r="D20" s="520">
        <v>1167.048</v>
      </c>
      <c r="E20" s="433">
        <f t="shared" si="0"/>
        <v>28.900000000000091</v>
      </c>
    </row>
    <row r="21" spans="1:5" s="128" customFormat="1" ht="14.25">
      <c r="A21" s="427">
        <v>16</v>
      </c>
      <c r="B21" s="434" t="s">
        <v>77</v>
      </c>
      <c r="C21" s="433">
        <v>0</v>
      </c>
      <c r="D21" s="520">
        <v>0</v>
      </c>
      <c r="E21" s="433">
        <f t="shared" si="0"/>
        <v>0</v>
      </c>
    </row>
    <row r="22" spans="1:5" s="128" customFormat="1" ht="10.15" customHeight="1">
      <c r="A22" s="426"/>
      <c r="B22" s="434"/>
      <c r="D22" s="137"/>
      <c r="E22" s="137"/>
    </row>
    <row r="23" spans="1:5" s="132" customFormat="1" ht="14.25">
      <c r="A23" s="439" t="s">
        <v>364</v>
      </c>
      <c r="B23" s="429"/>
      <c r="C23" s="433"/>
      <c r="D23" s="446"/>
      <c r="E23" s="441"/>
    </row>
    <row r="24" spans="1:5" s="128" customFormat="1" ht="14.25">
      <c r="A24" s="427">
        <v>20</v>
      </c>
      <c r="B24" s="434" t="s">
        <v>45</v>
      </c>
      <c r="C24" s="433">
        <v>8091.3289999999997</v>
      </c>
      <c r="D24" s="520">
        <v>8091.3289999999997</v>
      </c>
      <c r="E24" s="433">
        <f t="shared" ref="E24:E35" si="1">D24-C24</f>
        <v>0</v>
      </c>
    </row>
    <row r="25" spans="1:5" s="131" customFormat="1" ht="14.25">
      <c r="A25" s="436"/>
      <c r="B25" s="437" t="s">
        <v>71</v>
      </c>
      <c r="C25" s="433">
        <v>1913.8009999999995</v>
      </c>
      <c r="D25" s="438">
        <f t="shared" ref="D25" si="2">D24-D26</f>
        <v>1913.8009999999995</v>
      </c>
      <c r="E25" s="433">
        <f t="shared" si="1"/>
        <v>0</v>
      </c>
    </row>
    <row r="26" spans="1:5" s="131" customFormat="1" ht="14.25">
      <c r="A26" s="436"/>
      <c r="B26" s="437" t="s">
        <v>231</v>
      </c>
      <c r="C26" s="433">
        <v>6177.5280000000002</v>
      </c>
      <c r="D26" s="520">
        <v>6177.5280000000002</v>
      </c>
      <c r="E26" s="433">
        <f t="shared" si="1"/>
        <v>0</v>
      </c>
    </row>
    <row r="27" spans="1:5" s="128" customFormat="1" ht="14.25">
      <c r="A27" s="427">
        <v>21</v>
      </c>
      <c r="B27" s="434" t="s">
        <v>78</v>
      </c>
      <c r="C27" s="433">
        <v>3050.779</v>
      </c>
      <c r="D27" s="520">
        <v>3050.779</v>
      </c>
      <c r="E27" s="433">
        <f t="shared" si="1"/>
        <v>0</v>
      </c>
    </row>
    <row r="28" spans="1:5" s="128" customFormat="1" ht="14.25">
      <c r="A28" s="427">
        <v>22</v>
      </c>
      <c r="B28" s="442" t="s">
        <v>355</v>
      </c>
      <c r="C28" s="433">
        <v>11018.865</v>
      </c>
      <c r="D28" s="520">
        <v>11018.865</v>
      </c>
      <c r="E28" s="433">
        <f t="shared" si="1"/>
        <v>0</v>
      </c>
    </row>
    <row r="29" spans="1:5" s="128" customFormat="1" ht="14.25">
      <c r="A29" s="427"/>
      <c r="B29" s="437" t="s">
        <v>71</v>
      </c>
      <c r="C29" s="433">
        <v>0</v>
      </c>
      <c r="D29" s="438">
        <f t="shared" ref="D29" si="3">D28-D30</f>
        <v>0</v>
      </c>
      <c r="E29" s="433">
        <f t="shared" si="1"/>
        <v>0</v>
      </c>
    </row>
    <row r="30" spans="1:5" s="128" customFormat="1" ht="14.25">
      <c r="A30" s="427"/>
      <c r="B30" s="437" t="s">
        <v>231</v>
      </c>
      <c r="C30" s="433">
        <v>11018.865</v>
      </c>
      <c r="D30" s="520">
        <v>11018.865</v>
      </c>
      <c r="E30" s="433">
        <f t="shared" si="1"/>
        <v>0</v>
      </c>
    </row>
    <row r="31" spans="1:5" s="128" customFormat="1" ht="14.25">
      <c r="A31" s="435">
        <v>23</v>
      </c>
      <c r="B31" s="434" t="s">
        <v>342</v>
      </c>
      <c r="C31" s="433">
        <v>9374.9349999999995</v>
      </c>
      <c r="D31" s="520">
        <v>9374.9349999999995</v>
      </c>
      <c r="E31" s="433">
        <f t="shared" si="1"/>
        <v>0</v>
      </c>
    </row>
    <row r="32" spans="1:5" s="128" customFormat="1" ht="14.25">
      <c r="A32" s="435">
        <v>24</v>
      </c>
      <c r="B32" s="434" t="s">
        <v>47</v>
      </c>
      <c r="C32" s="433">
        <v>1043.1659999999999</v>
      </c>
      <c r="D32" s="520">
        <v>1043.1659999999999</v>
      </c>
      <c r="E32" s="433">
        <f t="shared" si="1"/>
        <v>0</v>
      </c>
    </row>
    <row r="33" spans="1:5" s="131" customFormat="1" ht="14.25">
      <c r="A33" s="436"/>
      <c r="B33" s="437" t="s">
        <v>71</v>
      </c>
      <c r="C33" s="433">
        <v>397.58699999999999</v>
      </c>
      <c r="D33" s="438">
        <f t="shared" ref="D33" si="4">D32-D34</f>
        <v>397.58699999999999</v>
      </c>
      <c r="E33" s="433">
        <f t="shared" si="1"/>
        <v>0</v>
      </c>
    </row>
    <row r="34" spans="1:5" s="131" customFormat="1" ht="14.25">
      <c r="A34" s="436"/>
      <c r="B34" s="437" t="s">
        <v>231</v>
      </c>
      <c r="C34" s="433">
        <v>645.57899999999995</v>
      </c>
      <c r="D34" s="520">
        <v>645.57899999999995</v>
      </c>
      <c r="E34" s="433">
        <f t="shared" si="1"/>
        <v>0</v>
      </c>
    </row>
    <row r="35" spans="1:5" s="128" customFormat="1" ht="14.25">
      <c r="A35" s="435">
        <v>25</v>
      </c>
      <c r="B35" s="434" t="s">
        <v>345</v>
      </c>
      <c r="C35" s="433">
        <v>7087.8119999999999</v>
      </c>
      <c r="D35" s="520">
        <v>7087.8119999999999</v>
      </c>
      <c r="E35" s="433">
        <f t="shared" si="1"/>
        <v>0</v>
      </c>
    </row>
    <row r="36" spans="1:5" s="128" customFormat="1" ht="10.15" customHeight="1">
      <c r="A36" s="443"/>
      <c r="B36" s="431"/>
      <c r="D36" s="137"/>
      <c r="E36" s="433"/>
    </row>
    <row r="37" spans="1:5" s="132" customFormat="1" ht="14.25">
      <c r="A37" s="428" t="s">
        <v>365</v>
      </c>
      <c r="B37" s="429"/>
      <c r="C37" s="440"/>
      <c r="D37" s="545"/>
      <c r="E37" s="433"/>
    </row>
    <row r="38" spans="1:5" s="128" customFormat="1" ht="14.25">
      <c r="A38" s="435">
        <v>30</v>
      </c>
      <c r="B38" s="431" t="s">
        <v>344</v>
      </c>
      <c r="C38" s="433">
        <v>8099.1570000000002</v>
      </c>
      <c r="D38" s="520">
        <v>8099.1570000000002</v>
      </c>
      <c r="E38" s="433">
        <f>D38-C38</f>
        <v>0</v>
      </c>
    </row>
    <row r="39" spans="1:5" s="128" customFormat="1" ht="14.25">
      <c r="A39" s="435">
        <v>31</v>
      </c>
      <c r="B39" s="431" t="s">
        <v>79</v>
      </c>
      <c r="C39" s="433">
        <v>4278.3360000000002</v>
      </c>
      <c r="D39" s="520">
        <v>4278.3360000000002</v>
      </c>
      <c r="E39" s="433">
        <f>D39-C39</f>
        <v>0</v>
      </c>
    </row>
    <row r="40" spans="1:5" s="128" customFormat="1" ht="14.25">
      <c r="A40" s="435">
        <v>32</v>
      </c>
      <c r="B40" s="431" t="s">
        <v>335</v>
      </c>
      <c r="C40" s="433">
        <v>441.24599999999998</v>
      </c>
      <c r="D40" s="520">
        <v>441.24599999999998</v>
      </c>
      <c r="E40" s="433">
        <f>D40-C40</f>
        <v>0</v>
      </c>
    </row>
    <row r="41" spans="1:5" s="128" customFormat="1" ht="14.25">
      <c r="A41" s="435">
        <v>33</v>
      </c>
      <c r="B41" s="431" t="s">
        <v>49</v>
      </c>
      <c r="C41" s="433">
        <v>101.59099999999999</v>
      </c>
      <c r="D41" s="520">
        <v>101.59099999999999</v>
      </c>
      <c r="E41" s="433">
        <f>D41-C41</f>
        <v>0</v>
      </c>
    </row>
    <row r="42" spans="1:5" s="128" customFormat="1" ht="14.25">
      <c r="A42" s="435">
        <v>34</v>
      </c>
      <c r="B42" s="431" t="s">
        <v>232</v>
      </c>
      <c r="C42" s="433">
        <v>428.07900000000001</v>
      </c>
      <c r="D42" s="520">
        <v>428.07900000000001</v>
      </c>
      <c r="E42" s="433">
        <f>D42-C42</f>
        <v>0</v>
      </c>
    </row>
    <row r="43" spans="1:5" s="128" customFormat="1" ht="14.25">
      <c r="A43" s="137"/>
      <c r="B43" s="431" t="s">
        <v>233</v>
      </c>
      <c r="D43" s="137"/>
      <c r="E43" s="433"/>
    </row>
    <row r="44" spans="1:5" s="128" customFormat="1" ht="9.75" customHeight="1">
      <c r="A44" s="137"/>
      <c r="B44" s="434"/>
      <c r="C44" s="430"/>
      <c r="D44" s="444"/>
      <c r="E44" s="433"/>
    </row>
    <row r="45" spans="1:5" s="132" customFormat="1" ht="14.25">
      <c r="A45" s="428" t="s">
        <v>366</v>
      </c>
      <c r="B45" s="429"/>
      <c r="C45" s="440"/>
      <c r="D45" s="545"/>
      <c r="E45" s="433"/>
    </row>
    <row r="46" spans="1:5" s="128" customFormat="1" ht="14.25">
      <c r="A46" s="435">
        <v>40</v>
      </c>
      <c r="B46" s="431" t="s">
        <v>51</v>
      </c>
      <c r="C46" s="433">
        <v>320.51399999999995</v>
      </c>
      <c r="D46" s="520">
        <v>322.98899999999998</v>
      </c>
      <c r="E46" s="433">
        <f t="shared" ref="E46:E60" si="5">D46-C46</f>
        <v>2.4750000000000227</v>
      </c>
    </row>
    <row r="47" spans="1:5" s="128" customFormat="1" ht="14.25">
      <c r="A47" s="435">
        <v>41</v>
      </c>
      <c r="B47" s="431" t="s">
        <v>80</v>
      </c>
      <c r="C47" s="433">
        <v>3530.7689999999998</v>
      </c>
      <c r="D47" s="520">
        <v>3830.7689999999998</v>
      </c>
      <c r="E47" s="433">
        <f t="shared" si="5"/>
        <v>300</v>
      </c>
    </row>
    <row r="48" spans="1:5" s="128" customFormat="1" ht="14.25">
      <c r="A48" s="435">
        <v>42</v>
      </c>
      <c r="B48" s="431" t="s">
        <v>81</v>
      </c>
      <c r="C48" s="433">
        <v>2135.7330000000002</v>
      </c>
      <c r="D48" s="520">
        <v>2135.7330000000002</v>
      </c>
      <c r="E48" s="433">
        <f t="shared" si="5"/>
        <v>0</v>
      </c>
    </row>
    <row r="49" spans="1:5" s="128" customFormat="1" ht="14.25">
      <c r="A49" s="435"/>
      <c r="B49" s="437" t="s">
        <v>71</v>
      </c>
      <c r="C49" s="433">
        <v>855.19500000000016</v>
      </c>
      <c r="D49" s="438">
        <f t="shared" ref="D49" si="6">D48-D50</f>
        <v>855.19500000000016</v>
      </c>
      <c r="E49" s="433">
        <f t="shared" si="5"/>
        <v>0</v>
      </c>
    </row>
    <row r="50" spans="1:5" s="128" customFormat="1" ht="14.25">
      <c r="A50" s="435"/>
      <c r="B50" s="437" t="s">
        <v>231</v>
      </c>
      <c r="C50" s="433">
        <v>1280.538</v>
      </c>
      <c r="D50" s="444">
        <v>1280.538</v>
      </c>
      <c r="E50" s="433">
        <f t="shared" si="5"/>
        <v>0</v>
      </c>
    </row>
    <row r="51" spans="1:5" s="128" customFormat="1" ht="14.25">
      <c r="A51" s="435">
        <v>43</v>
      </c>
      <c r="B51" s="431" t="s">
        <v>54</v>
      </c>
      <c r="C51" s="433">
        <v>615.47299999999996</v>
      </c>
      <c r="D51" s="520">
        <v>627.47299999999996</v>
      </c>
      <c r="E51" s="433">
        <f t="shared" si="5"/>
        <v>12</v>
      </c>
    </row>
    <row r="52" spans="1:5" s="128" customFormat="1" ht="14.25">
      <c r="A52" s="435">
        <v>44</v>
      </c>
      <c r="B52" s="431" t="s">
        <v>55</v>
      </c>
      <c r="C52" s="433">
        <v>976.03700000000003</v>
      </c>
      <c r="D52" s="520">
        <v>976.03700000000003</v>
      </c>
      <c r="E52" s="433">
        <f t="shared" si="5"/>
        <v>0</v>
      </c>
    </row>
    <row r="53" spans="1:5" s="128" customFormat="1" ht="14.25">
      <c r="A53" s="435"/>
      <c r="B53" s="437" t="s">
        <v>71</v>
      </c>
      <c r="C53" s="433">
        <v>166.06299999999999</v>
      </c>
      <c r="D53" s="438">
        <f t="shared" ref="D53" si="7">D52-D54</f>
        <v>166.06299999999999</v>
      </c>
      <c r="E53" s="433">
        <f t="shared" si="5"/>
        <v>0</v>
      </c>
    </row>
    <row r="54" spans="1:5" s="128" customFormat="1" ht="14.25">
      <c r="A54" s="435"/>
      <c r="B54" s="437" t="s">
        <v>231</v>
      </c>
      <c r="C54" s="433">
        <v>809.97400000000005</v>
      </c>
      <c r="D54" s="444">
        <v>809.97400000000005</v>
      </c>
      <c r="E54" s="433">
        <f t="shared" si="5"/>
        <v>0</v>
      </c>
    </row>
    <row r="55" spans="1:5" s="128" customFormat="1" ht="14.25">
      <c r="A55" s="435">
        <v>45</v>
      </c>
      <c r="B55" s="431" t="s">
        <v>56</v>
      </c>
      <c r="C55" s="520">
        <v>1047.3389999999999</v>
      </c>
      <c r="D55" s="520">
        <v>1035.4449999999999</v>
      </c>
      <c r="E55" s="433">
        <v>0</v>
      </c>
    </row>
    <row r="56" spans="1:5" s="128" customFormat="1" ht="14.25">
      <c r="A56" s="435"/>
      <c r="B56" s="437" t="s">
        <v>71</v>
      </c>
      <c r="C56" s="520">
        <v>1047.3389999999999</v>
      </c>
      <c r="D56" s="444">
        <f>D55-D57</f>
        <v>1035.4389999999999</v>
      </c>
      <c r="E56" s="433">
        <v>0</v>
      </c>
    </row>
    <row r="57" spans="1:5" s="128" customFormat="1" ht="14.25">
      <c r="A57" s="435"/>
      <c r="B57" s="437" t="s">
        <v>231</v>
      </c>
      <c r="C57" s="433">
        <v>6.0000000000000001E-3</v>
      </c>
      <c r="D57" s="444">
        <v>6.0000000000000001E-3</v>
      </c>
      <c r="E57" s="433">
        <f t="shared" si="5"/>
        <v>0</v>
      </c>
    </row>
    <row r="58" spans="1:5" s="128" customFormat="1" ht="14.25">
      <c r="A58" s="435">
        <v>46</v>
      </c>
      <c r="B58" s="431" t="s">
        <v>57</v>
      </c>
      <c r="C58" s="433">
        <v>671.66399999999999</v>
      </c>
      <c r="D58" s="520">
        <v>771.66399999999999</v>
      </c>
      <c r="E58" s="433">
        <f t="shared" si="5"/>
        <v>100</v>
      </c>
    </row>
    <row r="59" spans="1:5" s="128" customFormat="1" ht="14.25">
      <c r="A59" s="435"/>
      <c r="B59" s="445" t="s">
        <v>71</v>
      </c>
      <c r="C59" s="433">
        <v>635.01199999999994</v>
      </c>
      <c r="D59" s="444">
        <f>D58-D60</f>
        <v>635.01199999999994</v>
      </c>
      <c r="E59" s="433">
        <f t="shared" si="5"/>
        <v>0</v>
      </c>
    </row>
    <row r="60" spans="1:5" s="128" customFormat="1" ht="14.25">
      <c r="A60" s="435"/>
      <c r="B60" s="445" t="s">
        <v>231</v>
      </c>
      <c r="C60" s="433">
        <v>36.651999999999987</v>
      </c>
      <c r="D60" s="444">
        <v>136.65199999999999</v>
      </c>
      <c r="E60" s="433">
        <f t="shared" si="5"/>
        <v>100</v>
      </c>
    </row>
    <row r="61" spans="1:5" s="128" customFormat="1" ht="10.15" customHeight="1">
      <c r="A61" s="137"/>
      <c r="B61" s="137"/>
      <c r="D61" s="137"/>
      <c r="E61" s="433"/>
    </row>
    <row r="62" spans="1:5" s="128" customFormat="1" ht="14.25">
      <c r="A62" s="446" t="s">
        <v>367</v>
      </c>
      <c r="B62" s="447"/>
      <c r="C62" s="318"/>
      <c r="D62" s="137"/>
      <c r="E62" s="433"/>
    </row>
    <row r="63" spans="1:5" s="128" customFormat="1" ht="14.25">
      <c r="A63" s="435">
        <v>51</v>
      </c>
      <c r="B63" s="137" t="s">
        <v>58</v>
      </c>
      <c r="C63" s="433">
        <v>4.5010000000000003</v>
      </c>
      <c r="D63" s="520">
        <v>4.5010000000000003</v>
      </c>
      <c r="E63" s="433">
        <f>D63-C63</f>
        <v>0</v>
      </c>
    </row>
    <row r="64" spans="1:5" s="128" customFormat="1" ht="14.25">
      <c r="A64" s="435">
        <v>58</v>
      </c>
      <c r="B64" s="137" t="s">
        <v>59</v>
      </c>
      <c r="C64" s="433">
        <v>5622.1310000000003</v>
      </c>
      <c r="D64" s="520">
        <v>5622.1310000000003</v>
      </c>
      <c r="E64" s="433">
        <f>D64-C64</f>
        <v>0</v>
      </c>
    </row>
    <row r="65" spans="1:5" s="128" customFormat="1" ht="14.25">
      <c r="A65" s="422"/>
      <c r="B65" s="422"/>
      <c r="C65" s="422"/>
      <c r="D65" s="422"/>
      <c r="E65" s="422"/>
    </row>
    <row r="66" spans="1:5" s="128" customFormat="1" ht="14.25">
      <c r="C66" s="134"/>
    </row>
  </sheetData>
  <pageMargins left="0.52" right="0.39370078740157483" top="0.31496062992125984" bottom="0.32" header="0.23622047244094491" footer="0.24"/>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tabColor rgb="FF92D050"/>
    <pageSetUpPr fitToPage="1"/>
  </sheetPr>
  <dimension ref="A1:N59"/>
  <sheetViews>
    <sheetView showGridLines="0" zoomScale="110" zoomScaleNormal="110" workbookViewId="0">
      <pane ySplit="5" topLeftCell="A6" activePane="bottomLeft" state="frozen"/>
      <selection activeCell="O35" sqref="O35"/>
      <selection pane="bottomLeft"/>
    </sheetView>
  </sheetViews>
  <sheetFormatPr baseColWidth="10" defaultColWidth="11.42578125" defaultRowHeight="11.25"/>
  <cols>
    <col min="1" max="1" width="3.7109375" style="47" customWidth="1"/>
    <col min="2" max="2" width="51.7109375" style="47" customWidth="1"/>
    <col min="3" max="4" width="11.42578125" style="47"/>
    <col min="5" max="5" width="13.42578125" style="47" bestFit="1" customWidth="1"/>
    <col min="6" max="16384" width="11.42578125" style="47"/>
  </cols>
  <sheetData>
    <row r="1" spans="1:14" ht="15">
      <c r="A1" s="140" t="s">
        <v>426</v>
      </c>
      <c r="B1" s="22"/>
      <c r="C1" s="22"/>
      <c r="D1" s="410"/>
      <c r="E1" s="410"/>
      <c r="F1" s="410"/>
      <c r="G1" s="410"/>
      <c r="H1" s="410"/>
      <c r="I1" s="410"/>
      <c r="J1" s="410"/>
      <c r="K1" s="410"/>
      <c r="L1" s="410"/>
      <c r="M1" s="410"/>
      <c r="N1" s="410"/>
    </row>
    <row r="2" spans="1:14" ht="14.25" customHeight="1">
      <c r="A2" s="150" t="s">
        <v>0</v>
      </c>
      <c r="B2" s="29"/>
      <c r="C2" s="29"/>
      <c r="D2" s="410"/>
      <c r="E2" s="410"/>
      <c r="F2" s="410"/>
      <c r="G2" s="410"/>
      <c r="H2" s="410"/>
      <c r="I2" s="410"/>
      <c r="J2" s="410"/>
      <c r="K2" s="410"/>
      <c r="L2" s="410"/>
      <c r="M2" s="410"/>
      <c r="N2" s="410"/>
    </row>
    <row r="3" spans="1:14" ht="7.15" customHeight="1">
      <c r="A3" s="24"/>
      <c r="B3" s="24"/>
      <c r="C3" s="24"/>
      <c r="D3" s="410"/>
      <c r="E3" s="410"/>
      <c r="F3" s="410"/>
      <c r="G3" s="410"/>
      <c r="H3" s="410"/>
      <c r="I3" s="410"/>
      <c r="J3" s="410"/>
      <c r="K3" s="410"/>
      <c r="L3" s="410"/>
      <c r="M3" s="410"/>
      <c r="N3" s="410"/>
    </row>
    <row r="4" spans="1:14" s="48" customFormat="1" ht="45" customHeight="1">
      <c r="A4" s="30" t="s">
        <v>64</v>
      </c>
      <c r="B4" s="558" t="s">
        <v>65</v>
      </c>
      <c r="C4" s="249" t="s">
        <v>82</v>
      </c>
      <c r="D4" s="411"/>
      <c r="E4" s="411"/>
      <c r="F4" s="411"/>
      <c r="G4" s="411"/>
      <c r="H4" s="411"/>
      <c r="I4" s="411"/>
      <c r="J4" s="411"/>
      <c r="K4" s="411"/>
      <c r="L4" s="411"/>
      <c r="M4" s="411"/>
      <c r="N4" s="411"/>
    </row>
    <row r="5" spans="1:14" s="49" customFormat="1" ht="3.75" customHeight="1">
      <c r="A5" s="31"/>
      <c r="B5" s="31"/>
      <c r="C5" s="31"/>
      <c r="D5" s="412"/>
      <c r="E5" s="412"/>
      <c r="F5" s="412"/>
      <c r="G5" s="412"/>
      <c r="H5" s="412"/>
      <c r="I5" s="412"/>
      <c r="J5" s="412"/>
      <c r="K5" s="412"/>
      <c r="L5" s="412"/>
      <c r="M5" s="412"/>
      <c r="N5" s="412"/>
    </row>
    <row r="6" spans="1:14" s="50" customFormat="1" ht="14.25">
      <c r="A6" s="32" t="s">
        <v>83</v>
      </c>
      <c r="B6" s="32"/>
      <c r="C6" s="34"/>
      <c r="D6" s="413"/>
      <c r="E6" s="413"/>
      <c r="F6" s="413"/>
      <c r="G6" s="413"/>
      <c r="H6" s="413"/>
      <c r="I6" s="413"/>
      <c r="J6" s="413"/>
      <c r="K6" s="413"/>
      <c r="L6" s="413"/>
      <c r="M6" s="413"/>
      <c r="N6" s="413"/>
    </row>
    <row r="7" spans="1:14" s="50" customFormat="1" ht="12.75" customHeight="1">
      <c r="A7" s="37">
        <v>1</v>
      </c>
      <c r="B7" s="15" t="s">
        <v>42</v>
      </c>
      <c r="C7" s="35">
        <v>1.8656999999999999</v>
      </c>
      <c r="D7" s="413"/>
      <c r="E7" s="413"/>
      <c r="F7" s="413"/>
      <c r="G7" s="413"/>
      <c r="H7" s="413"/>
      <c r="I7" s="413"/>
      <c r="J7" s="413"/>
      <c r="K7" s="413"/>
      <c r="L7" s="413"/>
      <c r="M7" s="413"/>
      <c r="N7" s="413"/>
    </row>
    <row r="8" spans="1:14" s="50" customFormat="1" ht="12.75" customHeight="1">
      <c r="A8" s="38">
        <v>2</v>
      </c>
      <c r="B8" s="15" t="s">
        <v>66</v>
      </c>
      <c r="C8" s="35">
        <v>38.632599999999996</v>
      </c>
      <c r="D8" s="413"/>
      <c r="E8" s="413"/>
      <c r="F8" s="413"/>
      <c r="G8" s="413"/>
      <c r="H8" s="413"/>
      <c r="I8" s="413"/>
      <c r="J8" s="413"/>
      <c r="K8" s="413"/>
      <c r="L8" s="413"/>
      <c r="M8" s="413"/>
      <c r="N8" s="413"/>
    </row>
    <row r="9" spans="1:14" s="50" customFormat="1" ht="12.75" customHeight="1">
      <c r="A9" s="38">
        <v>3</v>
      </c>
      <c r="B9" s="15" t="s">
        <v>67</v>
      </c>
      <c r="C9" s="35">
        <v>1.3839999999999999</v>
      </c>
      <c r="D9" s="413"/>
      <c r="E9" s="413"/>
      <c r="F9" s="413"/>
      <c r="G9" s="413"/>
      <c r="H9" s="413"/>
      <c r="I9" s="413"/>
      <c r="J9" s="413"/>
      <c r="K9" s="413"/>
      <c r="L9" s="413"/>
      <c r="M9" s="413"/>
      <c r="N9" s="413"/>
    </row>
    <row r="10" spans="1:14" s="50" customFormat="1" ht="12.75" customHeight="1">
      <c r="A10" s="38">
        <v>4</v>
      </c>
      <c r="B10" s="15" t="s">
        <v>43</v>
      </c>
      <c r="C10" s="35">
        <v>1.2557</v>
      </c>
      <c r="D10" s="413"/>
      <c r="E10" s="413"/>
      <c r="F10" s="413"/>
      <c r="G10" s="413"/>
      <c r="H10" s="413"/>
      <c r="I10" s="413"/>
      <c r="J10" s="413"/>
      <c r="K10" s="413"/>
      <c r="L10" s="413"/>
      <c r="M10" s="413"/>
      <c r="N10" s="413"/>
    </row>
    <row r="11" spans="1:14" s="50" customFormat="1" ht="12.75" customHeight="1">
      <c r="A11" s="38">
        <v>5</v>
      </c>
      <c r="B11" s="15" t="s">
        <v>68</v>
      </c>
      <c r="C11" s="35">
        <v>3.1459999999999999</v>
      </c>
      <c r="D11" s="413"/>
      <c r="E11" s="413"/>
      <c r="F11" s="413"/>
      <c r="G11" s="413"/>
      <c r="H11" s="413"/>
      <c r="I11" s="413"/>
      <c r="J11" s="413"/>
      <c r="K11" s="413"/>
      <c r="L11" s="413"/>
      <c r="M11" s="413"/>
      <c r="N11" s="413"/>
    </row>
    <row r="12" spans="1:14" s="50" customFormat="1" ht="12.75" customHeight="1">
      <c r="A12" s="38">
        <v>6</v>
      </c>
      <c r="B12" s="15" t="s">
        <v>69</v>
      </c>
      <c r="C12" s="35">
        <v>6.7320000000000002</v>
      </c>
      <c r="D12" s="413"/>
      <c r="E12" s="413"/>
      <c r="F12" s="413"/>
      <c r="G12" s="413"/>
      <c r="H12" s="413"/>
      <c r="I12" s="413"/>
      <c r="J12" s="413"/>
      <c r="K12" s="413"/>
      <c r="L12" s="413"/>
      <c r="M12" s="413"/>
      <c r="N12" s="413"/>
    </row>
    <row r="13" spans="1:14" s="50" customFormat="1" ht="12.75" customHeight="1">
      <c r="A13" s="39">
        <v>10</v>
      </c>
      <c r="B13" s="15" t="s">
        <v>44</v>
      </c>
      <c r="C13" s="35">
        <v>127.699</v>
      </c>
      <c r="D13" s="413"/>
      <c r="E13" s="413"/>
      <c r="F13" s="413"/>
      <c r="G13" s="413"/>
      <c r="H13" s="413"/>
      <c r="I13" s="413"/>
      <c r="J13" s="413"/>
      <c r="K13" s="413"/>
      <c r="L13" s="413"/>
      <c r="M13" s="413"/>
      <c r="N13" s="413"/>
    </row>
    <row r="14" spans="1:14" s="50" customFormat="1" ht="12.75" customHeight="1">
      <c r="A14" s="39">
        <v>11</v>
      </c>
      <c r="B14" s="15" t="s">
        <v>72</v>
      </c>
      <c r="C14" s="35">
        <v>163.434</v>
      </c>
      <c r="D14" s="39"/>
      <c r="E14" s="413"/>
      <c r="F14" s="413"/>
      <c r="G14" s="413"/>
      <c r="H14" s="413"/>
      <c r="I14" s="413"/>
      <c r="J14" s="413"/>
      <c r="K14" s="413"/>
      <c r="L14" s="413"/>
      <c r="M14" s="413"/>
      <c r="N14" s="413"/>
    </row>
    <row r="15" spans="1:14" s="50" customFormat="1" ht="12.75" customHeight="1">
      <c r="A15" s="39">
        <v>12</v>
      </c>
      <c r="B15" s="15" t="s">
        <v>73</v>
      </c>
      <c r="C15" s="35">
        <v>87.27</v>
      </c>
      <c r="D15" s="39"/>
      <c r="E15" s="413"/>
      <c r="F15" s="413"/>
      <c r="G15" s="413"/>
      <c r="H15" s="413"/>
      <c r="I15" s="413"/>
      <c r="J15" s="413"/>
      <c r="K15" s="413"/>
      <c r="L15" s="413"/>
      <c r="M15" s="413"/>
      <c r="N15" s="413"/>
    </row>
    <row r="16" spans="1:14" s="50" customFormat="1" ht="12.75" customHeight="1">
      <c r="A16" s="39">
        <v>13</v>
      </c>
      <c r="B16" s="15" t="s">
        <v>74</v>
      </c>
      <c r="C16" s="35">
        <v>237.36500000000001</v>
      </c>
      <c r="D16" s="39"/>
      <c r="E16" s="413"/>
      <c r="F16" s="413"/>
      <c r="G16" s="413"/>
      <c r="H16" s="413"/>
      <c r="I16" s="413"/>
      <c r="J16" s="413"/>
      <c r="K16" s="413"/>
      <c r="L16" s="413"/>
      <c r="M16" s="413"/>
      <c r="N16" s="413"/>
    </row>
    <row r="17" spans="1:14" s="50" customFormat="1" ht="12.75" customHeight="1">
      <c r="A17" s="39">
        <v>14</v>
      </c>
      <c r="B17" s="15" t="s">
        <v>75</v>
      </c>
      <c r="C17" s="35">
        <v>112.221</v>
      </c>
      <c r="D17" s="413"/>
      <c r="E17" s="413"/>
      <c r="F17" s="413"/>
      <c r="G17" s="413"/>
      <c r="H17" s="413"/>
      <c r="I17" s="413"/>
      <c r="J17" s="413"/>
      <c r="K17" s="413"/>
      <c r="L17" s="413"/>
      <c r="M17" s="413"/>
      <c r="N17" s="413"/>
    </row>
    <row r="18" spans="1:14" s="50" customFormat="1" ht="12.75" customHeight="1">
      <c r="A18" s="39">
        <v>15</v>
      </c>
      <c r="B18" s="15" t="s">
        <v>84</v>
      </c>
      <c r="C18" s="35">
        <v>700.45699999999999</v>
      </c>
      <c r="D18" s="413"/>
      <c r="E18" s="413"/>
      <c r="F18" s="413"/>
      <c r="G18" s="413"/>
      <c r="H18" s="413"/>
      <c r="I18" s="413"/>
      <c r="J18" s="413"/>
      <c r="K18" s="413"/>
      <c r="L18" s="413"/>
      <c r="M18" s="413"/>
      <c r="N18" s="413"/>
    </row>
    <row r="19" spans="1:14" s="50" customFormat="1" ht="12.75" customHeight="1">
      <c r="A19" s="33">
        <v>16</v>
      </c>
      <c r="B19" s="15" t="s">
        <v>77</v>
      </c>
      <c r="C19" s="35">
        <v>2.915</v>
      </c>
      <c r="D19" s="413"/>
      <c r="E19" s="413"/>
      <c r="F19" s="413"/>
      <c r="G19" s="413"/>
      <c r="H19" s="413"/>
      <c r="I19" s="413"/>
      <c r="J19" s="413"/>
      <c r="K19" s="413"/>
      <c r="L19" s="413"/>
      <c r="M19" s="413"/>
      <c r="N19" s="413"/>
    </row>
    <row r="20" spans="1:14" s="50" customFormat="1" ht="14.25">
      <c r="A20" s="32" t="s">
        <v>85</v>
      </c>
      <c r="B20" s="313"/>
      <c r="C20" s="41">
        <f>SUM(C7:C19)</f>
        <v>1484.377</v>
      </c>
      <c r="D20" s="413"/>
      <c r="E20" s="413"/>
      <c r="F20" s="413"/>
      <c r="G20" s="413"/>
      <c r="H20" s="413"/>
      <c r="I20" s="413"/>
      <c r="J20" s="413"/>
      <c r="K20" s="413"/>
      <c r="L20" s="413"/>
      <c r="M20" s="413"/>
      <c r="N20" s="413"/>
    </row>
    <row r="21" spans="1:14" s="50" customFormat="1" ht="16.5" customHeight="1">
      <c r="A21" s="32" t="s">
        <v>86</v>
      </c>
      <c r="B21" s="32"/>
      <c r="C21" s="44"/>
      <c r="D21" s="413"/>
      <c r="E21" s="413"/>
      <c r="F21" s="413"/>
      <c r="G21" s="413"/>
      <c r="H21" s="413"/>
      <c r="I21" s="413"/>
      <c r="J21" s="413"/>
      <c r="K21" s="413"/>
      <c r="L21" s="413"/>
      <c r="M21" s="413"/>
      <c r="N21" s="413"/>
    </row>
    <row r="22" spans="1:14" s="54" customFormat="1" ht="12.75" customHeight="1">
      <c r="A22" s="33">
        <v>20</v>
      </c>
      <c r="B22" s="15" t="s">
        <v>45</v>
      </c>
      <c r="C22" s="35">
        <v>97.995000000000005</v>
      </c>
      <c r="D22" s="414"/>
      <c r="E22" s="414"/>
      <c r="F22" s="414"/>
      <c r="G22" s="414"/>
      <c r="H22" s="414"/>
      <c r="I22" s="414"/>
      <c r="J22" s="414"/>
      <c r="K22" s="414"/>
      <c r="L22" s="414"/>
      <c r="M22" s="414"/>
      <c r="N22" s="414"/>
    </row>
    <row r="23" spans="1:14" s="50" customFormat="1" ht="12.75" customHeight="1">
      <c r="A23" s="33">
        <v>21</v>
      </c>
      <c r="B23" s="15" t="s">
        <v>78</v>
      </c>
      <c r="C23" s="35">
        <v>63.023000000000003</v>
      </c>
      <c r="D23" s="414"/>
      <c r="E23" s="413"/>
      <c r="F23" s="413"/>
      <c r="G23" s="413"/>
      <c r="H23" s="413"/>
      <c r="I23" s="413"/>
      <c r="J23" s="413"/>
      <c r="K23" s="413"/>
      <c r="L23" s="413"/>
      <c r="M23" s="413"/>
      <c r="N23" s="413"/>
    </row>
    <row r="24" spans="1:14" s="50" customFormat="1" ht="12.75" customHeight="1">
      <c r="A24" s="33">
        <v>22</v>
      </c>
      <c r="B24" s="15" t="s">
        <v>355</v>
      </c>
      <c r="C24" s="35">
        <v>0</v>
      </c>
      <c r="D24" s="414"/>
      <c r="E24" s="413"/>
      <c r="F24" s="413"/>
      <c r="G24" s="413"/>
      <c r="H24" s="413"/>
      <c r="I24" s="413"/>
      <c r="J24" s="413"/>
      <c r="K24" s="413"/>
      <c r="L24" s="413"/>
      <c r="M24" s="413"/>
      <c r="N24" s="413"/>
    </row>
    <row r="25" spans="1:14" s="50" customFormat="1" ht="12.75" customHeight="1">
      <c r="A25" s="33">
        <v>23</v>
      </c>
      <c r="B25" s="15" t="s">
        <v>342</v>
      </c>
      <c r="C25" s="35">
        <v>160.36600000000001</v>
      </c>
      <c r="D25" s="414"/>
      <c r="E25" s="413"/>
      <c r="F25" s="413"/>
      <c r="G25" s="413"/>
      <c r="H25" s="413"/>
      <c r="I25" s="413"/>
      <c r="J25" s="413"/>
      <c r="K25" s="413"/>
      <c r="L25" s="413"/>
      <c r="M25" s="413"/>
      <c r="N25" s="413"/>
    </row>
    <row r="26" spans="1:14" s="50" customFormat="1" ht="12.75" customHeight="1">
      <c r="A26" s="33">
        <v>24</v>
      </c>
      <c r="B26" s="15" t="s">
        <v>47</v>
      </c>
      <c r="C26" s="35">
        <v>65.914000000000001</v>
      </c>
      <c r="D26" s="414"/>
      <c r="E26" s="413"/>
      <c r="F26" s="413"/>
      <c r="G26" s="413"/>
      <c r="H26" s="413"/>
      <c r="I26" s="413"/>
      <c r="J26" s="413"/>
      <c r="K26" s="413"/>
      <c r="L26" s="413"/>
      <c r="M26" s="413"/>
      <c r="N26" s="413"/>
    </row>
    <row r="27" spans="1:14" s="50" customFormat="1" ht="12.75" customHeight="1">
      <c r="A27" s="33">
        <v>25</v>
      </c>
      <c r="B27" s="15" t="s">
        <v>345</v>
      </c>
      <c r="C27" s="35">
        <v>30.164999999999999</v>
      </c>
      <c r="D27" s="414"/>
      <c r="E27" s="413"/>
      <c r="F27" s="413"/>
      <c r="G27" s="413"/>
      <c r="H27" s="413"/>
      <c r="I27" s="413"/>
      <c r="J27" s="413"/>
      <c r="K27" s="413"/>
      <c r="L27" s="413"/>
      <c r="M27" s="413"/>
      <c r="N27" s="413"/>
    </row>
    <row r="28" spans="1:14" s="50" customFormat="1" ht="14.25">
      <c r="A28" s="32" t="s">
        <v>87</v>
      </c>
      <c r="B28" s="313"/>
      <c r="C28" s="41">
        <f>SUM(C22:C27)</f>
        <v>417.46300000000002</v>
      </c>
      <c r="D28" s="413"/>
      <c r="E28" s="413"/>
      <c r="F28" s="413"/>
      <c r="G28" s="413"/>
      <c r="H28" s="413"/>
      <c r="I28" s="413"/>
      <c r="J28" s="413"/>
      <c r="K28" s="413"/>
      <c r="L28" s="413"/>
      <c r="M28" s="413"/>
      <c r="N28" s="413"/>
    </row>
    <row r="29" spans="1:14" s="50" customFormat="1" ht="16.5" customHeight="1">
      <c r="A29" s="32" t="s">
        <v>88</v>
      </c>
      <c r="B29" s="32"/>
      <c r="C29" s="44"/>
      <c r="D29" s="413"/>
      <c r="E29" s="413"/>
      <c r="F29" s="413"/>
      <c r="G29" s="413"/>
      <c r="H29" s="413"/>
      <c r="I29" s="413"/>
      <c r="J29" s="413"/>
      <c r="K29" s="413"/>
      <c r="L29" s="413"/>
      <c r="M29" s="413"/>
      <c r="N29" s="413"/>
    </row>
    <row r="30" spans="1:14" s="50" customFormat="1" ht="12.75" customHeight="1">
      <c r="A30" s="33">
        <v>30</v>
      </c>
      <c r="B30" s="15" t="s">
        <v>344</v>
      </c>
      <c r="C30" s="35">
        <v>70.299800000000005</v>
      </c>
      <c r="D30" s="413"/>
      <c r="E30" s="52"/>
      <c r="F30" s="52"/>
      <c r="G30" s="53"/>
      <c r="H30" s="413"/>
      <c r="I30" s="413"/>
      <c r="J30" s="413"/>
      <c r="K30" s="413"/>
      <c r="L30" s="413"/>
      <c r="M30" s="413"/>
      <c r="N30" s="413"/>
    </row>
    <row r="31" spans="1:14" s="50" customFormat="1" ht="12.75" customHeight="1">
      <c r="A31" s="33">
        <v>31</v>
      </c>
      <c r="B31" s="15" t="s">
        <v>79</v>
      </c>
      <c r="C31" s="35">
        <v>567.78599999999994</v>
      </c>
      <c r="D31" s="413"/>
      <c r="E31" s="413"/>
      <c r="F31" s="413"/>
      <c r="G31" s="413"/>
      <c r="H31" s="413"/>
      <c r="I31" s="413"/>
      <c r="J31" s="413"/>
      <c r="K31" s="413"/>
      <c r="L31" s="413"/>
      <c r="M31" s="413"/>
      <c r="N31" s="413"/>
    </row>
    <row r="32" spans="1:14" s="50" customFormat="1" ht="12.75" customHeight="1">
      <c r="A32" s="33">
        <v>32</v>
      </c>
      <c r="B32" s="15" t="s">
        <v>335</v>
      </c>
      <c r="C32" s="35">
        <v>5.6669999999999998</v>
      </c>
      <c r="D32" s="413"/>
      <c r="E32" s="413"/>
      <c r="F32" s="413"/>
      <c r="G32" s="413"/>
      <c r="H32" s="413"/>
      <c r="I32" s="413"/>
      <c r="J32" s="413"/>
      <c r="K32" s="413"/>
      <c r="L32" s="413"/>
      <c r="M32" s="413"/>
      <c r="N32" s="413"/>
    </row>
    <row r="33" spans="1:14" s="50" customFormat="1" ht="12.75" customHeight="1">
      <c r="A33" s="33">
        <v>33</v>
      </c>
      <c r="B33" s="15" t="s">
        <v>49</v>
      </c>
      <c r="C33" s="35">
        <v>53.173999999999999</v>
      </c>
      <c r="D33" s="413"/>
      <c r="E33" s="413"/>
      <c r="F33" s="413"/>
      <c r="G33" s="413"/>
      <c r="H33" s="413"/>
      <c r="I33" s="413"/>
      <c r="J33" s="413"/>
      <c r="K33" s="413"/>
      <c r="L33" s="413"/>
      <c r="M33" s="413"/>
      <c r="N33" s="413"/>
    </row>
    <row r="34" spans="1:14" s="50" customFormat="1" ht="12.75" customHeight="1">
      <c r="A34" s="33">
        <v>34</v>
      </c>
      <c r="B34" s="15" t="s">
        <v>50</v>
      </c>
      <c r="C34" s="35">
        <v>361.79599999999999</v>
      </c>
      <c r="D34" s="413"/>
      <c r="E34" s="413"/>
      <c r="F34" s="413"/>
      <c r="G34" s="413"/>
      <c r="H34" s="413"/>
      <c r="I34" s="413"/>
      <c r="J34" s="413"/>
      <c r="K34" s="413"/>
      <c r="L34" s="413"/>
      <c r="M34" s="413"/>
      <c r="N34" s="413"/>
    </row>
    <row r="35" spans="1:14" s="50" customFormat="1" ht="14.25">
      <c r="A35" s="32" t="s">
        <v>89</v>
      </c>
      <c r="B35" s="313"/>
      <c r="C35" s="41">
        <f>SUM(C30:C34)</f>
        <v>1058.7228</v>
      </c>
      <c r="D35" s="413"/>
      <c r="E35" s="413"/>
      <c r="F35" s="413"/>
      <c r="G35" s="413"/>
      <c r="H35" s="413"/>
      <c r="I35" s="413"/>
      <c r="J35" s="413"/>
      <c r="K35" s="413"/>
      <c r="L35" s="413"/>
      <c r="M35" s="413"/>
      <c r="N35" s="413"/>
    </row>
    <row r="36" spans="1:14" s="50" customFormat="1" ht="16.5" customHeight="1">
      <c r="A36" s="32" t="s">
        <v>90</v>
      </c>
      <c r="B36" s="32"/>
      <c r="C36" s="44"/>
      <c r="D36" s="413"/>
      <c r="E36" s="413"/>
      <c r="F36" s="413"/>
      <c r="G36" s="413"/>
      <c r="H36" s="413"/>
      <c r="I36" s="413"/>
      <c r="J36" s="413"/>
      <c r="K36" s="413"/>
      <c r="L36" s="413"/>
      <c r="M36" s="413"/>
      <c r="N36" s="413"/>
    </row>
    <row r="37" spans="1:14" s="50" customFormat="1" ht="12.75" customHeight="1">
      <c r="A37" s="33">
        <v>40</v>
      </c>
      <c r="B37" s="15" t="s">
        <v>91</v>
      </c>
      <c r="C37" s="35">
        <v>378.86799999999999</v>
      </c>
      <c r="D37" s="413"/>
      <c r="E37" s="413"/>
      <c r="F37" s="413"/>
      <c r="G37" s="413"/>
      <c r="H37" s="413"/>
      <c r="I37" s="413"/>
      <c r="J37" s="413"/>
      <c r="K37" s="413"/>
      <c r="L37" s="413"/>
      <c r="M37" s="413"/>
      <c r="N37" s="413"/>
    </row>
    <row r="38" spans="1:14" s="54" customFormat="1" ht="12.75" customHeight="1">
      <c r="A38" s="33">
        <v>41</v>
      </c>
      <c r="B38" s="15" t="s">
        <v>92</v>
      </c>
      <c r="C38" s="35">
        <v>1989.9829999999999</v>
      </c>
      <c r="D38" s="414"/>
      <c r="E38" s="414"/>
      <c r="F38" s="414"/>
    </row>
    <row r="39" spans="1:14" s="50" customFormat="1" ht="12.75" customHeight="1">
      <c r="A39" s="33">
        <v>42</v>
      </c>
      <c r="B39" s="15" t="s">
        <v>81</v>
      </c>
      <c r="C39" s="35">
        <v>301.38900000000001</v>
      </c>
      <c r="D39" s="413"/>
      <c r="E39" s="413"/>
      <c r="F39" s="413"/>
    </row>
    <row r="40" spans="1:14" s="50" customFormat="1" ht="12.75" customHeight="1">
      <c r="A40" s="33">
        <v>43</v>
      </c>
      <c r="B40" s="15" t="s">
        <v>93</v>
      </c>
      <c r="C40" s="35">
        <v>723.71199999999999</v>
      </c>
      <c r="D40" s="413"/>
      <c r="E40" s="413"/>
      <c r="F40" s="413"/>
    </row>
    <row r="41" spans="1:14" s="54" customFormat="1" ht="12.75" customHeight="1">
      <c r="A41" s="33">
        <v>44</v>
      </c>
      <c r="B41" s="15" t="s">
        <v>55</v>
      </c>
      <c r="C41" s="35">
        <v>148.76400000000001</v>
      </c>
      <c r="D41" s="414"/>
      <c r="E41" s="414"/>
      <c r="F41" s="414"/>
    </row>
    <row r="42" spans="1:14" s="54" customFormat="1" ht="12.75" customHeight="1">
      <c r="A42" s="33">
        <v>45</v>
      </c>
      <c r="B42" s="15" t="s">
        <v>56</v>
      </c>
      <c r="C42" s="35">
        <v>3073.0059999999999</v>
      </c>
      <c r="D42" s="414"/>
      <c r="E42" s="414"/>
      <c r="F42" s="414"/>
    </row>
    <row r="43" spans="1:14" s="54" customFormat="1" ht="12.75" customHeight="1">
      <c r="A43" s="33">
        <v>46</v>
      </c>
      <c r="B43" s="15" t="s">
        <v>57</v>
      </c>
      <c r="C43" s="35">
        <v>5772.5829999999996</v>
      </c>
      <c r="D43" s="414"/>
      <c r="E43" s="414"/>
      <c r="F43" s="414"/>
    </row>
    <row r="44" spans="1:14" s="50" customFormat="1" ht="14.25">
      <c r="A44" s="32" t="s">
        <v>94</v>
      </c>
      <c r="B44" s="313"/>
      <c r="C44" s="41">
        <f>SUM(C37:C43)</f>
        <v>12388.305</v>
      </c>
      <c r="D44" s="413"/>
      <c r="E44" s="413"/>
      <c r="F44" s="413"/>
    </row>
    <row r="45" spans="1:14" s="50" customFormat="1" ht="16.5" customHeight="1">
      <c r="A45" s="32" t="s">
        <v>95</v>
      </c>
      <c r="B45" s="32"/>
      <c r="C45" s="44"/>
      <c r="D45" s="410"/>
      <c r="E45" s="413"/>
      <c r="F45" s="413"/>
    </row>
    <row r="46" spans="1:14" s="50" customFormat="1" ht="12.75" customHeight="1">
      <c r="A46" s="33">
        <v>51</v>
      </c>
      <c r="B46" s="15" t="s">
        <v>58</v>
      </c>
      <c r="C46" s="35">
        <v>392.28199999999998</v>
      </c>
      <c r="D46" s="410"/>
      <c r="E46" s="415"/>
      <c r="F46" s="413"/>
    </row>
    <row r="47" spans="1:14" s="54" customFormat="1" ht="12.75" customHeight="1">
      <c r="A47" s="33">
        <v>58</v>
      </c>
      <c r="B47" s="15" t="s">
        <v>96</v>
      </c>
      <c r="C47" s="35">
        <v>2635.7179999999998</v>
      </c>
      <c r="D47" s="416"/>
      <c r="E47" s="417"/>
      <c r="F47" s="414"/>
    </row>
    <row r="48" spans="1:14" s="50" customFormat="1" ht="14.25">
      <c r="A48" s="32" t="s">
        <v>97</v>
      </c>
      <c r="B48" s="313"/>
      <c r="C48" s="41">
        <f>SUM(C46:C47)</f>
        <v>3028</v>
      </c>
      <c r="D48" s="413"/>
      <c r="E48" s="413"/>
      <c r="F48" s="413"/>
    </row>
    <row r="49" spans="1:6" s="54" customFormat="1" ht="16.5" customHeight="1">
      <c r="A49" s="250" t="s">
        <v>98</v>
      </c>
      <c r="B49" s="250"/>
      <c r="C49" s="251">
        <f>C20+C28+C35+C44+C48</f>
        <v>18376.8678</v>
      </c>
      <c r="D49" s="414"/>
      <c r="E49" s="414"/>
      <c r="F49" s="414"/>
    </row>
    <row r="50" spans="1:6" s="54" customFormat="1" ht="7.5" customHeight="1">
      <c r="B50" s="414"/>
      <c r="C50" s="414"/>
      <c r="D50" s="414"/>
      <c r="E50" s="414"/>
      <c r="F50" s="414"/>
    </row>
    <row r="51" spans="1:6" s="54" customFormat="1" ht="12">
      <c r="A51" s="252" t="s">
        <v>2</v>
      </c>
      <c r="B51" s="414"/>
      <c r="C51" s="414"/>
      <c r="D51" s="414"/>
      <c r="E51" s="414"/>
      <c r="F51" s="414"/>
    </row>
    <row r="52" spans="1:6" s="55" customFormat="1">
      <c r="B52" s="416"/>
      <c r="C52" s="416"/>
      <c r="D52" s="416"/>
      <c r="E52" s="416"/>
      <c r="F52" s="416"/>
    </row>
    <row r="53" spans="1:6" s="55" customFormat="1">
      <c r="B53" s="416"/>
      <c r="C53" s="416"/>
      <c r="D53" s="416"/>
      <c r="E53" s="416"/>
      <c r="F53" s="416"/>
    </row>
    <row r="54" spans="1:6" s="55" customFormat="1">
      <c r="B54" s="416"/>
      <c r="C54" s="416"/>
      <c r="D54" s="416"/>
      <c r="E54" s="416"/>
      <c r="F54" s="416"/>
    </row>
    <row r="55" spans="1:6" s="55" customFormat="1">
      <c r="B55" s="416"/>
      <c r="C55" s="416"/>
      <c r="D55" s="416"/>
      <c r="E55" s="416"/>
      <c r="F55" s="416"/>
    </row>
    <row r="56" spans="1:6" s="55" customFormat="1">
      <c r="B56" s="416"/>
      <c r="C56" s="416"/>
      <c r="D56" s="416"/>
      <c r="E56" s="416"/>
      <c r="F56" s="416"/>
    </row>
    <row r="57" spans="1:6" s="55" customFormat="1">
      <c r="B57" s="416"/>
      <c r="C57" s="416"/>
      <c r="D57" s="416"/>
      <c r="E57" s="416"/>
      <c r="F57" s="416"/>
    </row>
    <row r="58" spans="1:6" s="55" customFormat="1">
      <c r="B58" s="416"/>
      <c r="C58" s="416"/>
      <c r="D58" s="416"/>
      <c r="E58" s="416"/>
      <c r="F58" s="416"/>
    </row>
    <row r="59" spans="1:6" s="55" customFormat="1">
      <c r="B59" s="416"/>
      <c r="C59" s="416"/>
      <c r="D59" s="416"/>
      <c r="E59" s="416"/>
      <c r="F59" s="416"/>
    </row>
  </sheetData>
  <printOptions horizontalCentered="1"/>
  <pageMargins left="0.19685039370078741" right="0.19685039370078741" top="0.98425196850393704" bottom="0.78740157480314965" header="0.51181102362204722" footer="0.1181102362204724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tabColor rgb="FF92D050"/>
  </sheetPr>
  <dimension ref="A1:N30"/>
  <sheetViews>
    <sheetView showGridLines="0" zoomScaleNormal="100" workbookViewId="0"/>
  </sheetViews>
  <sheetFormatPr baseColWidth="10" defaultRowHeight="12"/>
  <cols>
    <col min="1" max="1" width="2.5703125" style="7" customWidth="1"/>
    <col min="2" max="2" width="37.85546875" style="7" customWidth="1"/>
    <col min="3" max="3" width="4.85546875" style="7" hidden="1" customWidth="1"/>
    <col min="4" max="4" width="9.42578125" style="7" customWidth="1"/>
    <col min="5" max="6" width="7" style="7" customWidth="1"/>
    <col min="7" max="7" width="2.140625" style="7" customWidth="1"/>
    <col min="8" max="8" width="9.42578125" style="7" customWidth="1"/>
    <col min="9" max="10" width="7" style="7" customWidth="1"/>
    <col min="11" max="252" width="11.42578125" style="7"/>
    <col min="253" max="253" width="4.42578125" style="7" customWidth="1"/>
    <col min="254" max="254" width="40.7109375" style="7" customWidth="1"/>
    <col min="255" max="258" width="9.85546875" style="7" bestFit="1" customWidth="1"/>
    <col min="259" max="260" width="8.7109375" style="7" customWidth="1"/>
    <col min="261" max="508" width="11.42578125" style="7"/>
    <col min="509" max="509" width="4.42578125" style="7" customWidth="1"/>
    <col min="510" max="510" width="40.7109375" style="7" customWidth="1"/>
    <col min="511" max="514" width="9.85546875" style="7" bestFit="1" customWidth="1"/>
    <col min="515" max="516" width="8.7109375" style="7" customWidth="1"/>
    <col min="517" max="764" width="11.42578125" style="7"/>
    <col min="765" max="765" width="4.42578125" style="7" customWidth="1"/>
    <col min="766" max="766" width="40.7109375" style="7" customWidth="1"/>
    <col min="767" max="770" width="9.85546875" style="7" bestFit="1" customWidth="1"/>
    <col min="771" max="772" width="8.7109375" style="7" customWidth="1"/>
    <col min="773" max="1020" width="11.42578125" style="7"/>
    <col min="1021" max="1021" width="4.42578125" style="7" customWidth="1"/>
    <col min="1022" max="1022" width="40.7109375" style="7" customWidth="1"/>
    <col min="1023" max="1026" width="9.85546875" style="7" bestFit="1" customWidth="1"/>
    <col min="1027" max="1028" width="8.7109375" style="7" customWidth="1"/>
    <col min="1029" max="1276" width="11.42578125" style="7"/>
    <col min="1277" max="1277" width="4.42578125" style="7" customWidth="1"/>
    <col min="1278" max="1278" width="40.7109375" style="7" customWidth="1"/>
    <col min="1279" max="1282" width="9.85546875" style="7" bestFit="1" customWidth="1"/>
    <col min="1283" max="1284" width="8.7109375" style="7" customWidth="1"/>
    <col min="1285" max="1532" width="11.42578125" style="7"/>
    <col min="1533" max="1533" width="4.42578125" style="7" customWidth="1"/>
    <col min="1534" max="1534" width="40.7109375" style="7" customWidth="1"/>
    <col min="1535" max="1538" width="9.85546875" style="7" bestFit="1" customWidth="1"/>
    <col min="1539" max="1540" width="8.7109375" style="7" customWidth="1"/>
    <col min="1541" max="1788" width="11.42578125" style="7"/>
    <col min="1789" max="1789" width="4.42578125" style="7" customWidth="1"/>
    <col min="1790" max="1790" width="40.7109375" style="7" customWidth="1"/>
    <col min="1791" max="1794" width="9.85546875" style="7" bestFit="1" customWidth="1"/>
    <col min="1795" max="1796" width="8.7109375" style="7" customWidth="1"/>
    <col min="1797" max="2044" width="11.42578125" style="7"/>
    <col min="2045" max="2045" width="4.42578125" style="7" customWidth="1"/>
    <col min="2046" max="2046" width="40.7109375" style="7" customWidth="1"/>
    <col min="2047" max="2050" width="9.85546875" style="7" bestFit="1" customWidth="1"/>
    <col min="2051" max="2052" width="8.7109375" style="7" customWidth="1"/>
    <col min="2053" max="2300" width="11.42578125" style="7"/>
    <col min="2301" max="2301" width="4.42578125" style="7" customWidth="1"/>
    <col min="2302" max="2302" width="40.7109375" style="7" customWidth="1"/>
    <col min="2303" max="2306" width="9.85546875" style="7" bestFit="1" customWidth="1"/>
    <col min="2307" max="2308" width="8.7109375" style="7" customWidth="1"/>
    <col min="2309" max="2556" width="11.42578125" style="7"/>
    <col min="2557" max="2557" width="4.42578125" style="7" customWidth="1"/>
    <col min="2558" max="2558" width="40.7109375" style="7" customWidth="1"/>
    <col min="2559" max="2562" width="9.85546875" style="7" bestFit="1" customWidth="1"/>
    <col min="2563" max="2564" width="8.7109375" style="7" customWidth="1"/>
    <col min="2565" max="2812" width="11.42578125" style="7"/>
    <col min="2813" max="2813" width="4.42578125" style="7" customWidth="1"/>
    <col min="2814" max="2814" width="40.7109375" style="7" customWidth="1"/>
    <col min="2815" max="2818" width="9.85546875" style="7" bestFit="1" customWidth="1"/>
    <col min="2819" max="2820" width="8.7109375" style="7" customWidth="1"/>
    <col min="2821" max="3068" width="11.42578125" style="7"/>
    <col min="3069" max="3069" width="4.42578125" style="7" customWidth="1"/>
    <col min="3070" max="3070" width="40.7109375" style="7" customWidth="1"/>
    <col min="3071" max="3074" width="9.85546875" style="7" bestFit="1" customWidth="1"/>
    <col min="3075" max="3076" width="8.7109375" style="7" customWidth="1"/>
    <col min="3077" max="3324" width="11.42578125" style="7"/>
    <col min="3325" max="3325" width="4.42578125" style="7" customWidth="1"/>
    <col min="3326" max="3326" width="40.7109375" style="7" customWidth="1"/>
    <col min="3327" max="3330" width="9.85546875" style="7" bestFit="1" customWidth="1"/>
    <col min="3331" max="3332" width="8.7109375" style="7" customWidth="1"/>
    <col min="3333" max="3580" width="11.42578125" style="7"/>
    <col min="3581" max="3581" width="4.42578125" style="7" customWidth="1"/>
    <col min="3582" max="3582" width="40.7109375" style="7" customWidth="1"/>
    <col min="3583" max="3586" width="9.85546875" style="7" bestFit="1" customWidth="1"/>
    <col min="3587" max="3588" width="8.7109375" style="7" customWidth="1"/>
    <col min="3589" max="3836" width="11.42578125" style="7"/>
    <col min="3837" max="3837" width="4.42578125" style="7" customWidth="1"/>
    <col min="3838" max="3838" width="40.7109375" style="7" customWidth="1"/>
    <col min="3839" max="3842" width="9.85546875" style="7" bestFit="1" customWidth="1"/>
    <col min="3843" max="3844" width="8.7109375" style="7" customWidth="1"/>
    <col min="3845" max="4092" width="11.42578125" style="7"/>
    <col min="4093" max="4093" width="4.42578125" style="7" customWidth="1"/>
    <col min="4094" max="4094" width="40.7109375" style="7" customWidth="1"/>
    <col min="4095" max="4098" width="9.85546875" style="7" bestFit="1" customWidth="1"/>
    <col min="4099" max="4100" width="8.7109375" style="7" customWidth="1"/>
    <col min="4101" max="4348" width="11.42578125" style="7"/>
    <col min="4349" max="4349" width="4.42578125" style="7" customWidth="1"/>
    <col min="4350" max="4350" width="40.7109375" style="7" customWidth="1"/>
    <col min="4351" max="4354" width="9.85546875" style="7" bestFit="1" customWidth="1"/>
    <col min="4355" max="4356" width="8.7109375" style="7" customWidth="1"/>
    <col min="4357" max="4604" width="11.42578125" style="7"/>
    <col min="4605" max="4605" width="4.42578125" style="7" customWidth="1"/>
    <col min="4606" max="4606" width="40.7109375" style="7" customWidth="1"/>
    <col min="4607" max="4610" width="9.85546875" style="7" bestFit="1" customWidth="1"/>
    <col min="4611" max="4612" width="8.7109375" style="7" customWidth="1"/>
    <col min="4613" max="4860" width="11.42578125" style="7"/>
    <col min="4861" max="4861" width="4.42578125" style="7" customWidth="1"/>
    <col min="4862" max="4862" width="40.7109375" style="7" customWidth="1"/>
    <col min="4863" max="4866" width="9.85546875" style="7" bestFit="1" customWidth="1"/>
    <col min="4867" max="4868" width="8.7109375" style="7" customWidth="1"/>
    <col min="4869" max="5116" width="11.42578125" style="7"/>
    <col min="5117" max="5117" width="4.42578125" style="7" customWidth="1"/>
    <col min="5118" max="5118" width="40.7109375" style="7" customWidth="1"/>
    <col min="5119" max="5122" width="9.85546875" style="7" bestFit="1" customWidth="1"/>
    <col min="5123" max="5124" width="8.7109375" style="7" customWidth="1"/>
    <col min="5125" max="5372" width="11.42578125" style="7"/>
    <col min="5373" max="5373" width="4.42578125" style="7" customWidth="1"/>
    <col min="5374" max="5374" width="40.7109375" style="7" customWidth="1"/>
    <col min="5375" max="5378" width="9.85546875" style="7" bestFit="1" customWidth="1"/>
    <col min="5379" max="5380" width="8.7109375" style="7" customWidth="1"/>
    <col min="5381" max="5628" width="11.42578125" style="7"/>
    <col min="5629" max="5629" width="4.42578125" style="7" customWidth="1"/>
    <col min="5630" max="5630" width="40.7109375" style="7" customWidth="1"/>
    <col min="5631" max="5634" width="9.85546875" style="7" bestFit="1" customWidth="1"/>
    <col min="5635" max="5636" width="8.7109375" style="7" customWidth="1"/>
    <col min="5637" max="5884" width="11.42578125" style="7"/>
    <col min="5885" max="5885" width="4.42578125" style="7" customWidth="1"/>
    <col min="5886" max="5886" width="40.7109375" style="7" customWidth="1"/>
    <col min="5887" max="5890" width="9.85546875" style="7" bestFit="1" customWidth="1"/>
    <col min="5891" max="5892" width="8.7109375" style="7" customWidth="1"/>
    <col min="5893" max="6140" width="11.42578125" style="7"/>
    <col min="6141" max="6141" width="4.42578125" style="7" customWidth="1"/>
    <col min="6142" max="6142" width="40.7109375" style="7" customWidth="1"/>
    <col min="6143" max="6146" width="9.85546875" style="7" bestFit="1" customWidth="1"/>
    <col min="6147" max="6148" width="8.7109375" style="7" customWidth="1"/>
    <col min="6149" max="6396" width="11.42578125" style="7"/>
    <col min="6397" max="6397" width="4.42578125" style="7" customWidth="1"/>
    <col min="6398" max="6398" width="40.7109375" style="7" customWidth="1"/>
    <col min="6399" max="6402" width="9.85546875" style="7" bestFit="1" customWidth="1"/>
    <col min="6403" max="6404" width="8.7109375" style="7" customWidth="1"/>
    <col min="6405" max="6652" width="11.42578125" style="7"/>
    <col min="6653" max="6653" width="4.42578125" style="7" customWidth="1"/>
    <col min="6654" max="6654" width="40.7109375" style="7" customWidth="1"/>
    <col min="6655" max="6658" width="9.85546875" style="7" bestFit="1" customWidth="1"/>
    <col min="6659" max="6660" width="8.7109375" style="7" customWidth="1"/>
    <col min="6661" max="6908" width="11.42578125" style="7"/>
    <col min="6909" max="6909" width="4.42578125" style="7" customWidth="1"/>
    <col min="6910" max="6910" width="40.7109375" style="7" customWidth="1"/>
    <col min="6911" max="6914" width="9.85546875" style="7" bestFit="1" customWidth="1"/>
    <col min="6915" max="6916" width="8.7109375" style="7" customWidth="1"/>
    <col min="6917" max="7164" width="11.42578125" style="7"/>
    <col min="7165" max="7165" width="4.42578125" style="7" customWidth="1"/>
    <col min="7166" max="7166" width="40.7109375" style="7" customWidth="1"/>
    <col min="7167" max="7170" width="9.85546875" style="7" bestFit="1" customWidth="1"/>
    <col min="7171" max="7172" width="8.7109375" style="7" customWidth="1"/>
    <col min="7173" max="7420" width="11.42578125" style="7"/>
    <col min="7421" max="7421" width="4.42578125" style="7" customWidth="1"/>
    <col min="7422" max="7422" width="40.7109375" style="7" customWidth="1"/>
    <col min="7423" max="7426" width="9.85546875" style="7" bestFit="1" customWidth="1"/>
    <col min="7427" max="7428" width="8.7109375" style="7" customWidth="1"/>
    <col min="7429" max="7676" width="11.42578125" style="7"/>
    <col min="7677" max="7677" width="4.42578125" style="7" customWidth="1"/>
    <col min="7678" max="7678" width="40.7109375" style="7" customWidth="1"/>
    <col min="7679" max="7682" width="9.85546875" style="7" bestFit="1" customWidth="1"/>
    <col min="7683" max="7684" width="8.7109375" style="7" customWidth="1"/>
    <col min="7685" max="7932" width="11.42578125" style="7"/>
    <col min="7933" max="7933" width="4.42578125" style="7" customWidth="1"/>
    <col min="7934" max="7934" width="40.7109375" style="7" customWidth="1"/>
    <col min="7935" max="7938" width="9.85546875" style="7" bestFit="1" customWidth="1"/>
    <col min="7939" max="7940" width="8.7109375" style="7" customWidth="1"/>
    <col min="7941" max="8188" width="11.42578125" style="7"/>
    <col min="8189" max="8189" width="4.42578125" style="7" customWidth="1"/>
    <col min="8190" max="8190" width="40.7109375" style="7" customWidth="1"/>
    <col min="8191" max="8194" width="9.85546875" style="7" bestFit="1" customWidth="1"/>
    <col min="8195" max="8196" width="8.7109375" style="7" customWidth="1"/>
    <col min="8197" max="8444" width="11.42578125" style="7"/>
    <col min="8445" max="8445" width="4.42578125" style="7" customWidth="1"/>
    <col min="8446" max="8446" width="40.7109375" style="7" customWidth="1"/>
    <col min="8447" max="8450" width="9.85546875" style="7" bestFit="1" customWidth="1"/>
    <col min="8451" max="8452" width="8.7109375" style="7" customWidth="1"/>
    <col min="8453" max="8700" width="11.42578125" style="7"/>
    <col min="8701" max="8701" width="4.42578125" style="7" customWidth="1"/>
    <col min="8702" max="8702" width="40.7109375" style="7" customWidth="1"/>
    <col min="8703" max="8706" width="9.85546875" style="7" bestFit="1" customWidth="1"/>
    <col min="8707" max="8708" width="8.7109375" style="7" customWidth="1"/>
    <col min="8709" max="8956" width="11.42578125" style="7"/>
    <col min="8957" max="8957" width="4.42578125" style="7" customWidth="1"/>
    <col min="8958" max="8958" width="40.7109375" style="7" customWidth="1"/>
    <col min="8959" max="8962" width="9.85546875" style="7" bestFit="1" customWidth="1"/>
    <col min="8963" max="8964" width="8.7109375" style="7" customWidth="1"/>
    <col min="8965" max="9212" width="11.42578125" style="7"/>
    <col min="9213" max="9213" width="4.42578125" style="7" customWidth="1"/>
    <col min="9214" max="9214" width="40.7109375" style="7" customWidth="1"/>
    <col min="9215" max="9218" width="9.85546875" style="7" bestFit="1" customWidth="1"/>
    <col min="9219" max="9220" width="8.7109375" style="7" customWidth="1"/>
    <col min="9221" max="9468" width="11.42578125" style="7"/>
    <col min="9469" max="9469" width="4.42578125" style="7" customWidth="1"/>
    <col min="9470" max="9470" width="40.7109375" style="7" customWidth="1"/>
    <col min="9471" max="9474" width="9.85546875" style="7" bestFit="1" customWidth="1"/>
    <col min="9475" max="9476" width="8.7109375" style="7" customWidth="1"/>
    <col min="9477" max="9724" width="11.42578125" style="7"/>
    <col min="9725" max="9725" width="4.42578125" style="7" customWidth="1"/>
    <col min="9726" max="9726" width="40.7109375" style="7" customWidth="1"/>
    <col min="9727" max="9730" width="9.85546875" style="7" bestFit="1" customWidth="1"/>
    <col min="9731" max="9732" width="8.7109375" style="7" customWidth="1"/>
    <col min="9733" max="9980" width="11.42578125" style="7"/>
    <col min="9981" max="9981" width="4.42578125" style="7" customWidth="1"/>
    <col min="9982" max="9982" width="40.7109375" style="7" customWidth="1"/>
    <col min="9983" max="9986" width="9.85546875" style="7" bestFit="1" customWidth="1"/>
    <col min="9987" max="9988" width="8.7109375" style="7" customWidth="1"/>
    <col min="9989" max="10236" width="11.42578125" style="7"/>
    <col min="10237" max="10237" width="4.42578125" style="7" customWidth="1"/>
    <col min="10238" max="10238" width="40.7109375" style="7" customWidth="1"/>
    <col min="10239" max="10242" width="9.85546875" style="7" bestFit="1" customWidth="1"/>
    <col min="10243" max="10244" width="8.7109375" style="7" customWidth="1"/>
    <col min="10245" max="10492" width="11.42578125" style="7"/>
    <col min="10493" max="10493" width="4.42578125" style="7" customWidth="1"/>
    <col min="10494" max="10494" width="40.7109375" style="7" customWidth="1"/>
    <col min="10495" max="10498" width="9.85546875" style="7" bestFit="1" customWidth="1"/>
    <col min="10499" max="10500" width="8.7109375" style="7" customWidth="1"/>
    <col min="10501" max="10748" width="11.42578125" style="7"/>
    <col min="10749" max="10749" width="4.42578125" style="7" customWidth="1"/>
    <col min="10750" max="10750" width="40.7109375" style="7" customWidth="1"/>
    <col min="10751" max="10754" width="9.85546875" style="7" bestFit="1" customWidth="1"/>
    <col min="10755" max="10756" width="8.7109375" style="7" customWidth="1"/>
    <col min="10757" max="11004" width="11.42578125" style="7"/>
    <col min="11005" max="11005" width="4.42578125" style="7" customWidth="1"/>
    <col min="11006" max="11006" width="40.7109375" style="7" customWidth="1"/>
    <col min="11007" max="11010" width="9.85546875" style="7" bestFit="1" customWidth="1"/>
    <col min="11011" max="11012" width="8.7109375" style="7" customWidth="1"/>
    <col min="11013" max="11260" width="11.42578125" style="7"/>
    <col min="11261" max="11261" width="4.42578125" style="7" customWidth="1"/>
    <col min="11262" max="11262" width="40.7109375" style="7" customWidth="1"/>
    <col min="11263" max="11266" width="9.85546875" style="7" bestFit="1" customWidth="1"/>
    <col min="11267" max="11268" width="8.7109375" style="7" customWidth="1"/>
    <col min="11269" max="11516" width="11.42578125" style="7"/>
    <col min="11517" max="11517" width="4.42578125" style="7" customWidth="1"/>
    <col min="11518" max="11518" width="40.7109375" style="7" customWidth="1"/>
    <col min="11519" max="11522" width="9.85546875" style="7" bestFit="1" customWidth="1"/>
    <col min="11523" max="11524" width="8.7109375" style="7" customWidth="1"/>
    <col min="11525" max="11772" width="11.42578125" style="7"/>
    <col min="11773" max="11773" width="4.42578125" style="7" customWidth="1"/>
    <col min="11774" max="11774" width="40.7109375" style="7" customWidth="1"/>
    <col min="11775" max="11778" width="9.85546875" style="7" bestFit="1" customWidth="1"/>
    <col min="11779" max="11780" width="8.7109375" style="7" customWidth="1"/>
    <col min="11781" max="12028" width="11.42578125" style="7"/>
    <col min="12029" max="12029" width="4.42578125" style="7" customWidth="1"/>
    <col min="12030" max="12030" width="40.7109375" style="7" customWidth="1"/>
    <col min="12031" max="12034" width="9.85546875" style="7" bestFit="1" customWidth="1"/>
    <col min="12035" max="12036" width="8.7109375" style="7" customWidth="1"/>
    <col min="12037" max="12284" width="11.42578125" style="7"/>
    <col min="12285" max="12285" width="4.42578125" style="7" customWidth="1"/>
    <col min="12286" max="12286" width="40.7109375" style="7" customWidth="1"/>
    <col min="12287" max="12290" width="9.85546875" style="7" bestFit="1" customWidth="1"/>
    <col min="12291" max="12292" width="8.7109375" style="7" customWidth="1"/>
    <col min="12293" max="12540" width="11.42578125" style="7"/>
    <col min="12541" max="12541" width="4.42578125" style="7" customWidth="1"/>
    <col min="12542" max="12542" width="40.7109375" style="7" customWidth="1"/>
    <col min="12543" max="12546" width="9.85546875" style="7" bestFit="1" customWidth="1"/>
    <col min="12547" max="12548" width="8.7109375" style="7" customWidth="1"/>
    <col min="12549" max="12796" width="11.42578125" style="7"/>
    <col min="12797" max="12797" width="4.42578125" style="7" customWidth="1"/>
    <col min="12798" max="12798" width="40.7109375" style="7" customWidth="1"/>
    <col min="12799" max="12802" width="9.85546875" style="7" bestFit="1" customWidth="1"/>
    <col min="12803" max="12804" width="8.7109375" style="7" customWidth="1"/>
    <col min="12805" max="13052" width="11.42578125" style="7"/>
    <col min="13053" max="13053" width="4.42578125" style="7" customWidth="1"/>
    <col min="13054" max="13054" width="40.7109375" style="7" customWidth="1"/>
    <col min="13055" max="13058" width="9.85546875" style="7" bestFit="1" customWidth="1"/>
    <col min="13059" max="13060" width="8.7109375" style="7" customWidth="1"/>
    <col min="13061" max="13308" width="11.42578125" style="7"/>
    <col min="13309" max="13309" width="4.42578125" style="7" customWidth="1"/>
    <col min="13310" max="13310" width="40.7109375" style="7" customWidth="1"/>
    <col min="13311" max="13314" width="9.85546875" style="7" bestFit="1" customWidth="1"/>
    <col min="13315" max="13316" width="8.7109375" style="7" customWidth="1"/>
    <col min="13317" max="13564" width="11.42578125" style="7"/>
    <col min="13565" max="13565" width="4.42578125" style="7" customWidth="1"/>
    <col min="13566" max="13566" width="40.7109375" style="7" customWidth="1"/>
    <col min="13567" max="13570" width="9.85546875" style="7" bestFit="1" customWidth="1"/>
    <col min="13571" max="13572" width="8.7109375" style="7" customWidth="1"/>
    <col min="13573" max="13820" width="11.42578125" style="7"/>
    <col min="13821" max="13821" width="4.42578125" style="7" customWidth="1"/>
    <col min="13822" max="13822" width="40.7109375" style="7" customWidth="1"/>
    <col min="13823" max="13826" width="9.85546875" style="7" bestFit="1" customWidth="1"/>
    <col min="13827" max="13828" width="8.7109375" style="7" customWidth="1"/>
    <col min="13829" max="14076" width="11.42578125" style="7"/>
    <col min="14077" max="14077" width="4.42578125" style="7" customWidth="1"/>
    <col min="14078" max="14078" width="40.7109375" style="7" customWidth="1"/>
    <col min="14079" max="14082" width="9.85546875" style="7" bestFit="1" customWidth="1"/>
    <col min="14083" max="14084" width="8.7109375" style="7" customWidth="1"/>
    <col min="14085" max="14332" width="11.42578125" style="7"/>
    <col min="14333" max="14333" width="4.42578125" style="7" customWidth="1"/>
    <col min="14334" max="14334" width="40.7109375" style="7" customWidth="1"/>
    <col min="14335" max="14338" width="9.85546875" style="7" bestFit="1" customWidth="1"/>
    <col min="14339" max="14340" width="8.7109375" style="7" customWidth="1"/>
    <col min="14341" max="14588" width="11.42578125" style="7"/>
    <col min="14589" max="14589" width="4.42578125" style="7" customWidth="1"/>
    <col min="14590" max="14590" width="40.7109375" style="7" customWidth="1"/>
    <col min="14591" max="14594" width="9.85546875" style="7" bestFit="1" customWidth="1"/>
    <col min="14595" max="14596" width="8.7109375" style="7" customWidth="1"/>
    <col min="14597" max="14844" width="11.42578125" style="7"/>
    <col min="14845" max="14845" width="4.42578125" style="7" customWidth="1"/>
    <col min="14846" max="14846" width="40.7109375" style="7" customWidth="1"/>
    <col min="14847" max="14850" width="9.85546875" style="7" bestFit="1" customWidth="1"/>
    <col min="14851" max="14852" width="8.7109375" style="7" customWidth="1"/>
    <col min="14853" max="15100" width="11.42578125" style="7"/>
    <col min="15101" max="15101" width="4.42578125" style="7" customWidth="1"/>
    <col min="15102" max="15102" width="40.7109375" style="7" customWidth="1"/>
    <col min="15103" max="15106" width="9.85546875" style="7" bestFit="1" customWidth="1"/>
    <col min="15107" max="15108" width="8.7109375" style="7" customWidth="1"/>
    <col min="15109" max="15356" width="11.42578125" style="7"/>
    <col min="15357" max="15357" width="4.42578125" style="7" customWidth="1"/>
    <col min="15358" max="15358" width="40.7109375" style="7" customWidth="1"/>
    <col min="15359" max="15362" width="9.85546875" style="7" bestFit="1" customWidth="1"/>
    <col min="15363" max="15364" width="8.7109375" style="7" customWidth="1"/>
    <col min="15365" max="15612" width="11.42578125" style="7"/>
    <col min="15613" max="15613" width="4.42578125" style="7" customWidth="1"/>
    <col min="15614" max="15614" width="40.7109375" style="7" customWidth="1"/>
    <col min="15615" max="15618" width="9.85546875" style="7" bestFit="1" customWidth="1"/>
    <col min="15619" max="15620" width="8.7109375" style="7" customWidth="1"/>
    <col min="15621" max="15868" width="11.42578125" style="7"/>
    <col min="15869" max="15869" width="4.42578125" style="7" customWidth="1"/>
    <col min="15870" max="15870" width="40.7109375" style="7" customWidth="1"/>
    <col min="15871" max="15874" width="9.85546875" style="7" bestFit="1" customWidth="1"/>
    <col min="15875" max="15876" width="8.7109375" style="7" customWidth="1"/>
    <col min="15877" max="16124" width="11.42578125" style="7"/>
    <col min="16125" max="16125" width="4.42578125" style="7" customWidth="1"/>
    <col min="16126" max="16126" width="40.7109375" style="7" customWidth="1"/>
    <col min="16127" max="16130" width="9.85546875" style="7" bestFit="1" customWidth="1"/>
    <col min="16131" max="16132" width="8.7109375" style="7" customWidth="1"/>
    <col min="16133" max="16384" width="11.42578125" style="7"/>
  </cols>
  <sheetData>
    <row r="1" spans="1:14" s="56" customFormat="1" ht="14.25">
      <c r="A1" s="151" t="s">
        <v>404</v>
      </c>
    </row>
    <row r="2" spans="1:14" s="57" customFormat="1" ht="14.25">
      <c r="A2" s="152" t="s">
        <v>0</v>
      </c>
    </row>
    <row r="3" spans="1:14" s="58" customFormat="1" ht="12" customHeight="1">
      <c r="A3" s="153"/>
      <c r="D3" s="584"/>
      <c r="E3" s="584"/>
      <c r="F3" s="584"/>
      <c r="G3" s="389"/>
      <c r="H3" s="584"/>
      <c r="I3" s="584"/>
      <c r="J3" s="584"/>
    </row>
    <row r="4" spans="1:14" s="58" customFormat="1" ht="17.25" customHeight="1">
      <c r="A4" s="449"/>
      <c r="B4" s="450"/>
      <c r="C4" s="450"/>
      <c r="D4" s="585" t="s">
        <v>306</v>
      </c>
      <c r="E4" s="585"/>
      <c r="F4" s="585"/>
      <c r="G4" s="451"/>
      <c r="H4" s="585" t="s">
        <v>368</v>
      </c>
      <c r="I4" s="585"/>
      <c r="J4" s="585"/>
    </row>
    <row r="5" spans="1:14" s="58" customFormat="1" ht="17.25" customHeight="1">
      <c r="A5" s="153"/>
      <c r="D5" s="584" t="s">
        <v>181</v>
      </c>
      <c r="E5" s="584"/>
      <c r="F5" s="584"/>
      <c r="G5" s="389"/>
      <c r="H5" s="584" t="s">
        <v>220</v>
      </c>
      <c r="I5" s="584"/>
      <c r="J5" s="584"/>
    </row>
    <row r="6" spans="1:14" s="126" customFormat="1" ht="24" customHeight="1">
      <c r="C6" s="448"/>
      <c r="D6" s="240">
        <v>2014</v>
      </c>
      <c r="E6" s="240">
        <v>2015</v>
      </c>
      <c r="F6" s="240">
        <v>2016</v>
      </c>
      <c r="G6" s="240"/>
      <c r="H6" s="240">
        <v>2014</v>
      </c>
      <c r="I6" s="240">
        <v>2015</v>
      </c>
      <c r="J6" s="240">
        <v>2016</v>
      </c>
    </row>
    <row r="7" spans="1:14" s="34" customFormat="1" ht="28.5" customHeight="1">
      <c r="A7" s="154"/>
      <c r="B7" s="155"/>
      <c r="C7" s="156"/>
      <c r="D7" s="241" t="s">
        <v>105</v>
      </c>
      <c r="E7" s="241" t="s">
        <v>387</v>
      </c>
      <c r="F7" s="241" t="s">
        <v>387</v>
      </c>
      <c r="G7" s="241"/>
      <c r="H7" s="241" t="s">
        <v>105</v>
      </c>
      <c r="I7" s="241" t="s">
        <v>387</v>
      </c>
      <c r="J7" s="241" t="s">
        <v>387</v>
      </c>
    </row>
    <row r="8" spans="1:14" s="126" customFormat="1" ht="12.75" customHeight="1">
      <c r="A8" s="153"/>
      <c r="B8" s="58"/>
      <c r="C8" s="58"/>
      <c r="D8" s="58"/>
    </row>
    <row r="9" spans="1:14" s="138" customFormat="1" ht="16.5" customHeight="1">
      <c r="A9" s="151" t="s">
        <v>221</v>
      </c>
      <c r="B9" s="56"/>
      <c r="C9" s="403"/>
      <c r="D9" s="42">
        <f t="shared" ref="D9:I9" si="0">SUM(D11:D12)</f>
        <v>12122.385</v>
      </c>
      <c r="E9" s="42">
        <f t="shared" si="0"/>
        <v>12487.165000000001</v>
      </c>
      <c r="F9" s="42">
        <f t="shared" si="0"/>
        <v>12901.626</v>
      </c>
      <c r="G9" s="42"/>
      <c r="H9" s="42">
        <f t="shared" si="0"/>
        <v>12208.291999999999</v>
      </c>
      <c r="I9" s="42">
        <f t="shared" si="0"/>
        <v>12692.294</v>
      </c>
      <c r="J9" s="42">
        <f>SUM(J11:J12)</f>
        <v>13085.769</v>
      </c>
      <c r="K9" s="34"/>
      <c r="L9" s="34"/>
      <c r="M9" s="34"/>
      <c r="N9" s="34"/>
    </row>
    <row r="10" spans="1:14" s="138" customFormat="1" ht="16.5" customHeight="1">
      <c r="A10" s="150"/>
      <c r="B10" s="390" t="s">
        <v>99</v>
      </c>
      <c r="C10" s="34"/>
      <c r="D10" s="34"/>
      <c r="E10" s="34"/>
      <c r="F10" s="34"/>
      <c r="G10" s="34"/>
      <c r="H10" s="34"/>
      <c r="I10" s="34"/>
      <c r="J10" s="34"/>
      <c r="K10" s="34"/>
      <c r="L10" s="34"/>
      <c r="M10" s="34"/>
      <c r="N10" s="34"/>
    </row>
    <row r="11" spans="1:14" s="138" customFormat="1" ht="16.5" customHeight="1">
      <c r="A11" s="150"/>
      <c r="B11" s="390" t="s">
        <v>222</v>
      </c>
      <c r="C11" s="35"/>
      <c r="D11" s="35">
        <v>8369.4030000000002</v>
      </c>
      <c r="E11" s="35">
        <v>8516.3770000000004</v>
      </c>
      <c r="F11" s="35">
        <v>8760.8389999999999</v>
      </c>
      <c r="G11" s="35"/>
      <c r="H11" s="35">
        <v>8458.1769999999997</v>
      </c>
      <c r="I11" s="35">
        <v>8732.9310000000005</v>
      </c>
      <c r="J11" s="35">
        <v>8949.8860000000004</v>
      </c>
      <c r="K11" s="34"/>
      <c r="L11" s="34"/>
      <c r="M11" s="34"/>
      <c r="N11" s="34"/>
    </row>
    <row r="12" spans="1:14" s="138" customFormat="1" ht="16.5" customHeight="1">
      <c r="A12" s="150"/>
      <c r="B12" s="390" t="s">
        <v>307</v>
      </c>
      <c r="C12" s="35"/>
      <c r="D12" s="35">
        <v>3752.982</v>
      </c>
      <c r="E12" s="35">
        <v>3970.788</v>
      </c>
      <c r="F12" s="35">
        <v>4140.7870000000003</v>
      </c>
      <c r="G12" s="35"/>
      <c r="H12" s="35">
        <v>3750.1149999999998</v>
      </c>
      <c r="I12" s="35">
        <v>3959.3629999999998</v>
      </c>
      <c r="J12" s="35">
        <v>4135.8829999999998</v>
      </c>
      <c r="K12" s="34"/>
      <c r="L12" s="34"/>
      <c r="M12" s="34"/>
      <c r="N12" s="34"/>
    </row>
    <row r="13" spans="1:14" s="139" customFormat="1" ht="16.5" customHeight="1">
      <c r="A13" s="152"/>
      <c r="B13" s="57"/>
      <c r="C13" s="404"/>
      <c r="D13" s="404"/>
      <c r="E13" s="405"/>
      <c r="F13" s="405"/>
      <c r="G13" s="405"/>
      <c r="H13" s="405"/>
      <c r="I13" s="405"/>
      <c r="J13" s="405"/>
      <c r="K13" s="406"/>
      <c r="L13" s="406"/>
      <c r="M13" s="406"/>
      <c r="N13" s="406"/>
    </row>
    <row r="14" spans="1:14" s="138" customFormat="1" ht="16.5" customHeight="1">
      <c r="A14" s="151" t="s">
        <v>321</v>
      </c>
      <c r="B14" s="56"/>
      <c r="C14" s="403"/>
      <c r="D14" s="42">
        <f t="shared" ref="D14:I14" si="1">SUM(D16:D19)</f>
        <v>5393.0220000000008</v>
      </c>
      <c r="E14" s="42">
        <f t="shared" si="1"/>
        <v>5262.7</v>
      </c>
      <c r="F14" s="42">
        <f t="shared" si="1"/>
        <v>5178.2510000000002</v>
      </c>
      <c r="G14" s="42"/>
      <c r="H14" s="42">
        <f t="shared" si="1"/>
        <v>5313.3510000000006</v>
      </c>
      <c r="I14" s="42">
        <f t="shared" si="1"/>
        <v>5257.65</v>
      </c>
      <c r="J14" s="42">
        <f>SUM(J16:J19)</f>
        <v>5171.8869999999997</v>
      </c>
      <c r="K14" s="34"/>
      <c r="L14" s="34"/>
      <c r="M14" s="34"/>
      <c r="N14" s="34"/>
    </row>
    <row r="15" spans="1:14" s="138" customFormat="1" ht="16.5" customHeight="1">
      <c r="A15" s="150"/>
      <c r="B15" s="390" t="s">
        <v>99</v>
      </c>
      <c r="C15" s="35"/>
      <c r="D15" s="35"/>
      <c r="E15" s="35"/>
      <c r="F15" s="35"/>
      <c r="G15" s="35"/>
      <c r="H15" s="35"/>
      <c r="I15" s="35"/>
      <c r="J15" s="35"/>
      <c r="K15" s="34"/>
      <c r="L15" s="34"/>
      <c r="M15" s="34"/>
      <c r="N15" s="34"/>
    </row>
    <row r="16" spans="1:14" s="138" customFormat="1" ht="16.5" customHeight="1">
      <c r="A16" s="150"/>
      <c r="B16" s="390" t="s">
        <v>100</v>
      </c>
      <c r="C16" s="35"/>
      <c r="D16" s="35">
        <v>3587.9720000000002</v>
      </c>
      <c r="E16" s="35">
        <v>3425.21</v>
      </c>
      <c r="F16" s="35">
        <v>3274.7660000000001</v>
      </c>
      <c r="G16" s="35"/>
      <c r="H16" s="35">
        <v>3566.0169999999998</v>
      </c>
      <c r="I16" s="35">
        <v>3425.21</v>
      </c>
      <c r="J16" s="35">
        <v>3274.7660000000001</v>
      </c>
      <c r="K16" s="34"/>
      <c r="L16" s="34"/>
      <c r="M16" s="34"/>
      <c r="N16" s="34"/>
    </row>
    <row r="17" spans="1:14" s="138" customFormat="1" ht="16.5" customHeight="1">
      <c r="A17" s="150"/>
      <c r="B17" s="390" t="s">
        <v>101</v>
      </c>
      <c r="C17" s="35"/>
      <c r="D17" s="35">
        <v>155.49600000000001</v>
      </c>
      <c r="E17" s="35">
        <v>160.66800000000001</v>
      </c>
      <c r="F17" s="35">
        <v>162.89500000000001</v>
      </c>
      <c r="G17" s="35"/>
      <c r="H17" s="35">
        <v>155.49600000000001</v>
      </c>
      <c r="I17" s="35">
        <v>160.66800000000001</v>
      </c>
      <c r="J17" s="35">
        <v>162.89500000000001</v>
      </c>
      <c r="K17" s="34"/>
      <c r="L17" s="34"/>
      <c r="M17" s="34"/>
      <c r="N17" s="34"/>
    </row>
    <row r="18" spans="1:14" s="138" customFormat="1" ht="16.5" customHeight="1">
      <c r="A18" s="150"/>
      <c r="B18" s="390" t="s">
        <v>102</v>
      </c>
      <c r="C18" s="35"/>
      <c r="D18" s="35">
        <v>41.000999999999998</v>
      </c>
      <c r="E18" s="35">
        <v>41</v>
      </c>
      <c r="F18" s="35">
        <v>41.7</v>
      </c>
      <c r="G18" s="35"/>
      <c r="H18" s="35">
        <v>41.000999999999998</v>
      </c>
      <c r="I18" s="35">
        <v>41</v>
      </c>
      <c r="J18" s="35">
        <v>41.7</v>
      </c>
      <c r="K18" s="34"/>
      <c r="L18" s="34"/>
      <c r="M18" s="34"/>
      <c r="N18" s="34"/>
    </row>
    <row r="19" spans="1:14" s="138" customFormat="1" ht="16.5" customHeight="1">
      <c r="A19" s="150"/>
      <c r="B19" s="390" t="s">
        <v>322</v>
      </c>
      <c r="C19" s="35"/>
      <c r="D19" s="35">
        <v>1608.5530000000001</v>
      </c>
      <c r="E19" s="35">
        <v>1635.8219999999999</v>
      </c>
      <c r="F19" s="35">
        <v>1698.89</v>
      </c>
      <c r="G19" s="35"/>
      <c r="H19" s="35">
        <v>1550.837</v>
      </c>
      <c r="I19" s="35">
        <v>1630.7719999999999</v>
      </c>
      <c r="J19" s="35">
        <v>1692.5260000000001</v>
      </c>
      <c r="K19" s="34"/>
      <c r="L19" s="34"/>
      <c r="M19" s="34"/>
      <c r="N19" s="34"/>
    </row>
    <row r="20" spans="1:14" s="139" customFormat="1" ht="16.5" customHeight="1">
      <c r="A20" s="152"/>
      <c r="B20" s="57"/>
      <c r="C20" s="404"/>
      <c r="D20" s="404"/>
      <c r="E20" s="405"/>
      <c r="F20" s="405"/>
      <c r="G20" s="405"/>
      <c r="H20" s="405"/>
      <c r="I20" s="405"/>
      <c r="J20" s="405"/>
      <c r="K20" s="406"/>
      <c r="L20" s="406"/>
      <c r="M20" s="406"/>
      <c r="N20" s="406"/>
    </row>
    <row r="21" spans="1:14" s="138" customFormat="1" ht="16.5" customHeight="1">
      <c r="A21" s="151" t="s">
        <v>103</v>
      </c>
      <c r="B21" s="56"/>
      <c r="C21" s="42"/>
      <c r="D21" s="42">
        <f>8998.948-D12-D19</f>
        <v>3637.4130000000005</v>
      </c>
      <c r="E21" s="42">
        <f>9288.377-E12-E19</f>
        <v>3681.7669999999998</v>
      </c>
      <c r="F21" s="42">
        <f>9374.935-F12-F19</f>
        <v>3535.2579999999989</v>
      </c>
      <c r="G21" s="42"/>
      <c r="H21" s="42">
        <f>8937.123-H12-H19</f>
        <v>3636.1709999999998</v>
      </c>
      <c r="I21" s="42">
        <f>9277.974-I12-I19</f>
        <v>3687.8390000000009</v>
      </c>
      <c r="J21" s="42">
        <f>9363.847-J12-J19</f>
        <v>3535.4380000000001</v>
      </c>
      <c r="K21" s="34"/>
      <c r="L21" s="34"/>
      <c r="M21" s="34"/>
      <c r="N21" s="34"/>
    </row>
    <row r="22" spans="1:14" s="138" customFormat="1" ht="16.5" customHeight="1">
      <c r="A22" s="150"/>
      <c r="B22" s="390" t="s">
        <v>99</v>
      </c>
      <c r="C22" s="35"/>
      <c r="D22" s="35"/>
      <c r="E22" s="35"/>
      <c r="F22" s="35"/>
      <c r="G22" s="35"/>
      <c r="H22" s="35"/>
      <c r="I22" s="35"/>
      <c r="J22" s="35"/>
      <c r="K22" s="34"/>
      <c r="L22" s="34"/>
      <c r="M22" s="34"/>
      <c r="N22" s="34"/>
    </row>
    <row r="23" spans="1:14" s="138" customFormat="1" ht="16.5" customHeight="1">
      <c r="A23" s="150"/>
      <c r="B23" s="407" t="s">
        <v>308</v>
      </c>
      <c r="C23" s="35"/>
      <c r="D23" s="35">
        <v>2065.8180000000002</v>
      </c>
      <c r="E23" s="35">
        <v>2082.136</v>
      </c>
      <c r="F23" s="35">
        <v>2077.0340000000001</v>
      </c>
      <c r="G23" s="35"/>
      <c r="H23" s="35">
        <v>2065.8159999999998</v>
      </c>
      <c r="I23" s="35">
        <v>2083.701</v>
      </c>
      <c r="J23" s="35">
        <f>2046.555+30.477</f>
        <v>2077.0320000000002</v>
      </c>
      <c r="K23" s="34"/>
      <c r="L23" s="34"/>
      <c r="M23" s="34"/>
      <c r="N23" s="34"/>
    </row>
    <row r="24" spans="1:14" s="138" customFormat="1" ht="16.5" customHeight="1">
      <c r="A24" s="150"/>
      <c r="B24" s="408" t="s">
        <v>309</v>
      </c>
      <c r="C24" s="35"/>
      <c r="D24" s="35">
        <v>1206.682</v>
      </c>
      <c r="E24" s="35">
        <v>1243.479</v>
      </c>
      <c r="F24" s="35">
        <v>1238.6189999999999</v>
      </c>
      <c r="G24" s="35"/>
      <c r="H24" s="35">
        <v>1207.298</v>
      </c>
      <c r="I24" s="35">
        <v>1250.1780000000001</v>
      </c>
      <c r="J24" s="35">
        <v>1239.251</v>
      </c>
      <c r="K24" s="34"/>
      <c r="L24" s="34"/>
      <c r="M24" s="34"/>
      <c r="N24" s="34"/>
    </row>
    <row r="25" spans="1:14" s="138" customFormat="1" ht="16.5" customHeight="1">
      <c r="A25" s="150"/>
      <c r="B25" s="390" t="s">
        <v>299</v>
      </c>
      <c r="C25" s="409"/>
      <c r="D25" s="35">
        <f>D21-D23-D24</f>
        <v>364.91300000000024</v>
      </c>
      <c r="E25" s="35">
        <f>E21-E23-E24</f>
        <v>356.15199999999982</v>
      </c>
      <c r="F25" s="35">
        <f>F21-F23-F24</f>
        <v>219.60499999999888</v>
      </c>
      <c r="G25" s="35"/>
      <c r="H25" s="35">
        <f>H21-H23-H24</f>
        <v>363.05700000000002</v>
      </c>
      <c r="I25" s="35">
        <f t="shared" ref="I25:J25" si="2">I21-I23-I24</f>
        <v>353.96000000000072</v>
      </c>
      <c r="J25" s="35">
        <f t="shared" si="2"/>
        <v>219.15499999999997</v>
      </c>
      <c r="K25" s="34"/>
      <c r="L25" s="34"/>
      <c r="M25" s="34"/>
      <c r="N25" s="34"/>
    </row>
    <row r="26" spans="1:14" s="138" customFormat="1" ht="0.75" customHeight="1">
      <c r="A26" s="150"/>
      <c r="B26" s="390"/>
      <c r="C26" s="409"/>
      <c r="D26" s="409"/>
      <c r="E26" s="35"/>
      <c r="F26" s="35"/>
      <c r="G26" s="35"/>
      <c r="H26" s="35"/>
      <c r="I26" s="35"/>
      <c r="J26" s="35"/>
      <c r="K26" s="34"/>
      <c r="L26" s="34"/>
      <c r="M26" s="34"/>
      <c r="N26" s="34"/>
    </row>
    <row r="27" spans="1:14" s="245" customFormat="1" ht="24" customHeight="1">
      <c r="A27" s="242" t="s">
        <v>346</v>
      </c>
      <c r="B27" s="243"/>
      <c r="C27" s="244"/>
      <c r="D27" s="244">
        <f t="shared" ref="D27:I27" si="3">D9+D14+D21</f>
        <v>21152.82</v>
      </c>
      <c r="E27" s="244">
        <f t="shared" si="3"/>
        <v>21431.632000000001</v>
      </c>
      <c r="F27" s="244">
        <f t="shared" si="3"/>
        <v>21615.134999999998</v>
      </c>
      <c r="G27" s="244"/>
      <c r="H27" s="244">
        <f t="shared" si="3"/>
        <v>21157.813999999998</v>
      </c>
      <c r="I27" s="244">
        <f t="shared" si="3"/>
        <v>21637.782999999999</v>
      </c>
      <c r="J27" s="244">
        <f>J9+J14+J21</f>
        <v>21793.093999999997</v>
      </c>
    </row>
    <row r="28" spans="1:14" s="34" customFormat="1" ht="7.5" customHeight="1">
      <c r="A28" s="60"/>
      <c r="B28" s="61"/>
      <c r="C28" s="61"/>
      <c r="D28" s="61"/>
    </row>
    <row r="29" spans="1:14" s="126" customFormat="1" ht="14.25">
      <c r="A29" s="62" t="s">
        <v>300</v>
      </c>
      <c r="B29" s="34"/>
      <c r="C29" s="34"/>
      <c r="D29" s="34"/>
    </row>
    <row r="30" spans="1:14" s="58" customFormat="1" ht="13.5" customHeight="1">
      <c r="A30" s="24" t="s">
        <v>2</v>
      </c>
      <c r="B30" s="63"/>
      <c r="C30" s="63"/>
      <c r="D30" s="63"/>
    </row>
  </sheetData>
  <mergeCells count="6">
    <mergeCell ref="D3:F3"/>
    <mergeCell ref="H3:J3"/>
    <mergeCell ref="D5:F5"/>
    <mergeCell ref="H5:J5"/>
    <mergeCell ref="D4:F4"/>
    <mergeCell ref="H4:J4"/>
  </mergeCells>
  <pageMargins left="0.23622047244094491" right="0.23622047244094491" top="0.74803149606299213" bottom="0.74803149606299213" header="0.31496062992125984" footer="0.31496062992125984"/>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tabColor rgb="FF92D050"/>
    <pageSetUpPr fitToPage="1"/>
  </sheetPr>
  <dimension ref="A1:D14"/>
  <sheetViews>
    <sheetView showGridLines="0" workbookViewId="0"/>
  </sheetViews>
  <sheetFormatPr baseColWidth="10" defaultColWidth="11.42578125" defaultRowHeight="15"/>
  <cols>
    <col min="1" max="1" width="55.42578125" style="394" customWidth="1"/>
    <col min="2" max="16384" width="11.42578125" style="394"/>
  </cols>
  <sheetData>
    <row r="1" spans="1:4" s="392" customFormat="1" ht="17.25">
      <c r="A1" s="391" t="s">
        <v>405</v>
      </c>
      <c r="B1" s="516"/>
      <c r="C1" s="516"/>
      <c r="D1" s="516"/>
    </row>
    <row r="2" spans="1:4" ht="16.5">
      <c r="A2" s="393" t="s">
        <v>0</v>
      </c>
      <c r="B2" s="402"/>
      <c r="C2" s="402"/>
      <c r="D2" s="402"/>
    </row>
    <row r="3" spans="1:4" ht="16.5">
      <c r="A3" s="393"/>
      <c r="B3" s="402"/>
      <c r="C3" s="402"/>
      <c r="D3" s="402"/>
    </row>
    <row r="4" spans="1:4" s="397" customFormat="1" ht="45" customHeight="1">
      <c r="A4" s="395"/>
      <c r="B4" s="396" t="s">
        <v>390</v>
      </c>
      <c r="C4" s="396" t="s">
        <v>385</v>
      </c>
      <c r="D4" s="396" t="s">
        <v>475</v>
      </c>
    </row>
    <row r="5" spans="1:4" ht="15.75">
      <c r="A5" s="393"/>
      <c r="B5" s="393"/>
      <c r="C5" s="393"/>
      <c r="D5" s="393"/>
    </row>
    <row r="6" spans="1:4" ht="15.75">
      <c r="A6" s="393" t="s">
        <v>29</v>
      </c>
      <c r="B6" s="135">
        <v>3984.134</v>
      </c>
      <c r="C6" s="135">
        <v>4119.491</v>
      </c>
      <c r="D6" s="135">
        <v>4278.3360000000002</v>
      </c>
    </row>
    <row r="7" spans="1:4" ht="15.75">
      <c r="A7" s="393" t="s">
        <v>30</v>
      </c>
      <c r="B7" s="135">
        <v>117.998</v>
      </c>
      <c r="C7" s="135">
        <v>101.6</v>
      </c>
      <c r="D7" s="135">
        <v>101.59099999999999</v>
      </c>
    </row>
    <row r="8" spans="1:4" ht="15.75">
      <c r="A8" s="393" t="s">
        <v>356</v>
      </c>
      <c r="B8" s="135">
        <v>410.34699999999998</v>
      </c>
      <c r="C8" s="135">
        <v>429.2</v>
      </c>
      <c r="D8" s="135">
        <v>428.07900000000001</v>
      </c>
    </row>
    <row r="9" spans="1:4" s="392" customFormat="1" ht="15.75">
      <c r="A9" s="398" t="s">
        <v>60</v>
      </c>
      <c r="B9" s="399">
        <f t="shared" ref="B9:C9" si="0">SUM(B6:B8)</f>
        <v>4512.4789999999994</v>
      </c>
      <c r="C9" s="399">
        <f t="shared" si="0"/>
        <v>4650.2910000000002</v>
      </c>
      <c r="D9" s="399">
        <f t="shared" ref="D9" si="1">SUM(D6:D8)</f>
        <v>4808.0060000000003</v>
      </c>
    </row>
    <row r="10" spans="1:4" ht="15.75">
      <c r="A10" s="400"/>
      <c r="B10" s="401"/>
      <c r="C10" s="401"/>
      <c r="D10" s="401"/>
    </row>
    <row r="11" spans="1:4" ht="16.5" customHeight="1">
      <c r="A11" s="402"/>
    </row>
    <row r="12" spans="1:4" ht="15.75">
      <c r="A12" s="253" t="s">
        <v>2</v>
      </c>
    </row>
    <row r="13" spans="1:4" ht="15.75">
      <c r="A13" s="391"/>
    </row>
    <row r="14" spans="1:4" ht="15.75">
      <c r="A14" s="393"/>
    </row>
  </sheetData>
  <pageMargins left="0.7" right="0.7" top="0.78740157499999996" bottom="0.78740157499999996" header="0.3" footer="0.3"/>
  <pageSetup paperSize="9" scale="99"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4">
    <tabColor rgb="FF92D050"/>
    <pageSetUpPr fitToPage="1"/>
  </sheetPr>
  <dimension ref="A1:G14"/>
  <sheetViews>
    <sheetView showGridLines="0" workbookViewId="0"/>
  </sheetViews>
  <sheetFormatPr baseColWidth="10" defaultColWidth="11.42578125" defaultRowHeight="15"/>
  <cols>
    <col min="1" max="1" width="47.7109375" style="278" customWidth="1"/>
    <col min="2" max="5" width="10.42578125" style="278" customWidth="1"/>
    <col min="6" max="16384" width="11.42578125" style="278"/>
  </cols>
  <sheetData>
    <row r="1" spans="1:7" s="256" customFormat="1" ht="15" customHeight="1">
      <c r="A1" s="254" t="s">
        <v>406</v>
      </c>
      <c r="B1" s="254"/>
      <c r="C1" s="254"/>
      <c r="D1" s="254"/>
      <c r="E1" s="254"/>
      <c r="F1" s="255"/>
      <c r="G1" s="255"/>
    </row>
    <row r="2" spans="1:7" s="259" customFormat="1" ht="15" customHeight="1">
      <c r="A2" s="257" t="s">
        <v>0</v>
      </c>
      <c r="B2" s="257"/>
      <c r="C2" s="257"/>
      <c r="D2" s="257"/>
      <c r="E2" s="257"/>
      <c r="F2" s="258"/>
      <c r="G2" s="258"/>
    </row>
    <row r="3" spans="1:7" s="259" customFormat="1" ht="13.5" customHeight="1">
      <c r="A3" s="260"/>
      <c r="B3" s="260"/>
      <c r="C3" s="260"/>
      <c r="D3" s="260"/>
      <c r="E3" s="260"/>
      <c r="F3" s="261"/>
    </row>
    <row r="4" spans="1:7" s="264" customFormat="1" ht="37.5" customHeight="1">
      <c r="A4" s="262"/>
      <c r="B4" s="263" t="s">
        <v>391</v>
      </c>
      <c r="C4" s="263" t="s">
        <v>392</v>
      </c>
      <c r="D4" s="263" t="s">
        <v>323</v>
      </c>
      <c r="E4" s="263" t="s">
        <v>393</v>
      </c>
    </row>
    <row r="5" spans="1:7" s="264" customFormat="1" ht="11.25" customHeight="1">
      <c r="A5" s="265"/>
      <c r="B5" s="266"/>
      <c r="C5" s="266"/>
      <c r="D5" s="266"/>
      <c r="E5" s="266"/>
    </row>
    <row r="6" spans="1:7" s="259" customFormat="1" ht="15" customHeight="1">
      <c r="A6" s="257" t="s">
        <v>304</v>
      </c>
      <c r="B6" s="267">
        <v>1268.7</v>
      </c>
      <c r="C6" s="267">
        <v>1346</v>
      </c>
      <c r="D6" s="267">
        <v>1369.288</v>
      </c>
      <c r="E6" s="267">
        <v>1474.8789999999999</v>
      </c>
      <c r="F6" s="258"/>
      <c r="G6" s="258"/>
    </row>
    <row r="7" spans="1:7" s="259" customFormat="1" ht="15" customHeight="1">
      <c r="A7" s="257" t="s">
        <v>305</v>
      </c>
      <c r="B7" s="267">
        <v>1031.2</v>
      </c>
      <c r="C7" s="267">
        <v>1120.0999999999999</v>
      </c>
      <c r="D7" s="267">
        <v>1100</v>
      </c>
      <c r="E7" s="267">
        <v>1125.0999999999999</v>
      </c>
      <c r="F7" s="258"/>
      <c r="G7" s="258"/>
    </row>
    <row r="8" spans="1:7" s="272" customFormat="1" ht="22.5" customHeight="1">
      <c r="A8" s="268" t="s">
        <v>104</v>
      </c>
      <c r="B8" s="269">
        <f>B6+B7</f>
        <v>2299.9</v>
      </c>
      <c r="C8" s="270">
        <f t="shared" ref="C8:E8" si="0">C6+C7</f>
        <v>2466.1</v>
      </c>
      <c r="D8" s="269">
        <f t="shared" si="0"/>
        <v>2469.288</v>
      </c>
      <c r="E8" s="269">
        <f t="shared" si="0"/>
        <v>2599.9789999999998</v>
      </c>
      <c r="F8" s="271"/>
      <c r="G8" s="271"/>
    </row>
    <row r="9" spans="1:7" s="264" customFormat="1" ht="14.25" customHeight="1">
      <c r="A9" s="273"/>
      <c r="B9" s="273"/>
      <c r="C9" s="273"/>
      <c r="D9" s="273"/>
      <c r="E9" s="273"/>
    </row>
    <row r="10" spans="1:7" s="277" customFormat="1" ht="11.25" customHeight="1">
      <c r="A10" s="274" t="s">
        <v>369</v>
      </c>
      <c r="B10" s="275"/>
      <c r="C10" s="275"/>
      <c r="D10" s="275"/>
      <c r="E10" s="275"/>
      <c r="F10" s="276"/>
      <c r="G10" s="276"/>
    </row>
    <row r="11" spans="1:7" s="277" customFormat="1" ht="11.25" customHeight="1">
      <c r="A11" s="274" t="s">
        <v>370</v>
      </c>
      <c r="B11" s="275"/>
      <c r="C11" s="275"/>
      <c r="D11" s="275"/>
      <c r="E11" s="275"/>
      <c r="F11" s="276"/>
      <c r="G11" s="276"/>
    </row>
    <row r="12" spans="1:7" s="277" customFormat="1" ht="11.25" customHeight="1">
      <c r="A12" s="274" t="s">
        <v>372</v>
      </c>
      <c r="B12" s="275"/>
      <c r="C12" s="275"/>
      <c r="D12" s="275"/>
      <c r="E12" s="275"/>
      <c r="F12" s="276"/>
      <c r="G12" s="276"/>
    </row>
    <row r="13" spans="1:7" s="277" customFormat="1" ht="11.25" customHeight="1">
      <c r="A13" s="274" t="s">
        <v>371</v>
      </c>
      <c r="B13" s="278"/>
      <c r="C13" s="278"/>
      <c r="D13" s="278"/>
      <c r="E13" s="278"/>
      <c r="F13" s="276"/>
      <c r="G13" s="276"/>
    </row>
    <row r="14" spans="1:7" ht="11.25" customHeight="1">
      <c r="A14" s="274" t="s">
        <v>317</v>
      </c>
      <c r="B14" s="275"/>
      <c r="C14" s="275"/>
      <c r="D14" s="275"/>
      <c r="E14" s="275"/>
    </row>
  </sheetData>
  <pageMargins left="0.7" right="0.7" top="0.78740157499999996" bottom="0.78740157499999996" header="0.3" footer="0.3"/>
  <pageSetup paperSize="9" scale="9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18"/>
  <sheetViews>
    <sheetView showGridLines="0" workbookViewId="0"/>
  </sheetViews>
  <sheetFormatPr baseColWidth="10" defaultRowHeight="12.75"/>
  <cols>
    <col min="1" max="1" width="31" customWidth="1"/>
    <col min="2" max="4" width="14.7109375" customWidth="1"/>
    <col min="5" max="5" width="14.7109375" style="27" customWidth="1"/>
    <col min="6" max="11" width="11.42578125" style="27"/>
  </cols>
  <sheetData>
    <row r="1" spans="1:11" ht="15">
      <c r="A1" s="506" t="s">
        <v>407</v>
      </c>
      <c r="B1" s="27"/>
      <c r="C1" s="27"/>
      <c r="D1" s="27"/>
    </row>
    <row r="2" spans="1:11" ht="15">
      <c r="A2" s="59" t="s">
        <v>147</v>
      </c>
      <c r="B2" s="27"/>
      <c r="C2" s="27"/>
      <c r="D2" s="27"/>
    </row>
    <row r="3" spans="1:11" ht="15">
      <c r="A3" s="507"/>
      <c r="B3" s="508"/>
      <c r="C3" s="508"/>
      <c r="D3" s="27"/>
    </row>
    <row r="4" spans="1:11" s="206" customFormat="1" ht="30" customHeight="1">
      <c r="A4" s="509"/>
      <c r="B4" s="491">
        <v>2013</v>
      </c>
      <c r="C4" s="491">
        <v>2014</v>
      </c>
      <c r="D4" s="503" t="s">
        <v>332</v>
      </c>
      <c r="E4" s="503" t="s">
        <v>394</v>
      </c>
      <c r="F4" s="504"/>
      <c r="G4" s="504"/>
      <c r="H4" s="504"/>
      <c r="I4" s="504"/>
      <c r="J4" s="504"/>
      <c r="K4" s="504"/>
    </row>
    <row r="5" spans="1:11" ht="22.5" customHeight="1">
      <c r="A5" s="6" t="s">
        <v>464</v>
      </c>
      <c r="B5" s="9">
        <v>1.7</v>
      </c>
      <c r="C5" s="9">
        <v>1.6</v>
      </c>
      <c r="D5" s="505">
        <v>1.6</v>
      </c>
      <c r="E5" s="505">
        <v>2</v>
      </c>
    </row>
    <row r="6" spans="1:11" ht="15">
      <c r="A6" s="6" t="s">
        <v>176</v>
      </c>
      <c r="B6" s="9">
        <v>0.7</v>
      </c>
      <c r="C6" s="9">
        <v>0.9</v>
      </c>
      <c r="D6" s="505">
        <v>1</v>
      </c>
      <c r="E6" s="505">
        <v>1.1000000000000001</v>
      </c>
    </row>
    <row r="7" spans="1:11" ht="15">
      <c r="A7" s="6" t="s">
        <v>465</v>
      </c>
      <c r="B7" s="9">
        <v>0.7</v>
      </c>
      <c r="C7" s="9">
        <v>0.5</v>
      </c>
      <c r="D7" s="505">
        <v>0.6</v>
      </c>
      <c r="E7" s="505">
        <v>0.7</v>
      </c>
    </row>
    <row r="8" spans="1:11" ht="30" customHeight="1">
      <c r="A8" s="510" t="s">
        <v>60</v>
      </c>
      <c r="B8" s="486">
        <f>SUM(B5:B7)</f>
        <v>3.0999999999999996</v>
      </c>
      <c r="C8" s="486">
        <f>SUM(C5:C7)</f>
        <v>3</v>
      </c>
      <c r="D8" s="486">
        <f>SUM(D5:D7)</f>
        <v>3.2</v>
      </c>
      <c r="E8" s="486">
        <f>SUM(E5:E7)</f>
        <v>3.8</v>
      </c>
    </row>
    <row r="9" spans="1:11" ht="15">
      <c r="A9" s="6"/>
      <c r="B9" s="6"/>
      <c r="C9" s="6"/>
      <c r="D9" s="6"/>
      <c r="E9" s="6"/>
    </row>
    <row r="10" spans="1:11" s="170" customFormat="1" ht="14.25" customHeight="1">
      <c r="A10" s="501" t="s">
        <v>432</v>
      </c>
      <c r="B10" s="502"/>
      <c r="C10" s="502"/>
      <c r="D10" s="502"/>
      <c r="E10" s="502"/>
      <c r="F10" s="28"/>
      <c r="G10" s="28"/>
      <c r="H10" s="28"/>
      <c r="I10" s="28"/>
      <c r="J10" s="28"/>
      <c r="K10" s="28"/>
    </row>
    <row r="11" spans="1:11" ht="14.25" customHeight="1">
      <c r="A11" s="51" t="s">
        <v>373</v>
      </c>
      <c r="B11" s="6"/>
      <c r="C11" s="6"/>
      <c r="D11" s="6"/>
      <c r="E11" s="6"/>
    </row>
    <row r="12" spans="1:11" ht="15">
      <c r="A12" s="6"/>
      <c r="B12" s="6"/>
      <c r="C12" s="6"/>
      <c r="D12" s="6"/>
      <c r="E12" s="6"/>
    </row>
    <row r="13" spans="1:11" ht="15">
      <c r="A13" s="6"/>
      <c r="B13" s="6"/>
      <c r="C13" s="6"/>
      <c r="D13" s="6"/>
      <c r="E13" s="6"/>
    </row>
    <row r="14" spans="1:11" ht="15">
      <c r="A14" s="6"/>
      <c r="B14" s="6"/>
      <c r="C14" s="6"/>
      <c r="D14" s="6"/>
      <c r="E14" s="6"/>
    </row>
    <row r="15" spans="1:11">
      <c r="A15" s="27"/>
      <c r="B15" s="27"/>
      <c r="C15" s="27"/>
      <c r="D15" s="27"/>
    </row>
    <row r="16" spans="1:11">
      <c r="A16" s="27"/>
      <c r="B16" s="27"/>
      <c r="C16" s="27"/>
      <c r="D16" s="27"/>
    </row>
    <row r="17" spans="1:4">
      <c r="A17" s="27"/>
      <c r="B17" s="511"/>
      <c r="C17" s="27"/>
      <c r="D17" s="27"/>
    </row>
    <row r="18" spans="1:4">
      <c r="A18" s="27"/>
      <c r="B18" s="27"/>
      <c r="C18" s="27"/>
      <c r="D18" s="27"/>
    </row>
  </sheetData>
  <pageMargins left="0.78740157499999996" right="0.78740157499999996" top="0.984251969" bottom="0.984251969" header="0.4921259845" footer="0.4921259845"/>
  <pageSetup paperSize="9" fitToHeight="0" orientation="portrait" r:id="rId1"/>
  <headerFooter alignWithMargins="0"/>
  <ignoredErrors>
    <ignoredError sqref="B8:C8"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13"/>
  <sheetViews>
    <sheetView showGridLines="0" zoomScaleNormal="100" workbookViewId="0"/>
  </sheetViews>
  <sheetFormatPr baseColWidth="10" defaultColWidth="11.42578125" defaultRowHeight="12.75"/>
  <cols>
    <col min="1" max="1" width="31" style="173" customWidth="1"/>
    <col min="2" max="5" width="14.7109375" style="173" customWidth="1"/>
    <col min="6" max="16384" width="11.42578125" style="173"/>
  </cols>
  <sheetData>
    <row r="1" spans="1:5" ht="15">
      <c r="A1" s="171" t="s">
        <v>408</v>
      </c>
    </row>
    <row r="2" spans="1:5" ht="15">
      <c r="A2" s="172" t="s">
        <v>177</v>
      </c>
    </row>
    <row r="3" spans="1:5" ht="15">
      <c r="A3" s="174"/>
      <c r="B3" s="175"/>
      <c r="C3" s="175"/>
    </row>
    <row r="4" spans="1:5" s="176" customFormat="1" ht="30" customHeight="1">
      <c r="A4" s="129"/>
      <c r="B4" s="548">
        <v>2013</v>
      </c>
      <c r="C4" s="548">
        <v>2014</v>
      </c>
      <c r="D4" s="246" t="s">
        <v>332</v>
      </c>
      <c r="E4" s="246" t="s">
        <v>394</v>
      </c>
    </row>
    <row r="5" spans="1:5" ht="15" hidden="1">
      <c r="A5" s="177" t="s">
        <v>230</v>
      </c>
      <c r="B5" s="178">
        <v>21.2</v>
      </c>
      <c r="C5" s="178">
        <v>22.8</v>
      </c>
      <c r="D5" s="177"/>
      <c r="E5" s="177"/>
    </row>
    <row r="6" spans="1:5" ht="22.5" customHeight="1">
      <c r="A6" s="177" t="s">
        <v>310</v>
      </c>
      <c r="B6" s="179">
        <v>17.7</v>
      </c>
      <c r="C6" s="179">
        <v>18.899999999999999</v>
      </c>
      <c r="D6" s="298">
        <v>19.600000000000001</v>
      </c>
      <c r="E6" s="298">
        <v>20.5</v>
      </c>
    </row>
    <row r="7" spans="1:5" ht="16.5">
      <c r="A7" s="177" t="s">
        <v>427</v>
      </c>
      <c r="B7" s="298">
        <v>11.5</v>
      </c>
      <c r="C7" s="298">
        <v>11.6</v>
      </c>
      <c r="D7" s="298">
        <v>11.7</v>
      </c>
      <c r="E7" s="298">
        <v>11.7</v>
      </c>
    </row>
    <row r="8" spans="1:5" ht="16.5">
      <c r="A8" s="177" t="s">
        <v>428</v>
      </c>
      <c r="B8" s="180">
        <v>3.9</v>
      </c>
      <c r="C8" s="179">
        <v>3.8</v>
      </c>
      <c r="D8" s="179">
        <v>4.2</v>
      </c>
      <c r="E8" s="179">
        <v>4.4000000000000004</v>
      </c>
    </row>
    <row r="9" spans="1:5" ht="30" customHeight="1">
      <c r="A9" s="181" t="s">
        <v>60</v>
      </c>
      <c r="B9" s="182">
        <f>SUM(B6:B8)</f>
        <v>33.1</v>
      </c>
      <c r="C9" s="182">
        <f>SUM(C6:C8)</f>
        <v>34.299999999999997</v>
      </c>
      <c r="D9" s="182">
        <f>SUM(D6:D8)</f>
        <v>35.5</v>
      </c>
      <c r="E9" s="182">
        <f>SUM(E6:E8)</f>
        <v>36.6</v>
      </c>
    </row>
    <row r="10" spans="1:5" ht="15">
      <c r="A10" s="177"/>
      <c r="B10" s="177"/>
      <c r="C10" s="177"/>
      <c r="D10" s="177"/>
      <c r="E10" s="177"/>
    </row>
    <row r="11" spans="1:5" ht="25.5" customHeight="1">
      <c r="A11" s="586" t="s">
        <v>429</v>
      </c>
      <c r="B11" s="587"/>
      <c r="C11" s="587"/>
      <c r="D11" s="587"/>
      <c r="E11" s="587"/>
    </row>
    <row r="12" spans="1:5" ht="15">
      <c r="A12" s="184" t="s">
        <v>430</v>
      </c>
      <c r="B12" s="177"/>
      <c r="C12" s="177"/>
      <c r="D12" s="177"/>
      <c r="E12" s="177"/>
    </row>
    <row r="13" spans="1:5" ht="14.25">
      <c r="A13" s="183" t="s">
        <v>373</v>
      </c>
    </row>
  </sheetData>
  <mergeCells count="1">
    <mergeCell ref="A11:E11"/>
  </mergeCells>
  <pageMargins left="0.78740157499999996" right="0.78740157499999996" top="0.984251969" bottom="0.984251969" header="0.4921259845" footer="0.4921259845"/>
  <pageSetup paperSize="9" orientation="portrait" horizontalDpi="300" verticalDpi="300" r:id="rId1"/>
  <headerFooter alignWithMargins="0"/>
  <ignoredErrors>
    <ignoredError sqref="B9:C9"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49"/>
  <sheetViews>
    <sheetView showGridLines="0" workbookViewId="0"/>
  </sheetViews>
  <sheetFormatPr baseColWidth="10" defaultColWidth="11.42578125" defaultRowHeight="12.75"/>
  <cols>
    <col min="1" max="1" width="44.28515625" style="66" customWidth="1"/>
    <col min="2" max="4" width="15" style="66" customWidth="1"/>
    <col min="5" max="16384" width="11.42578125" style="66"/>
  </cols>
  <sheetData>
    <row r="1" spans="1:5" ht="14.25">
      <c r="A1" s="193" t="s">
        <v>409</v>
      </c>
      <c r="B1" s="73"/>
      <c r="C1" s="73"/>
      <c r="D1" s="73"/>
    </row>
    <row r="2" spans="1:5" ht="14.25">
      <c r="A2" s="73" t="s">
        <v>0</v>
      </c>
      <c r="B2" s="73"/>
      <c r="C2" s="73"/>
      <c r="D2" s="73"/>
    </row>
    <row r="3" spans="1:5" ht="15">
      <c r="A3" s="65"/>
      <c r="B3" s="65"/>
      <c r="C3" s="65"/>
      <c r="D3" s="65"/>
    </row>
    <row r="4" spans="1:5" s="68" customFormat="1" ht="22.5" customHeight="1">
      <c r="A4" s="67"/>
      <c r="B4" s="67">
        <v>2014</v>
      </c>
      <c r="C4" s="67">
        <v>2015</v>
      </c>
      <c r="D4" s="67">
        <v>2016</v>
      </c>
    </row>
    <row r="5" spans="1:5" s="68" customFormat="1" ht="22.5" customHeight="1">
      <c r="A5" s="194"/>
      <c r="B5" s="195" t="s">
        <v>105</v>
      </c>
      <c r="C5" s="195" t="s">
        <v>387</v>
      </c>
      <c r="D5" s="195" t="s">
        <v>387</v>
      </c>
    </row>
    <row r="6" spans="1:5" s="71" customFormat="1" ht="22.5" customHeight="1">
      <c r="A6" s="69"/>
      <c r="B6" s="70" t="s">
        <v>312</v>
      </c>
      <c r="C6" s="70" t="s">
        <v>312</v>
      </c>
      <c r="D6" s="70" t="s">
        <v>312</v>
      </c>
    </row>
    <row r="7" spans="1:5" s="198" customFormat="1" ht="7.5" customHeight="1">
      <c r="A7" s="196"/>
      <c r="B7" s="197"/>
      <c r="C7" s="197"/>
      <c r="D7" s="197"/>
    </row>
    <row r="8" spans="1:5" ht="15" customHeight="1">
      <c r="A8" s="74" t="s">
        <v>106</v>
      </c>
      <c r="B8" s="75">
        <v>14983.493834000001</v>
      </c>
      <c r="C8" s="75">
        <v>15524.33512154424</v>
      </c>
      <c r="D8" s="75">
        <v>15485.397000000001</v>
      </c>
      <c r="E8" s="78"/>
    </row>
    <row r="9" spans="1:5" ht="15" customHeight="1">
      <c r="A9" s="72" t="s">
        <v>107</v>
      </c>
      <c r="B9" s="76">
        <f t="shared" ref="B9:D9" si="0">SUM(B10:B27)</f>
        <v>8119.15237574</v>
      </c>
      <c r="C9" s="76">
        <f t="shared" si="0"/>
        <v>8281.8790000000008</v>
      </c>
      <c r="D9" s="76">
        <f t="shared" si="0"/>
        <v>8271.387999999999</v>
      </c>
      <c r="E9" s="78"/>
    </row>
    <row r="10" spans="1:5" ht="15" customHeight="1">
      <c r="A10" s="77" t="s">
        <v>223</v>
      </c>
      <c r="B10" s="79">
        <v>3784.4683873299996</v>
      </c>
      <c r="C10" s="79">
        <v>3626.8780000000002</v>
      </c>
      <c r="D10" s="79">
        <v>3479.3609999999999</v>
      </c>
      <c r="E10" s="78"/>
    </row>
    <row r="11" spans="1:5" ht="14.25">
      <c r="A11" s="77" t="s">
        <v>224</v>
      </c>
      <c r="B11" s="79">
        <v>1608.5527942100002</v>
      </c>
      <c r="C11" s="79">
        <v>1635.8209999999999</v>
      </c>
      <c r="D11" s="79">
        <v>1698.89</v>
      </c>
      <c r="E11" s="78"/>
    </row>
    <row r="12" spans="1:5" ht="14.25">
      <c r="A12" s="77" t="s">
        <v>108</v>
      </c>
      <c r="B12" s="79">
        <v>627.60586765000005</v>
      </c>
      <c r="C12" s="79">
        <v>648.351</v>
      </c>
      <c r="D12" s="79">
        <v>645.57899999999995</v>
      </c>
      <c r="E12" s="78"/>
    </row>
    <row r="13" spans="1:5" ht="14.25">
      <c r="A13" s="77" t="s">
        <v>109</v>
      </c>
      <c r="B13" s="79">
        <v>150.67700299999998</v>
      </c>
      <c r="C13" s="79">
        <v>155.60900000000001</v>
      </c>
      <c r="D13" s="79">
        <v>166.03299999999999</v>
      </c>
      <c r="E13" s="78"/>
    </row>
    <row r="14" spans="1:5" ht="15.75">
      <c r="A14" s="80" t="s">
        <v>110</v>
      </c>
      <c r="B14" s="79">
        <v>43.366602999999998</v>
      </c>
      <c r="C14" s="79">
        <v>48.643000000000001</v>
      </c>
      <c r="D14" s="79">
        <v>19.649000000000001</v>
      </c>
      <c r="E14" s="78"/>
    </row>
    <row r="15" spans="1:5" ht="14.25">
      <c r="A15" s="77" t="s">
        <v>111</v>
      </c>
      <c r="B15" s="79">
        <v>1086.4295985199999</v>
      </c>
      <c r="C15" s="79">
        <v>1215</v>
      </c>
      <c r="D15" s="79">
        <v>1160</v>
      </c>
      <c r="E15" s="78"/>
    </row>
    <row r="16" spans="1:5" ht="15.75">
      <c r="A16" s="77" t="s">
        <v>112</v>
      </c>
      <c r="B16" s="79">
        <v>107.39842411000001</v>
      </c>
      <c r="C16" s="79">
        <v>75.793999999999997</v>
      </c>
      <c r="D16" s="79">
        <v>134.83199999999999</v>
      </c>
      <c r="E16" s="78"/>
    </row>
    <row r="17" spans="1:5" ht="14.25">
      <c r="A17" s="77" t="s">
        <v>113</v>
      </c>
      <c r="B17" s="79">
        <v>2.4078372899999998</v>
      </c>
      <c r="C17" s="79">
        <v>32.814</v>
      </c>
      <c r="D17" s="79">
        <v>50.904000000000003</v>
      </c>
      <c r="E17" s="78"/>
    </row>
    <row r="18" spans="1:5" ht="14.25">
      <c r="A18" s="81" t="s">
        <v>114</v>
      </c>
      <c r="B18" s="79">
        <v>7.9</v>
      </c>
      <c r="C18" s="79">
        <v>1E-3</v>
      </c>
      <c r="D18" s="79">
        <v>0</v>
      </c>
      <c r="E18" s="78"/>
    </row>
    <row r="19" spans="1:5" ht="15" customHeight="1">
      <c r="A19" s="199" t="s">
        <v>357</v>
      </c>
      <c r="B19" s="79">
        <v>154.43702715000001</v>
      </c>
      <c r="C19" s="79">
        <v>175</v>
      </c>
      <c r="D19" s="79">
        <v>170.11799999999999</v>
      </c>
      <c r="E19" s="78"/>
    </row>
    <row r="20" spans="1:5" ht="14.25">
      <c r="A20" s="77" t="s">
        <v>115</v>
      </c>
      <c r="B20" s="79">
        <v>239.77830997000001</v>
      </c>
      <c r="C20" s="79">
        <v>299.93</v>
      </c>
      <c r="D20" s="79">
        <v>349.93</v>
      </c>
      <c r="E20" s="78"/>
    </row>
    <row r="21" spans="1:5" ht="15" customHeight="1">
      <c r="A21" s="81" t="s">
        <v>116</v>
      </c>
      <c r="B21" s="79">
        <v>65.892508370000002</v>
      </c>
      <c r="C21" s="79">
        <v>109.36799999999999</v>
      </c>
      <c r="D21" s="79">
        <v>99.022999999999996</v>
      </c>
      <c r="E21" s="78"/>
    </row>
    <row r="22" spans="1:5" ht="14.25">
      <c r="A22" s="77" t="s">
        <v>117</v>
      </c>
      <c r="B22" s="79">
        <v>9.2864839999999997</v>
      </c>
      <c r="C22" s="79">
        <v>25</v>
      </c>
      <c r="D22" s="79">
        <v>25</v>
      </c>
      <c r="E22" s="78"/>
    </row>
    <row r="23" spans="1:5" ht="14.25">
      <c r="A23" s="77" t="s">
        <v>118</v>
      </c>
      <c r="B23" s="79">
        <v>11.984113000000001</v>
      </c>
      <c r="C23" s="79">
        <v>17.984000000000002</v>
      </c>
      <c r="D23" s="79">
        <v>17.984000000000002</v>
      </c>
      <c r="E23" s="78"/>
    </row>
    <row r="24" spans="1:5" ht="14.25">
      <c r="A24" s="77" t="s">
        <v>119</v>
      </c>
      <c r="B24" s="79">
        <v>74.956784350000007</v>
      </c>
      <c r="C24" s="79">
        <v>82.246300000000005</v>
      </c>
      <c r="D24" s="79">
        <v>78.177300000000002</v>
      </c>
      <c r="E24" s="78"/>
    </row>
    <row r="25" spans="1:5" ht="14.25">
      <c r="A25" s="77" t="s">
        <v>431</v>
      </c>
      <c r="B25" s="79">
        <v>0</v>
      </c>
      <c r="C25" s="79">
        <v>0</v>
      </c>
      <c r="D25" s="79">
        <v>4</v>
      </c>
      <c r="E25" s="78"/>
    </row>
    <row r="26" spans="1:5" ht="14.25">
      <c r="A26" s="77" t="s">
        <v>120</v>
      </c>
      <c r="B26" s="79">
        <v>78</v>
      </c>
      <c r="C26" s="79">
        <v>78</v>
      </c>
      <c r="D26" s="79">
        <v>78</v>
      </c>
      <c r="E26" s="78"/>
    </row>
    <row r="27" spans="1:5" ht="14.25">
      <c r="A27" s="77" t="s">
        <v>121</v>
      </c>
      <c r="B27" s="79">
        <v>66.010633790000611</v>
      </c>
      <c r="C27" s="79">
        <v>55.439699999998993</v>
      </c>
      <c r="D27" s="79">
        <v>93.907699999996112</v>
      </c>
      <c r="E27" s="78"/>
    </row>
    <row r="28" spans="1:5" ht="7.5" customHeight="1">
      <c r="A28" s="82"/>
      <c r="B28" s="83"/>
      <c r="C28" s="83"/>
      <c r="D28" s="83"/>
      <c r="E28" s="78"/>
    </row>
    <row r="29" spans="1:5" ht="7.5" customHeight="1">
      <c r="A29" s="84"/>
      <c r="B29" s="85"/>
      <c r="C29" s="85"/>
      <c r="D29" s="85"/>
      <c r="E29" s="78"/>
    </row>
    <row r="30" spans="1:5" ht="14.25">
      <c r="A30" s="74" t="s">
        <v>122</v>
      </c>
      <c r="B30" s="75">
        <v>9202.4190609999987</v>
      </c>
      <c r="C30" s="75">
        <v>9517.57595191781</v>
      </c>
      <c r="D30" s="75">
        <v>9519.9570000000003</v>
      </c>
      <c r="E30" s="78"/>
    </row>
    <row r="31" spans="1:5" ht="14.25">
      <c r="A31" s="72" t="s">
        <v>123</v>
      </c>
      <c r="B31" s="86">
        <f t="shared" ref="B31:D31" si="1">SUM(B32:B38)</f>
        <v>304.34781566999999</v>
      </c>
      <c r="C31" s="86">
        <f t="shared" si="1"/>
        <v>347.84299999999996</v>
      </c>
      <c r="D31" s="86">
        <f t="shared" si="1"/>
        <v>335.43599999999998</v>
      </c>
      <c r="E31" s="78"/>
    </row>
    <row r="32" spans="1:5" ht="14.25">
      <c r="A32" s="77" t="s">
        <v>124</v>
      </c>
      <c r="B32" s="79">
        <v>128.749</v>
      </c>
      <c r="C32" s="79">
        <v>132.03</v>
      </c>
      <c r="D32" s="79">
        <v>132.65</v>
      </c>
      <c r="E32" s="78"/>
    </row>
    <row r="33" spans="1:5" ht="14.25">
      <c r="A33" s="77" t="s">
        <v>125</v>
      </c>
      <c r="B33" s="79">
        <v>2.3460000000000001</v>
      </c>
      <c r="C33" s="79">
        <v>2.4</v>
      </c>
      <c r="D33" s="79">
        <v>2.42</v>
      </c>
      <c r="E33" s="78"/>
    </row>
    <row r="34" spans="1:5" ht="14.25">
      <c r="A34" s="77" t="s">
        <v>126</v>
      </c>
      <c r="B34" s="79">
        <v>81.219337199999998</v>
      </c>
      <c r="C34" s="79">
        <v>82.990000000000009</v>
      </c>
      <c r="D34" s="79">
        <v>81.835000000000008</v>
      </c>
      <c r="E34" s="78"/>
    </row>
    <row r="35" spans="1:5" ht="14.25">
      <c r="A35" s="77" t="s">
        <v>118</v>
      </c>
      <c r="B35" s="79">
        <v>10.533887</v>
      </c>
      <c r="C35" s="79">
        <v>10.534000000000001</v>
      </c>
      <c r="D35" s="79">
        <v>10.534000000000001</v>
      </c>
      <c r="E35" s="78"/>
    </row>
    <row r="36" spans="1:5" ht="14.25">
      <c r="A36" s="77" t="s">
        <v>127</v>
      </c>
      <c r="B36" s="79">
        <v>0.1</v>
      </c>
      <c r="C36" s="79">
        <v>0.1</v>
      </c>
      <c r="D36" s="79">
        <v>0.1</v>
      </c>
      <c r="E36" s="78"/>
    </row>
    <row r="37" spans="1:5" ht="14.25">
      <c r="A37" s="77" t="s">
        <v>119</v>
      </c>
      <c r="B37" s="79">
        <v>34.756355589999998</v>
      </c>
      <c r="C37" s="79">
        <v>38.106999999999999</v>
      </c>
      <c r="D37" s="79">
        <v>35.856999999999999</v>
      </c>
      <c r="E37" s="78"/>
    </row>
    <row r="38" spans="1:5" ht="14.25">
      <c r="A38" s="77" t="s">
        <v>128</v>
      </c>
      <c r="B38" s="79">
        <v>46.643235879999963</v>
      </c>
      <c r="C38" s="79">
        <v>81.68199999999996</v>
      </c>
      <c r="D38" s="79">
        <v>72.04000000000002</v>
      </c>
      <c r="E38" s="78"/>
    </row>
    <row r="39" spans="1:5" ht="7.5" customHeight="1">
      <c r="A39" s="82"/>
      <c r="B39" s="83"/>
      <c r="C39" s="83"/>
      <c r="D39" s="83"/>
      <c r="E39" s="78"/>
    </row>
    <row r="40" spans="1:5" ht="7.5" customHeight="1">
      <c r="A40" s="84"/>
      <c r="B40" s="85"/>
      <c r="C40" s="85"/>
      <c r="D40" s="85"/>
      <c r="E40" s="78"/>
    </row>
    <row r="41" spans="1:5" ht="15" customHeight="1">
      <c r="A41" s="87" t="s">
        <v>129</v>
      </c>
      <c r="B41" s="88">
        <f t="shared" ref="B41:D42" si="2">B8+B30</f>
        <v>24185.912895000001</v>
      </c>
      <c r="C41" s="88">
        <f t="shared" si="2"/>
        <v>25041.911073462048</v>
      </c>
      <c r="D41" s="88">
        <f t="shared" si="2"/>
        <v>25005.353999999999</v>
      </c>
      <c r="E41" s="78"/>
    </row>
    <row r="42" spans="1:5" ht="14.25">
      <c r="A42" s="89" t="s">
        <v>130</v>
      </c>
      <c r="B42" s="88">
        <f t="shared" si="2"/>
        <v>8423.5001914099994</v>
      </c>
      <c r="C42" s="88">
        <f t="shared" si="2"/>
        <v>8629.7220000000016</v>
      </c>
      <c r="D42" s="88">
        <f t="shared" si="2"/>
        <v>8606.8239999999987</v>
      </c>
      <c r="E42" s="78"/>
    </row>
    <row r="43" spans="1:5" s="92" customFormat="1" ht="7.5" customHeight="1">
      <c r="A43" s="90"/>
      <c r="B43" s="91"/>
      <c r="C43" s="91"/>
      <c r="D43" s="91"/>
      <c r="E43" s="78"/>
    </row>
    <row r="44" spans="1:5">
      <c r="B44" s="93"/>
      <c r="C44" s="93"/>
      <c r="D44" s="93"/>
    </row>
    <row r="45" spans="1:5" ht="12" hidden="1" customHeight="1">
      <c r="A45" s="96" t="s">
        <v>226</v>
      </c>
      <c r="B45" s="93"/>
      <c r="C45" s="93"/>
      <c r="D45" s="93"/>
    </row>
    <row r="46" spans="1:5" s="65" customFormat="1" ht="12" customHeight="1">
      <c r="A46" s="95" t="s">
        <v>131</v>
      </c>
    </row>
    <row r="47" spans="1:5" s="65" customFormat="1" ht="12" customHeight="1">
      <c r="A47" s="96" t="s">
        <v>132</v>
      </c>
    </row>
    <row r="48" spans="1:5" s="65" customFormat="1" ht="12" customHeight="1">
      <c r="A48" s="95" t="s">
        <v>133</v>
      </c>
    </row>
    <row r="49" spans="1:4" s="65" customFormat="1" ht="12" customHeight="1">
      <c r="A49" s="94" t="s">
        <v>2</v>
      </c>
      <c r="B49" s="64"/>
      <c r="C49" s="64"/>
      <c r="D49" s="64"/>
    </row>
  </sheetData>
  <pageMargins left="0.70866141732283472" right="0.70866141732283472" top="0.78740157480314965" bottom="0.78740157480314965" header="0.31496062992125984" footer="0.31496062992125984"/>
  <pageSetup paperSize="9" scale="9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9">
    <tabColor rgb="FF92D050"/>
    <pageSetUpPr fitToPage="1"/>
  </sheetPr>
  <dimension ref="A1:H25"/>
  <sheetViews>
    <sheetView showGridLines="0" workbookViewId="0"/>
  </sheetViews>
  <sheetFormatPr baseColWidth="10" defaultRowHeight="12.75"/>
  <cols>
    <col min="1" max="1" width="41.7109375" customWidth="1"/>
    <col min="2" max="2" width="9.140625" customWidth="1"/>
    <col min="3" max="6" width="9.7109375" customWidth="1"/>
    <col min="8" max="8" width="0" hidden="1" customWidth="1"/>
  </cols>
  <sheetData>
    <row r="1" spans="1:8" ht="15">
      <c r="A1" s="97" t="s">
        <v>410</v>
      </c>
      <c r="B1" s="20"/>
      <c r="C1" s="20"/>
      <c r="D1" s="20"/>
    </row>
    <row r="2" spans="1:8" ht="15">
      <c r="A2" s="20" t="s">
        <v>0</v>
      </c>
      <c r="B2" s="20"/>
      <c r="C2" s="20"/>
      <c r="D2" s="20"/>
    </row>
    <row r="3" spans="1:8" ht="15">
      <c r="A3" s="20"/>
      <c r="B3" s="20"/>
      <c r="C3" s="20"/>
      <c r="D3" s="20"/>
    </row>
    <row r="4" spans="1:8" s="68" customFormat="1" ht="22.5" customHeight="1">
      <c r="A4" s="98"/>
      <c r="B4" s="98">
        <v>2012</v>
      </c>
      <c r="C4" s="98">
        <v>2013</v>
      </c>
      <c r="D4" s="98">
        <v>2014</v>
      </c>
      <c r="E4" s="98">
        <v>2015</v>
      </c>
      <c r="F4" s="98">
        <v>2016</v>
      </c>
      <c r="H4" s="68" t="s">
        <v>420</v>
      </c>
    </row>
    <row r="5" spans="1:8" s="71" customFormat="1" ht="22.5" customHeight="1">
      <c r="A5" s="99"/>
      <c r="B5" s="100" t="s">
        <v>105</v>
      </c>
      <c r="C5" s="100" t="s">
        <v>105</v>
      </c>
      <c r="D5" s="100" t="s">
        <v>105</v>
      </c>
      <c r="E5" s="100" t="s">
        <v>387</v>
      </c>
      <c r="F5" s="100" t="s">
        <v>387</v>
      </c>
    </row>
    <row r="6" spans="1:8" s="20" customFormat="1" ht="22.5" customHeight="1">
      <c r="A6" s="101" t="s">
        <v>134</v>
      </c>
      <c r="B6" s="107">
        <v>8746.7999999999993</v>
      </c>
      <c r="C6" s="320">
        <v>8743.2430000000004</v>
      </c>
      <c r="D6" s="320">
        <v>9332.6450000000004</v>
      </c>
      <c r="E6" s="320">
        <v>9612.107</v>
      </c>
      <c r="F6" s="107">
        <v>9978.7880000000005</v>
      </c>
      <c r="H6" s="20" t="s">
        <v>424</v>
      </c>
    </row>
    <row r="7" spans="1:8" s="20" customFormat="1" ht="15">
      <c r="A7" s="101" t="s">
        <v>135</v>
      </c>
      <c r="B7" s="107">
        <v>1002.056</v>
      </c>
      <c r="C7" s="320">
        <v>1001.478</v>
      </c>
      <c r="D7" s="320">
        <v>1022.4349999999999</v>
      </c>
      <c r="E7" s="320">
        <v>1018.672</v>
      </c>
      <c r="F7" s="107">
        <v>993.24300000000005</v>
      </c>
      <c r="H7" s="20" t="s">
        <v>425</v>
      </c>
    </row>
    <row r="8" spans="1:8" s="20" customFormat="1" ht="15">
      <c r="A8" s="101" t="s">
        <v>136</v>
      </c>
      <c r="B8" s="107">
        <v>871.9</v>
      </c>
      <c r="C8" s="320">
        <v>1073.2729999999999</v>
      </c>
      <c r="D8" s="320">
        <v>1329.008</v>
      </c>
      <c r="E8" s="320">
        <v>1092.5</v>
      </c>
      <c r="F8" s="107">
        <v>1396.3009999999999</v>
      </c>
      <c r="H8" s="20" t="s">
        <v>423</v>
      </c>
    </row>
    <row r="9" spans="1:8" s="20" customFormat="1" ht="15">
      <c r="A9" s="101" t="s">
        <v>137</v>
      </c>
      <c r="B9" s="107">
        <v>820.41693348000001</v>
      </c>
      <c r="C9" s="320">
        <v>843.81628499999988</v>
      </c>
      <c r="D9" s="320">
        <f>927.737+0.833+12.653</f>
        <v>941.22299999999996</v>
      </c>
      <c r="E9" s="320">
        <v>835.4</v>
      </c>
      <c r="F9" s="107">
        <v>896.78</v>
      </c>
      <c r="H9" s="20" t="s">
        <v>422</v>
      </c>
    </row>
    <row r="10" spans="1:8" s="20" customFormat="1" ht="15.75">
      <c r="A10" s="101" t="s">
        <v>225</v>
      </c>
      <c r="B10" s="107">
        <v>2405.6</v>
      </c>
      <c r="C10" s="499">
        <v>2265.8229999999999</v>
      </c>
      <c r="D10" s="320">
        <v>2283.0889999999999</v>
      </c>
      <c r="E10" s="320">
        <v>2306.1559999999999</v>
      </c>
      <c r="F10" s="107">
        <v>2314.15</v>
      </c>
      <c r="H10" s="20" t="s">
        <v>421</v>
      </c>
    </row>
    <row r="11" spans="1:8" s="20" customFormat="1" ht="21.75" customHeight="1">
      <c r="A11" s="102" t="s">
        <v>60</v>
      </c>
      <c r="B11" s="103">
        <f>SUM(B6:B10)</f>
        <v>13846.772933480001</v>
      </c>
      <c r="C11" s="103">
        <f>SUM(C6:C10)</f>
        <v>13927.633285</v>
      </c>
      <c r="D11" s="103">
        <f>SUM(D6:D10)</f>
        <v>14908.4</v>
      </c>
      <c r="E11" s="103">
        <f t="shared" ref="E11:F11" si="0">SUM(E6:E10)</f>
        <v>14864.834999999999</v>
      </c>
      <c r="F11" s="103">
        <f t="shared" si="0"/>
        <v>15579.262000000001</v>
      </c>
    </row>
    <row r="12" spans="1:8" s="202" customFormat="1" ht="11.25" customHeight="1">
      <c r="A12" s="104"/>
      <c r="B12" s="104"/>
      <c r="C12" s="104"/>
    </row>
    <row r="13" spans="1:8" s="106" customFormat="1" ht="14.25" customHeight="1">
      <c r="A13" s="105" t="s">
        <v>138</v>
      </c>
    </row>
    <row r="14" spans="1:8" s="20" customFormat="1" ht="14.25" customHeight="1">
      <c r="A14" s="500" t="s">
        <v>434</v>
      </c>
      <c r="B14" s="107"/>
      <c r="C14" s="107"/>
      <c r="D14" s="107"/>
    </row>
    <row r="15" spans="1:8" s="20" customFormat="1" ht="14.25" customHeight="1">
      <c r="A15" s="143" t="s">
        <v>2</v>
      </c>
      <c r="B15" s="107"/>
      <c r="C15" s="107"/>
      <c r="D15" s="107"/>
    </row>
    <row r="16" spans="1:8" s="108" customFormat="1" ht="15">
      <c r="B16" s="107"/>
      <c r="C16" s="107"/>
      <c r="D16" s="107"/>
    </row>
    <row r="17" spans="2:4" ht="15">
      <c r="B17" s="107"/>
      <c r="C17" s="107"/>
      <c r="D17" s="107"/>
    </row>
    <row r="18" spans="2:4" ht="15">
      <c r="B18" s="107"/>
      <c r="C18" s="107"/>
      <c r="D18" s="107"/>
    </row>
    <row r="19" spans="2:4" ht="15">
      <c r="B19" s="107"/>
      <c r="C19" s="107"/>
      <c r="D19" s="107"/>
    </row>
    <row r="20" spans="2:4" ht="15">
      <c r="B20" s="107"/>
      <c r="C20" s="107"/>
      <c r="D20" s="107"/>
    </row>
    <row r="21" spans="2:4" ht="15">
      <c r="B21" s="107"/>
      <c r="C21" s="107"/>
      <c r="D21" s="107"/>
    </row>
    <row r="22" spans="2:4" ht="15">
      <c r="B22" s="107"/>
      <c r="C22" s="107"/>
      <c r="D22" s="107"/>
    </row>
    <row r="25" spans="2:4">
      <c r="B25" s="109"/>
      <c r="C25" s="109"/>
      <c r="D25" s="109"/>
    </row>
  </sheetData>
  <pageMargins left="0.70866141732283472" right="0.70866141732283472" top="0.78740157480314965" bottom="0.78740157480314965"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92D050"/>
  </sheetPr>
  <dimension ref="A1:J33"/>
  <sheetViews>
    <sheetView showGridLines="0" zoomScaleNormal="100" workbookViewId="0"/>
  </sheetViews>
  <sheetFormatPr baseColWidth="10" defaultColWidth="11.42578125" defaultRowHeight="12.75"/>
  <cols>
    <col min="1" max="1" width="28.7109375" style="279" customWidth="1"/>
    <col min="2" max="4" width="12.140625" style="173" customWidth="1"/>
    <col min="5" max="16384" width="11.42578125" style="173"/>
  </cols>
  <sheetData>
    <row r="1" spans="1:10" s="147" customFormat="1" ht="15">
      <c r="A1" s="149" t="s">
        <v>454</v>
      </c>
    </row>
    <row r="2" spans="1:10" s="148" customFormat="1" ht="15" customHeight="1">
      <c r="A2" s="297" t="s">
        <v>331</v>
      </c>
      <c r="B2" s="296"/>
      <c r="C2" s="296"/>
      <c r="D2" s="296"/>
      <c r="E2" s="296"/>
      <c r="F2" s="296"/>
    </row>
    <row r="3" spans="1:10" s="147" customFormat="1" ht="11.25" customHeight="1">
      <c r="A3" s="295"/>
      <c r="B3" s="294"/>
      <c r="C3" s="294"/>
      <c r="D3" s="294"/>
    </row>
    <row r="4" spans="1:10" s="291" customFormat="1" ht="37.5" customHeight="1">
      <c r="A4" s="293"/>
      <c r="B4" s="292" t="s">
        <v>330</v>
      </c>
      <c r="C4" s="292" t="s">
        <v>395</v>
      </c>
      <c r="D4" s="292" t="s">
        <v>390</v>
      </c>
      <c r="E4" s="292" t="s">
        <v>385</v>
      </c>
      <c r="F4" s="292" t="s">
        <v>475</v>
      </c>
    </row>
    <row r="5" spans="1:10" ht="18.75" customHeight="1">
      <c r="A5" s="289" t="s">
        <v>329</v>
      </c>
      <c r="B5" s="177"/>
      <c r="C5" s="177"/>
      <c r="D5" s="177"/>
      <c r="E5" s="177"/>
      <c r="F5" s="177"/>
      <c r="G5" s="177"/>
    </row>
    <row r="6" spans="1:10" ht="16.5">
      <c r="A6" s="280" t="s">
        <v>328</v>
      </c>
      <c r="B6" s="286">
        <v>2888.3</v>
      </c>
      <c r="C6" s="286">
        <v>2971.45</v>
      </c>
      <c r="D6" s="286">
        <v>2752</v>
      </c>
      <c r="E6" s="286">
        <v>3000</v>
      </c>
      <c r="F6" s="286">
        <v>3000</v>
      </c>
      <c r="G6" s="287"/>
      <c r="H6" s="287"/>
      <c r="I6" s="287"/>
      <c r="J6" s="287"/>
    </row>
    <row r="7" spans="1:10" ht="18.75" customHeight="1">
      <c r="A7" s="289" t="s">
        <v>139</v>
      </c>
      <c r="B7" s="290"/>
      <c r="C7" s="290"/>
      <c r="D7" s="177"/>
      <c r="E7" s="177"/>
      <c r="F7" s="177"/>
      <c r="G7" s="177"/>
    </row>
    <row r="8" spans="1:10" ht="16.5">
      <c r="A8" s="280" t="s">
        <v>327</v>
      </c>
      <c r="B8" s="286">
        <v>764.45699999999999</v>
      </c>
      <c r="C8" s="286">
        <v>719.89099999999996</v>
      </c>
      <c r="D8" s="286">
        <v>702</v>
      </c>
      <c r="E8" s="286">
        <v>719</v>
      </c>
      <c r="F8" s="286">
        <v>719.09900000000005</v>
      </c>
      <c r="G8" s="287"/>
      <c r="H8" s="287"/>
      <c r="I8" s="287"/>
      <c r="J8" s="287"/>
    </row>
    <row r="9" spans="1:10" ht="16.5">
      <c r="A9" s="280" t="s">
        <v>326</v>
      </c>
      <c r="B9" s="286">
        <v>535.9316</v>
      </c>
      <c r="C9" s="286">
        <v>526.92600000000004</v>
      </c>
      <c r="D9" s="286">
        <v>283</v>
      </c>
      <c r="E9" s="286">
        <v>559</v>
      </c>
      <c r="F9" s="286">
        <v>561</v>
      </c>
      <c r="G9" s="287"/>
      <c r="H9" s="287"/>
      <c r="I9" s="287"/>
      <c r="J9" s="287"/>
    </row>
    <row r="10" spans="1:10" ht="15">
      <c r="A10" s="280" t="s">
        <v>140</v>
      </c>
      <c r="B10" s="286">
        <v>0</v>
      </c>
      <c r="C10" s="286">
        <v>0.106</v>
      </c>
      <c r="D10" s="286">
        <v>0</v>
      </c>
      <c r="E10" s="286">
        <v>0</v>
      </c>
      <c r="F10" s="286"/>
      <c r="G10" s="287"/>
      <c r="H10" s="287"/>
      <c r="I10" s="287"/>
      <c r="J10" s="287"/>
    </row>
    <row r="11" spans="1:10" ht="15">
      <c r="A11" s="280" t="s">
        <v>141</v>
      </c>
      <c r="B11" s="286">
        <v>0.72950000000000004</v>
      </c>
      <c r="C11" s="286">
        <v>0.347605</v>
      </c>
      <c r="D11" s="286">
        <v>0</v>
      </c>
      <c r="E11" s="286">
        <v>1</v>
      </c>
      <c r="F11" s="286">
        <v>1</v>
      </c>
      <c r="G11" s="287"/>
      <c r="H11" s="287"/>
      <c r="I11" s="287"/>
      <c r="J11" s="287"/>
    </row>
    <row r="12" spans="1:10" ht="15">
      <c r="A12" s="280" t="s">
        <v>142</v>
      </c>
      <c r="B12" s="286">
        <v>33.999029999999998</v>
      </c>
      <c r="C12" s="286">
        <v>90.11</v>
      </c>
      <c r="D12" s="286">
        <v>74</v>
      </c>
      <c r="E12" s="286">
        <v>83</v>
      </c>
      <c r="F12" s="286">
        <v>75.099999999999994</v>
      </c>
      <c r="G12" s="287"/>
      <c r="H12" s="287"/>
      <c r="I12" s="287"/>
      <c r="J12" s="287"/>
    </row>
    <row r="13" spans="1:10" ht="15">
      <c r="A13" s="280" t="s">
        <v>143</v>
      </c>
      <c r="B13" s="286">
        <v>127.6748</v>
      </c>
      <c r="C13" s="286">
        <v>120.03</v>
      </c>
      <c r="D13" s="286">
        <v>50</v>
      </c>
      <c r="E13" s="286">
        <v>55.3</v>
      </c>
      <c r="F13" s="286">
        <v>55.3</v>
      </c>
      <c r="G13" s="287"/>
      <c r="H13" s="287"/>
      <c r="I13" s="287"/>
      <c r="J13" s="287"/>
    </row>
    <row r="14" spans="1:10" ht="15">
      <c r="A14" s="280" t="s">
        <v>144</v>
      </c>
      <c r="B14" s="286">
        <v>0</v>
      </c>
      <c r="C14" s="286">
        <v>0.24</v>
      </c>
      <c r="D14" s="286">
        <v>14</v>
      </c>
      <c r="E14" s="286">
        <v>1E-3</v>
      </c>
      <c r="F14" s="286">
        <v>1E-3</v>
      </c>
      <c r="G14" s="287"/>
      <c r="H14" s="287"/>
      <c r="I14" s="287"/>
      <c r="J14" s="287"/>
    </row>
    <row r="15" spans="1:10" ht="15">
      <c r="A15" s="280" t="s">
        <v>145</v>
      </c>
      <c r="B15" s="286">
        <v>0</v>
      </c>
      <c r="C15" s="286">
        <v>9.0504040000000003</v>
      </c>
      <c r="D15" s="286">
        <v>-7</v>
      </c>
      <c r="E15" s="286">
        <v>1E-3</v>
      </c>
      <c r="F15" s="286">
        <v>1E-3</v>
      </c>
      <c r="G15" s="287"/>
      <c r="H15" s="287"/>
      <c r="I15" s="287"/>
      <c r="J15" s="287"/>
    </row>
    <row r="16" spans="1:10" ht="15">
      <c r="A16" s="280" t="s">
        <v>325</v>
      </c>
      <c r="B16" s="286"/>
      <c r="C16" s="286"/>
      <c r="D16" s="286">
        <v>1E-3</v>
      </c>
      <c r="E16" s="286">
        <v>1E-3</v>
      </c>
      <c r="F16" s="286">
        <v>1E-3</v>
      </c>
      <c r="G16" s="287"/>
      <c r="H16" s="287"/>
      <c r="I16" s="287"/>
      <c r="J16" s="287"/>
    </row>
    <row r="17" spans="1:10" ht="15">
      <c r="A17" s="280" t="s">
        <v>361</v>
      </c>
      <c r="B17" s="286">
        <v>0.61884499999999998</v>
      </c>
      <c r="C17" s="286">
        <v>0.47860200000000003</v>
      </c>
      <c r="D17" s="286">
        <v>0.42599999999999999</v>
      </c>
      <c r="E17" s="286">
        <v>0.5</v>
      </c>
      <c r="F17" s="286">
        <v>0.5</v>
      </c>
      <c r="G17" s="287"/>
      <c r="H17" s="287"/>
      <c r="I17" s="287"/>
      <c r="J17" s="287"/>
    </row>
    <row r="18" spans="1:10" ht="15">
      <c r="A18" s="289" t="s">
        <v>362</v>
      </c>
      <c r="B18" s="288">
        <f>SUM(B8:B17)</f>
        <v>1463.4107749999998</v>
      </c>
      <c r="C18" s="288">
        <f>SUM(C8:C17)</f>
        <v>1467.1796109999998</v>
      </c>
      <c r="D18" s="288">
        <f>SUM(D8:D17)</f>
        <v>1116.4269999999999</v>
      </c>
      <c r="E18" s="288">
        <f>SUM(E8:E17)</f>
        <v>1417.8029999999999</v>
      </c>
      <c r="F18" s="288">
        <f>SUM(F8:F17)</f>
        <v>1412.002</v>
      </c>
      <c r="G18" s="287"/>
      <c r="H18" s="287"/>
      <c r="I18" s="287"/>
      <c r="J18" s="287"/>
    </row>
    <row r="19" spans="1:10" ht="18.75" customHeight="1">
      <c r="A19" s="280" t="s">
        <v>324</v>
      </c>
      <c r="B19" s="286">
        <v>315.39999999999998</v>
      </c>
      <c r="C19" s="286">
        <v>287</v>
      </c>
      <c r="D19" s="286">
        <v>249</v>
      </c>
      <c r="E19" s="286">
        <v>250</v>
      </c>
      <c r="F19" s="286">
        <v>250</v>
      </c>
      <c r="G19" s="177"/>
    </row>
    <row r="20" spans="1:10" s="283" customFormat="1" ht="22.5" customHeight="1">
      <c r="A20" s="181" t="s">
        <v>146</v>
      </c>
      <c r="B20" s="285">
        <f>B18+B19</f>
        <v>1778.8107749999999</v>
      </c>
      <c r="C20" s="285">
        <f>C18+C19</f>
        <v>1754.1796109999998</v>
      </c>
      <c r="D20" s="285">
        <f>D18+D19</f>
        <v>1365.4269999999999</v>
      </c>
      <c r="E20" s="285">
        <f>E18+E19</f>
        <v>1667.8029999999999</v>
      </c>
      <c r="F20" s="285">
        <f>F18+F19</f>
        <v>1662.002</v>
      </c>
      <c r="G20" s="284"/>
    </row>
    <row r="21" spans="1:10" ht="7.5" customHeight="1">
      <c r="A21" s="280"/>
      <c r="B21" s="177"/>
      <c r="C21" s="177"/>
      <c r="D21" s="177"/>
      <c r="E21" s="177"/>
      <c r="F21" s="177"/>
      <c r="G21" s="177"/>
    </row>
    <row r="22" spans="1:10" ht="15">
      <c r="A22" s="282" t="s">
        <v>2</v>
      </c>
      <c r="B22" s="177"/>
      <c r="C22" s="177"/>
      <c r="D22" s="177"/>
      <c r="E22" s="177"/>
      <c r="F22" s="177"/>
      <c r="G22" s="177"/>
    </row>
    <row r="23" spans="1:10" s="281" customFormat="1" ht="6.75" customHeight="1">
      <c r="A23" s="514"/>
      <c r="B23" s="282"/>
      <c r="C23" s="282"/>
      <c r="D23" s="282"/>
      <c r="E23" s="282"/>
      <c r="F23" s="282"/>
      <c r="G23" s="282"/>
    </row>
    <row r="24" spans="1:10" s="281" customFormat="1" ht="16.5">
      <c r="A24" s="515" t="s">
        <v>436</v>
      </c>
      <c r="B24" s="282"/>
      <c r="C24" s="282"/>
      <c r="D24" s="282"/>
      <c r="E24" s="282"/>
      <c r="F24" s="282"/>
      <c r="G24" s="282"/>
    </row>
    <row r="25" spans="1:10" s="281" customFormat="1" ht="16.5">
      <c r="A25" s="515" t="s">
        <v>437</v>
      </c>
      <c r="B25" s="282"/>
      <c r="C25" s="282"/>
      <c r="D25" s="282"/>
      <c r="E25" s="282"/>
      <c r="F25" s="282"/>
      <c r="G25" s="282"/>
    </row>
    <row r="26" spans="1:10" s="281" customFormat="1" ht="16.5">
      <c r="A26" s="515" t="s">
        <v>438</v>
      </c>
      <c r="B26" s="495"/>
      <c r="C26" s="495"/>
      <c r="D26" s="495"/>
      <c r="E26" s="282"/>
      <c r="F26" s="496"/>
      <c r="G26" s="282"/>
    </row>
    <row r="27" spans="1:10" s="281" customFormat="1" ht="16.5">
      <c r="A27" s="515" t="s">
        <v>439</v>
      </c>
      <c r="B27" s="495"/>
      <c r="C27" s="495"/>
      <c r="D27" s="495"/>
      <c r="E27" s="282"/>
      <c r="F27" s="282"/>
      <c r="G27" s="282"/>
    </row>
    <row r="28" spans="1:10" s="281" customFormat="1" ht="16.5">
      <c r="A28" s="515" t="s">
        <v>440</v>
      </c>
      <c r="B28" s="282"/>
      <c r="C28" s="282"/>
      <c r="D28" s="282"/>
      <c r="E28" s="282"/>
      <c r="F28" s="282"/>
      <c r="G28" s="282"/>
    </row>
    <row r="29" spans="1:10" s="281" customFormat="1" ht="14.25" customHeight="1">
      <c r="A29" s="282" t="s">
        <v>435</v>
      </c>
      <c r="B29" s="282"/>
      <c r="C29" s="282"/>
      <c r="D29" s="282"/>
      <c r="E29" s="282"/>
      <c r="F29" s="282"/>
      <c r="G29" s="282"/>
    </row>
    <row r="30" spans="1:10" ht="15">
      <c r="A30" s="494"/>
      <c r="B30" s="177"/>
      <c r="C30" s="177"/>
      <c r="D30" s="177"/>
      <c r="E30" s="177"/>
      <c r="F30" s="177"/>
      <c r="G30" s="177"/>
    </row>
    <row r="31" spans="1:10" ht="15">
      <c r="A31" s="280"/>
      <c r="B31" s="177"/>
      <c r="C31" s="177"/>
      <c r="D31" s="177"/>
      <c r="E31" s="177"/>
      <c r="F31" s="177"/>
      <c r="G31" s="177"/>
    </row>
    <row r="32" spans="1:10" ht="15">
      <c r="E32" s="177"/>
      <c r="F32" s="177"/>
      <c r="G32" s="177"/>
    </row>
    <row r="33" spans="1:7" ht="15">
      <c r="A33" s="280"/>
      <c r="B33" s="177"/>
      <c r="C33" s="177"/>
      <c r="D33" s="177"/>
      <c r="E33" s="177"/>
      <c r="F33" s="177"/>
      <c r="G33" s="177"/>
    </row>
  </sheetData>
  <pageMargins left="0.78740157480314965" right="0.62992125984251968" top="0.78740157480314965" bottom="0.59055118110236227" header="0.51181102362204722" footer="0.51181102362204722"/>
  <pageSetup paperSize="9"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H29"/>
  <sheetViews>
    <sheetView showGridLines="0" zoomScaleNormal="100" workbookViewId="0"/>
  </sheetViews>
  <sheetFormatPr baseColWidth="10" defaultColWidth="11.5703125" defaultRowHeight="15"/>
  <cols>
    <col min="1" max="1" width="1.7109375" style="20" customWidth="1"/>
    <col min="2" max="2" width="26.28515625" style="20" customWidth="1"/>
    <col min="3" max="5" width="10.42578125" style="20" customWidth="1"/>
    <col min="6" max="16384" width="11.5703125" style="20"/>
  </cols>
  <sheetData>
    <row r="1" spans="1:8" s="17" customFormat="1" ht="16.5" customHeight="1">
      <c r="A1" s="157" t="s">
        <v>400</v>
      </c>
      <c r="B1" s="158"/>
      <c r="C1" s="158"/>
      <c r="D1" s="158"/>
      <c r="E1" s="158"/>
      <c r="F1" s="159"/>
      <c r="G1" s="160"/>
      <c r="H1" s="16"/>
    </row>
    <row r="2" spans="1:8" s="17" customFormat="1" ht="16.5" customHeight="1">
      <c r="A2" s="161" t="s">
        <v>3</v>
      </c>
      <c r="B2" s="162"/>
      <c r="C2" s="162"/>
      <c r="D2" s="162"/>
      <c r="E2" s="158"/>
      <c r="F2" s="159"/>
      <c r="G2" s="160"/>
      <c r="H2" s="16"/>
    </row>
    <row r="3" spans="1:8" s="18" customFormat="1" ht="16.5" customHeight="1">
      <c r="A3" s="36"/>
      <c r="B3" s="36"/>
      <c r="C3" s="36"/>
      <c r="D3" s="36"/>
      <c r="E3" s="36"/>
      <c r="F3" s="163"/>
      <c r="G3" s="61"/>
    </row>
    <row r="4" spans="1:8" s="19" customFormat="1" ht="45" customHeight="1">
      <c r="A4" s="200"/>
      <c r="B4" s="164"/>
      <c r="C4" s="164">
        <v>2014</v>
      </c>
      <c r="D4" s="164">
        <v>2015</v>
      </c>
      <c r="E4" s="164">
        <v>2016</v>
      </c>
      <c r="F4" s="165"/>
      <c r="G4" s="166"/>
    </row>
    <row r="5" spans="1:8">
      <c r="A5" s="36"/>
      <c r="B5" s="36"/>
      <c r="C5" s="36"/>
      <c r="D5" s="36"/>
      <c r="E5" s="36"/>
      <c r="F5" s="6"/>
      <c r="G5" s="59"/>
    </row>
    <row r="6" spans="1:8">
      <c r="A6" s="43" t="s">
        <v>4</v>
      </c>
      <c r="B6" s="36"/>
      <c r="C6" s="36"/>
      <c r="D6" s="36"/>
      <c r="E6" s="36"/>
      <c r="F6" s="6"/>
      <c r="G6" s="59"/>
    </row>
    <row r="7" spans="1:8">
      <c r="A7" s="36"/>
      <c r="B7" s="36" t="s">
        <v>5</v>
      </c>
      <c r="C7" s="169">
        <v>0.4</v>
      </c>
      <c r="D7" s="169">
        <v>0.7</v>
      </c>
      <c r="E7" s="169">
        <v>1.4</v>
      </c>
      <c r="F7" s="6"/>
      <c r="G7" s="59"/>
    </row>
    <row r="8" spans="1:8">
      <c r="A8" s="36"/>
      <c r="B8" s="36" t="s">
        <v>6</v>
      </c>
      <c r="C8" s="169">
        <v>1.9877476941755123</v>
      </c>
      <c r="D8" s="169">
        <v>2.3759778436422074</v>
      </c>
      <c r="E8" s="169">
        <v>3.1175842429995271</v>
      </c>
      <c r="F8" s="6"/>
      <c r="G8" s="59"/>
    </row>
    <row r="9" spans="1:8">
      <c r="A9" s="36"/>
      <c r="B9" s="36" t="s">
        <v>7</v>
      </c>
      <c r="C9" s="169">
        <v>329.29599999999999</v>
      </c>
      <c r="D9" s="169">
        <v>337.12</v>
      </c>
      <c r="E9" s="169">
        <v>347.63</v>
      </c>
      <c r="F9" s="59"/>
      <c r="G9" s="59"/>
    </row>
    <row r="10" spans="1:8" ht="22.5" customHeight="1">
      <c r="A10" s="43" t="s">
        <v>8</v>
      </c>
      <c r="B10" s="36"/>
      <c r="C10" s="169">
        <v>1.7</v>
      </c>
      <c r="D10" s="169">
        <v>1.1000000000000001</v>
      </c>
      <c r="E10" s="169">
        <v>1.7</v>
      </c>
      <c r="F10" s="59"/>
      <c r="G10" s="59"/>
    </row>
    <row r="11" spans="1:8" ht="9" customHeight="1">
      <c r="A11" s="36"/>
      <c r="B11" s="36"/>
      <c r="C11" s="167"/>
      <c r="D11" s="167"/>
      <c r="E11" s="167"/>
      <c r="F11" s="59"/>
      <c r="G11" s="59"/>
    </row>
    <row r="12" spans="1:8">
      <c r="A12" s="43" t="s">
        <v>9</v>
      </c>
      <c r="B12" s="36"/>
      <c r="C12" s="167">
        <v>2.5</v>
      </c>
      <c r="D12" s="167">
        <v>2.7</v>
      </c>
      <c r="E12" s="167">
        <v>2.8</v>
      </c>
      <c r="F12" s="59"/>
      <c r="G12" s="59"/>
    </row>
    <row r="13" spans="1:8" ht="9" customHeight="1">
      <c r="A13" s="36"/>
      <c r="B13" s="36"/>
      <c r="C13" s="167"/>
      <c r="D13" s="167"/>
      <c r="E13" s="167"/>
      <c r="F13" s="59"/>
      <c r="G13" s="59"/>
    </row>
    <row r="14" spans="1:8">
      <c r="A14" s="43" t="s">
        <v>10</v>
      </c>
      <c r="B14" s="36"/>
      <c r="C14" s="169">
        <v>0.6</v>
      </c>
      <c r="D14" s="169">
        <v>0.9</v>
      </c>
      <c r="E14" s="169">
        <v>1</v>
      </c>
      <c r="F14" s="59"/>
      <c r="G14" s="59"/>
    </row>
    <row r="15" spans="1:8" ht="9" customHeight="1">
      <c r="A15" s="36"/>
      <c r="B15" s="36"/>
      <c r="C15" s="167"/>
      <c r="D15" s="167"/>
      <c r="E15" s="167"/>
      <c r="F15" s="59"/>
      <c r="G15" s="59"/>
    </row>
    <row r="16" spans="1:8">
      <c r="A16" s="43" t="s">
        <v>11</v>
      </c>
      <c r="B16" s="36"/>
      <c r="C16" s="167"/>
      <c r="D16" s="167"/>
      <c r="E16" s="167"/>
      <c r="F16" s="59"/>
      <c r="G16" s="59"/>
    </row>
    <row r="17" spans="1:7">
      <c r="A17" s="43"/>
      <c r="B17" s="36" t="s">
        <v>12</v>
      </c>
      <c r="C17" s="169">
        <v>319.39999999999998</v>
      </c>
      <c r="D17" s="169">
        <v>357.4</v>
      </c>
      <c r="E17" s="169">
        <v>384.4</v>
      </c>
      <c r="F17" s="59"/>
      <c r="G17" s="59"/>
    </row>
    <row r="18" spans="1:7" ht="9" customHeight="1">
      <c r="A18" s="43"/>
      <c r="B18" s="36"/>
      <c r="C18" s="169"/>
      <c r="D18" s="169"/>
      <c r="E18" s="169"/>
      <c r="F18" s="59"/>
      <c r="G18" s="59"/>
    </row>
    <row r="19" spans="1:7" ht="16.5" customHeight="1">
      <c r="A19" s="43" t="s">
        <v>336</v>
      </c>
      <c r="B19" s="36"/>
      <c r="C19" s="167"/>
      <c r="D19" s="167"/>
      <c r="E19" s="167"/>
      <c r="F19" s="59"/>
      <c r="G19" s="59"/>
    </row>
    <row r="20" spans="1:7">
      <c r="A20" s="43"/>
      <c r="B20" s="36" t="s">
        <v>337</v>
      </c>
      <c r="C20" s="167">
        <v>5.6</v>
      </c>
      <c r="D20" s="167">
        <v>5.8</v>
      </c>
      <c r="E20" s="167">
        <v>6</v>
      </c>
      <c r="F20" s="59"/>
      <c r="G20" s="59"/>
    </row>
    <row r="21" spans="1:7">
      <c r="A21" s="36"/>
      <c r="B21" s="36" t="s">
        <v>338</v>
      </c>
      <c r="C21" s="169">
        <v>8.3535734688787695</v>
      </c>
      <c r="D21" s="169">
        <v>9.1999999999999993</v>
      </c>
      <c r="E21" s="169">
        <v>9.6999999999999993</v>
      </c>
      <c r="F21" s="59"/>
      <c r="G21" s="59"/>
    </row>
    <row r="22" spans="1:7">
      <c r="A22" s="136"/>
      <c r="B22" s="136"/>
      <c r="C22" s="136"/>
      <c r="D22" s="136"/>
      <c r="E22" s="136"/>
      <c r="F22" s="59"/>
      <c r="G22" s="59"/>
    </row>
    <row r="23" spans="1:7">
      <c r="A23" s="59"/>
      <c r="B23" s="59"/>
      <c r="C23" s="59"/>
      <c r="D23" s="59"/>
      <c r="E23" s="59"/>
      <c r="F23" s="59"/>
      <c r="G23" s="59"/>
    </row>
    <row r="24" spans="1:7" s="21" customFormat="1" ht="14.25" customHeight="1">
      <c r="A24" s="419" t="s">
        <v>388</v>
      </c>
      <c r="B24" s="168"/>
      <c r="C24" s="168"/>
      <c r="D24" s="168"/>
      <c r="E24" s="168"/>
      <c r="F24" s="168"/>
      <c r="G24" s="168"/>
    </row>
    <row r="25" spans="1:7">
      <c r="A25" s="59"/>
      <c r="B25" s="59"/>
      <c r="C25" s="59"/>
      <c r="D25" s="59"/>
      <c r="E25" s="59"/>
      <c r="F25" s="59"/>
      <c r="G25" s="59"/>
    </row>
    <row r="26" spans="1:7">
      <c r="A26" s="59"/>
      <c r="B26" s="59"/>
      <c r="C26" s="59"/>
      <c r="D26" s="59"/>
      <c r="E26" s="59"/>
      <c r="F26" s="59"/>
      <c r="G26" s="59"/>
    </row>
    <row r="27" spans="1:7">
      <c r="A27" s="59"/>
      <c r="B27" s="59"/>
      <c r="C27" s="59"/>
      <c r="D27" s="59"/>
      <c r="E27" s="59"/>
      <c r="F27" s="59"/>
      <c r="G27" s="59"/>
    </row>
    <row r="28" spans="1:7">
      <c r="A28" s="59"/>
      <c r="B28" s="59"/>
      <c r="C28" s="59"/>
      <c r="D28" s="59"/>
      <c r="E28" s="59"/>
      <c r="F28" s="59"/>
      <c r="G28" s="59"/>
    </row>
    <row r="29" spans="1:7">
      <c r="A29" s="59"/>
      <c r="B29" s="59"/>
      <c r="C29" s="59"/>
      <c r="D29" s="59"/>
      <c r="E29" s="59"/>
      <c r="F29" s="59"/>
      <c r="G29" s="59"/>
    </row>
  </sheetData>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rgb="FF92D050"/>
  </sheetPr>
  <dimension ref="A1:E66"/>
  <sheetViews>
    <sheetView showGridLines="0" workbookViewId="0">
      <pane ySplit="5" topLeftCell="A6" activePane="bottomLeft" state="frozen"/>
      <selection activeCell="I33" sqref="I33"/>
      <selection pane="bottomLeft"/>
    </sheetView>
  </sheetViews>
  <sheetFormatPr baseColWidth="10" defaultColWidth="11.42578125" defaultRowHeight="15"/>
  <cols>
    <col min="1" max="1" width="43.7109375" style="306" customWidth="1"/>
    <col min="2" max="4" width="10.140625" style="306" customWidth="1"/>
    <col min="5" max="16384" width="11.42578125" style="306"/>
  </cols>
  <sheetData>
    <row r="1" spans="1:5" s="18" customFormat="1">
      <c r="A1" s="97" t="s">
        <v>447</v>
      </c>
      <c r="B1" s="97"/>
      <c r="C1" s="20"/>
      <c r="D1" s="20"/>
      <c r="E1" s="20"/>
    </row>
    <row r="2" spans="1:5" s="18" customFormat="1">
      <c r="A2" s="20" t="s">
        <v>147</v>
      </c>
      <c r="B2" s="20"/>
      <c r="C2" s="20"/>
      <c r="D2" s="20"/>
      <c r="E2" s="20"/>
    </row>
    <row r="3" spans="1:5" s="18" customFormat="1">
      <c r="A3" s="113"/>
      <c r="B3" s="113"/>
      <c r="C3" s="113"/>
      <c r="D3" s="113"/>
      <c r="E3" s="20"/>
    </row>
    <row r="4" spans="1:5" s="18" customFormat="1" ht="36" customHeight="1">
      <c r="A4" s="299" t="s">
        <v>347</v>
      </c>
      <c r="B4" s="491" t="s">
        <v>397</v>
      </c>
      <c r="C4" s="491" t="s">
        <v>396</v>
      </c>
      <c r="D4" s="491" t="s">
        <v>481</v>
      </c>
      <c r="E4" s="20"/>
    </row>
    <row r="5" spans="1:5" s="302" customFormat="1">
      <c r="A5" s="300"/>
      <c r="B5" s="300"/>
      <c r="C5" s="300"/>
      <c r="D5" s="300"/>
      <c r="E5" s="301"/>
    </row>
    <row r="6" spans="1:5" s="302" customFormat="1">
      <c r="A6" s="454" t="s">
        <v>351</v>
      </c>
      <c r="B6" s="300"/>
      <c r="C6" s="300"/>
      <c r="D6" s="300"/>
      <c r="E6" s="301"/>
    </row>
    <row r="7" spans="1:5" s="302" customFormat="1">
      <c r="A7" s="455" t="s">
        <v>295</v>
      </c>
      <c r="B7" s="456">
        <f>'Tab 1'!C7/1000</f>
        <v>71.463467600000001</v>
      </c>
      <c r="C7" s="456">
        <f>'Tab 1'!D7/1000</f>
        <v>71.525383000000005</v>
      </c>
      <c r="D7" s="456">
        <f>'Tab 1'!E7/1000</f>
        <v>71.902557984086997</v>
      </c>
      <c r="E7" s="301"/>
    </row>
    <row r="8" spans="1:5" s="302" customFormat="1">
      <c r="A8" s="455" t="s">
        <v>296</v>
      </c>
      <c r="B8" s="456">
        <f>'Tab 1'!C8/1000</f>
        <v>74.652523220000006</v>
      </c>
      <c r="C8" s="456">
        <f>'Tab 1'!D8/1000</f>
        <v>74.719217999999998</v>
      </c>
      <c r="D8" s="456">
        <f>'Tab 1'!E8/1000</f>
        <v>77.025537985018985</v>
      </c>
      <c r="E8" s="301"/>
    </row>
    <row r="9" spans="1:5" s="302" customFormat="1">
      <c r="A9" s="457" t="s">
        <v>184</v>
      </c>
      <c r="B9" s="458">
        <f>B7-B8</f>
        <v>-3.1890556200000049</v>
      </c>
      <c r="C9" s="458">
        <f t="shared" ref="C9:D9" si="0">C7-C8</f>
        <v>-3.1938349999999929</v>
      </c>
      <c r="D9" s="458">
        <f t="shared" si="0"/>
        <v>-5.1229800009319888</v>
      </c>
      <c r="E9" s="301"/>
    </row>
    <row r="10" spans="1:5" s="302" customFormat="1">
      <c r="A10" s="300"/>
      <c r="B10" s="304"/>
      <c r="C10" s="304"/>
      <c r="D10" s="304"/>
      <c r="E10" s="301"/>
    </row>
    <row r="11" spans="1:5" s="302" customFormat="1">
      <c r="A11" s="483" t="s">
        <v>348</v>
      </c>
      <c r="B11" s="300"/>
      <c r="C11" s="300"/>
      <c r="D11" s="300"/>
      <c r="E11" s="301"/>
    </row>
    <row r="12" spans="1:5" s="302" customFormat="1">
      <c r="A12" s="539" t="s">
        <v>448</v>
      </c>
      <c r="B12" s="540">
        <v>0.44600000000000001</v>
      </c>
      <c r="C12" s="303"/>
      <c r="D12" s="303">
        <v>5.3100000000000001E-2</v>
      </c>
      <c r="E12" s="301"/>
    </row>
    <row r="13" spans="1:5" s="302" customFormat="1">
      <c r="A13" s="539" t="s">
        <v>449</v>
      </c>
      <c r="B13" s="540">
        <v>-2.1</v>
      </c>
      <c r="C13" s="303"/>
      <c r="D13" s="303"/>
      <c r="E13" s="301"/>
    </row>
    <row r="14" spans="1:5" s="302" customFormat="1">
      <c r="A14" s="539" t="s">
        <v>349</v>
      </c>
      <c r="B14" s="540">
        <v>0.185</v>
      </c>
      <c r="C14" s="303"/>
      <c r="D14" s="303"/>
      <c r="E14" s="301"/>
    </row>
    <row r="15" spans="1:5" s="302" customFormat="1">
      <c r="A15" s="539" t="s">
        <v>450</v>
      </c>
      <c r="B15" s="540">
        <v>0.152</v>
      </c>
      <c r="C15" s="303">
        <v>-0.90300000000000002</v>
      </c>
      <c r="D15" s="303">
        <v>-0.3</v>
      </c>
      <c r="E15" s="301"/>
    </row>
    <row r="16" spans="1:5" s="302" customFormat="1">
      <c r="A16" s="539" t="s">
        <v>451</v>
      </c>
      <c r="B16" s="540">
        <v>0.125</v>
      </c>
      <c r="C16" s="303">
        <v>0.2</v>
      </c>
      <c r="D16" s="303"/>
      <c r="E16" s="301"/>
    </row>
    <row r="17" spans="1:5" s="302" customFormat="1">
      <c r="A17" s="539" t="s">
        <v>443</v>
      </c>
      <c r="B17" s="540">
        <v>0.123</v>
      </c>
      <c r="C17" s="303">
        <v>-0.22600000000000001</v>
      </c>
      <c r="D17" s="303">
        <v>0.1</v>
      </c>
      <c r="E17" s="301"/>
    </row>
    <row r="18" spans="1:5" s="302" customFormat="1">
      <c r="A18" s="539" t="s">
        <v>444</v>
      </c>
      <c r="B18" s="540">
        <v>0.22600000000000001</v>
      </c>
      <c r="C18" s="303">
        <v>-0.3</v>
      </c>
      <c r="D18" s="303">
        <v>0.13</v>
      </c>
      <c r="E18" s="301"/>
    </row>
    <row r="19" spans="1:5" s="302" customFormat="1">
      <c r="A19" s="539" t="s">
        <v>445</v>
      </c>
      <c r="B19" s="540">
        <v>-8.7999999999999995E-2</v>
      </c>
      <c r="C19" s="303"/>
      <c r="D19" s="303">
        <v>8.7999999999999995E-2</v>
      </c>
      <c r="E19" s="301"/>
    </row>
    <row r="20" spans="1:5" s="302" customFormat="1">
      <c r="A20" s="540" t="s">
        <v>457</v>
      </c>
      <c r="B20" s="540">
        <v>-4.6719999999999997</v>
      </c>
      <c r="C20" s="303"/>
      <c r="D20" s="303"/>
      <c r="E20" s="301"/>
    </row>
    <row r="21" spans="1:5" s="302" customFormat="1">
      <c r="A21" s="540" t="s">
        <v>472</v>
      </c>
      <c r="B21" s="540"/>
      <c r="C21" s="303">
        <v>-1.675</v>
      </c>
      <c r="D21" s="303"/>
      <c r="E21" s="301"/>
    </row>
    <row r="22" spans="1:5" s="302" customFormat="1">
      <c r="A22" s="540" t="s">
        <v>473</v>
      </c>
      <c r="B22" s="540">
        <v>-0.72399999999999998</v>
      </c>
      <c r="C22" s="303">
        <v>-0.9</v>
      </c>
      <c r="D22" s="303">
        <v>-0.8</v>
      </c>
      <c r="E22" s="301"/>
    </row>
    <row r="23" spans="1:5" s="302" customFormat="1">
      <c r="A23" s="460" t="s">
        <v>319</v>
      </c>
      <c r="B23" s="453">
        <v>0.19500000000000001</v>
      </c>
      <c r="C23" s="453">
        <v>0.25</v>
      </c>
      <c r="D23" s="453">
        <v>0.3</v>
      </c>
      <c r="E23" s="301"/>
    </row>
    <row r="24" spans="1:5" s="302" customFormat="1" ht="21.75" customHeight="1">
      <c r="A24" s="307" t="s">
        <v>189</v>
      </c>
      <c r="B24" s="308">
        <f>SUM(B9:B23)</f>
        <v>-9.3210556200000045</v>
      </c>
      <c r="C24" s="308">
        <f t="shared" ref="C24:D24" si="1">SUM(C9:C23)</f>
        <v>-6.7478349999999931</v>
      </c>
      <c r="D24" s="308">
        <f t="shared" si="1"/>
        <v>-5.5518800009319893</v>
      </c>
      <c r="E24" s="301"/>
    </row>
    <row r="25" spans="1:5" s="302" customFormat="1">
      <c r="A25" s="461" t="s">
        <v>350</v>
      </c>
      <c r="B25" s="489">
        <f>B24/B56*100</f>
        <v>-2.8306009243962893</v>
      </c>
      <c r="C25" s="452">
        <f>C24/C56*100</f>
        <v>-2.0016121855719011</v>
      </c>
      <c r="D25" s="489">
        <f>D24/D56*100</f>
        <v>-1.5970658461387077</v>
      </c>
      <c r="E25" s="301"/>
    </row>
    <row r="26" spans="1:5" s="302" customFormat="1">
      <c r="A26" s="461"/>
      <c r="B26" s="452"/>
      <c r="C26" s="452"/>
      <c r="D26" s="452"/>
      <c r="E26" s="301"/>
    </row>
    <row r="27" spans="1:5" s="302" customFormat="1">
      <c r="A27" s="484" t="s">
        <v>469</v>
      </c>
      <c r="B27" s="459"/>
      <c r="C27" s="464"/>
      <c r="D27" s="464"/>
      <c r="E27" s="301"/>
    </row>
    <row r="28" spans="1:5" s="302" customFormat="1">
      <c r="A28" s="465" t="s">
        <v>1</v>
      </c>
      <c r="B28" s="459"/>
      <c r="C28" s="459"/>
      <c r="D28" s="459"/>
      <c r="E28" s="301"/>
    </row>
    <row r="29" spans="1:5" s="302" customFormat="1">
      <c r="A29" s="459" t="s">
        <v>318</v>
      </c>
      <c r="B29" s="550">
        <f>B25</f>
        <v>-2.8306009243962893</v>
      </c>
      <c r="C29" s="550">
        <f t="shared" ref="C29:D29" si="2">C25</f>
        <v>-2.0016121855719011</v>
      </c>
      <c r="D29" s="550">
        <f t="shared" si="2"/>
        <v>-1.5970658461387077</v>
      </c>
      <c r="E29" s="301"/>
    </row>
    <row r="30" spans="1:5" s="302" customFormat="1">
      <c r="A30" s="459" t="s">
        <v>376</v>
      </c>
      <c r="B30" s="550">
        <v>0.05</v>
      </c>
      <c r="C30" s="550">
        <v>0.05</v>
      </c>
      <c r="D30" s="550">
        <v>0.05</v>
      </c>
      <c r="E30" s="301"/>
    </row>
    <row r="31" spans="1:5" s="302" customFormat="1">
      <c r="A31" s="466" t="s">
        <v>377</v>
      </c>
      <c r="B31" s="551">
        <v>0.09</v>
      </c>
      <c r="C31" s="551">
        <v>0.05</v>
      </c>
      <c r="D31" s="551">
        <v>0.13</v>
      </c>
      <c r="E31" s="301"/>
    </row>
    <row r="32" spans="1:5" s="302" customFormat="1">
      <c r="A32" s="467" t="s">
        <v>378</v>
      </c>
      <c r="B32" s="552">
        <f t="shared" ref="B32:D32" si="3">B29+B30+B31</f>
        <v>-2.6906009243962896</v>
      </c>
      <c r="C32" s="552">
        <f t="shared" si="3"/>
        <v>-1.901612185571901</v>
      </c>
      <c r="D32" s="552">
        <f t="shared" si="3"/>
        <v>-1.4170658461387076</v>
      </c>
      <c r="E32" s="301"/>
    </row>
    <row r="33" spans="1:5" s="302" customFormat="1">
      <c r="A33" s="468"/>
      <c r="B33" s="553"/>
      <c r="C33" s="553"/>
      <c r="D33" s="553"/>
      <c r="E33" s="301"/>
    </row>
    <row r="34" spans="1:5" s="302" customFormat="1">
      <c r="A34" s="484" t="s">
        <v>379</v>
      </c>
      <c r="B34" s="553"/>
      <c r="C34" s="553"/>
      <c r="D34" s="553"/>
      <c r="E34" s="301"/>
    </row>
    <row r="35" spans="1:5" s="302" customFormat="1">
      <c r="A35" s="465" t="s">
        <v>297</v>
      </c>
      <c r="B35" s="553"/>
      <c r="C35" s="553"/>
      <c r="D35" s="553"/>
      <c r="E35" s="301"/>
    </row>
    <row r="36" spans="1:5" s="302" customFormat="1">
      <c r="A36" s="465" t="s">
        <v>380</v>
      </c>
      <c r="B36" s="550">
        <f>B32</f>
        <v>-2.6906009243962896</v>
      </c>
      <c r="C36" s="550">
        <f>C32</f>
        <v>-1.901612185571901</v>
      </c>
      <c r="D36" s="550">
        <f>D32</f>
        <v>-1.4170658461387076</v>
      </c>
      <c r="E36" s="301"/>
    </row>
    <row r="37" spans="1:5" s="302" customFormat="1">
      <c r="A37" s="465" t="s">
        <v>381</v>
      </c>
      <c r="B37" s="550">
        <v>0.7</v>
      </c>
      <c r="C37" s="550">
        <v>0.754</v>
      </c>
      <c r="D37" s="550">
        <v>0.52</v>
      </c>
      <c r="E37" s="301"/>
    </row>
    <row r="38" spans="1:5" s="302" customFormat="1" ht="16.5">
      <c r="A38" s="485" t="s">
        <v>452</v>
      </c>
      <c r="B38" s="551">
        <f>B52</f>
        <v>1.4893287498177932</v>
      </c>
      <c r="C38" s="551">
        <f t="shared" ref="C38:D38" si="4">C52</f>
        <v>0.61550783103939255</v>
      </c>
      <c r="D38" s="551">
        <f t="shared" si="4"/>
        <v>0.34519460345769926</v>
      </c>
      <c r="E38" s="301"/>
    </row>
    <row r="39" spans="1:5" s="302" customFormat="1">
      <c r="A39" s="467" t="s">
        <v>382</v>
      </c>
      <c r="B39" s="552">
        <f t="shared" ref="B39" si="5">B36+B37+B38</f>
        <v>-0.50127217457849649</v>
      </c>
      <c r="C39" s="552">
        <f>C36+C37+C38</f>
        <v>-0.53210435453250848</v>
      </c>
      <c r="D39" s="552">
        <f>D36+D37+D38+0.01</f>
        <v>-0.54187124268100828</v>
      </c>
      <c r="E39" s="301"/>
    </row>
    <row r="40" spans="1:5" s="302" customFormat="1">
      <c r="A40" s="469"/>
      <c r="B40" s="469"/>
      <c r="C40" s="469"/>
      <c r="D40" s="469"/>
      <c r="E40" s="301"/>
    </row>
    <row r="41" spans="1:5" s="302" customFormat="1">
      <c r="A41" s="559" t="s">
        <v>470</v>
      </c>
      <c r="B41" s="469"/>
      <c r="C41" s="469"/>
      <c r="D41" s="469"/>
      <c r="E41" s="301"/>
    </row>
    <row r="42" spans="1:5" s="309" customFormat="1" ht="15.75">
      <c r="A42" s="541" t="s">
        <v>453</v>
      </c>
      <c r="B42" s="470"/>
      <c r="C42" s="470"/>
      <c r="D42" s="470"/>
      <c r="E42" s="478"/>
    </row>
    <row r="43" spans="1:5" s="309" customFormat="1" ht="14.25">
      <c r="A43" s="471"/>
      <c r="B43" s="229">
        <v>2014</v>
      </c>
      <c r="C43" s="229">
        <v>2015</v>
      </c>
      <c r="D43" s="229">
        <v>2016</v>
      </c>
      <c r="E43" s="479"/>
    </row>
    <row r="44" spans="1:5" s="309" customFormat="1" ht="14.25">
      <c r="A44" s="473" t="s">
        <v>462</v>
      </c>
      <c r="B44" s="536">
        <v>0.75</v>
      </c>
      <c r="C44" s="536">
        <v>0.4</v>
      </c>
      <c r="D44" s="536">
        <v>0.7</v>
      </c>
      <c r="E44" s="480"/>
    </row>
    <row r="45" spans="1:5" s="309" customFormat="1" ht="14.25">
      <c r="A45" s="473" t="s">
        <v>457</v>
      </c>
      <c r="B45" s="536">
        <v>4.6719999999999997</v>
      </c>
      <c r="C45" s="536">
        <v>0</v>
      </c>
      <c r="D45" s="536">
        <v>0</v>
      </c>
      <c r="E45" s="480"/>
    </row>
    <row r="46" spans="1:5" s="309" customFormat="1" ht="14.25">
      <c r="A46" s="473" t="s">
        <v>463</v>
      </c>
      <c r="B46" s="536">
        <v>0</v>
      </c>
      <c r="C46" s="536">
        <v>1.675</v>
      </c>
      <c r="D46" s="536">
        <v>0</v>
      </c>
      <c r="E46" s="480"/>
    </row>
    <row r="47" spans="1:5" s="309" customFormat="1" ht="14.25">
      <c r="A47" s="473" t="s">
        <v>458</v>
      </c>
      <c r="B47" s="536">
        <v>0</v>
      </c>
      <c r="C47" s="536">
        <v>0</v>
      </c>
      <c r="D47" s="536">
        <v>0.5</v>
      </c>
      <c r="E47" s="480"/>
    </row>
    <row r="48" spans="1:5" s="309" customFormat="1" ht="14.25">
      <c r="A48" s="473" t="s">
        <v>459</v>
      </c>
      <c r="B48" s="536">
        <v>0.03</v>
      </c>
      <c r="C48" s="536">
        <v>0</v>
      </c>
      <c r="D48" s="536">
        <v>0</v>
      </c>
      <c r="E48" s="480"/>
    </row>
    <row r="49" spans="1:5" s="309" customFormat="1" ht="14.25">
      <c r="A49" s="473" t="s">
        <v>460</v>
      </c>
      <c r="B49" s="536">
        <v>-0.26400000000000001</v>
      </c>
      <c r="C49" s="536">
        <v>0</v>
      </c>
      <c r="D49" s="536">
        <v>0</v>
      </c>
      <c r="E49" s="480"/>
    </row>
    <row r="50" spans="1:5" s="309" customFormat="1" ht="14.25">
      <c r="A50" s="535" t="s">
        <v>461</v>
      </c>
      <c r="B50" s="534">
        <v>-0.28370000000000001</v>
      </c>
      <c r="C50" s="534">
        <v>0</v>
      </c>
      <c r="D50" s="534">
        <v>0</v>
      </c>
      <c r="E50" s="480"/>
    </row>
    <row r="51" spans="1:5" s="309" customFormat="1" ht="14.25">
      <c r="A51" s="475" t="s">
        <v>60</v>
      </c>
      <c r="B51" s="474">
        <f>SUM(B44:B50)</f>
        <v>4.9043000000000001</v>
      </c>
      <c r="C51" s="474">
        <f t="shared" ref="C51:D51" si="6">SUM(C44:C50)</f>
        <v>2.0750000000000002</v>
      </c>
      <c r="D51" s="474">
        <f t="shared" si="6"/>
        <v>1.2</v>
      </c>
      <c r="E51" s="480"/>
    </row>
    <row r="52" spans="1:5" s="309" customFormat="1" ht="14.25">
      <c r="A52" s="475" t="s">
        <v>297</v>
      </c>
      <c r="B52" s="476">
        <f>B51/B56*100</f>
        <v>1.4893287498177932</v>
      </c>
      <c r="C52" s="476">
        <f>C51/C56*100</f>
        <v>0.61550783103939255</v>
      </c>
      <c r="D52" s="476">
        <f>D51/D56*100</f>
        <v>0.34519460345769926</v>
      </c>
      <c r="E52" s="481"/>
    </row>
    <row r="53" spans="1:5" s="309" customFormat="1">
      <c r="A53" s="472"/>
      <c r="B53" s="477"/>
      <c r="C53" s="477"/>
      <c r="D53" s="477"/>
      <c r="E53" s="482"/>
    </row>
    <row r="54" spans="1:5" s="309" customFormat="1">
      <c r="A54" s="546" t="s">
        <v>466</v>
      </c>
      <c r="B54" s="472"/>
      <c r="C54" s="472"/>
      <c r="D54" s="472"/>
      <c r="E54" s="472"/>
    </row>
    <row r="55" spans="1:5" s="302" customFormat="1">
      <c r="A55" s="547" t="s">
        <v>467</v>
      </c>
      <c r="B55" s="301"/>
      <c r="C55" s="301"/>
      <c r="D55" s="301"/>
      <c r="E55" s="301"/>
    </row>
    <row r="56" spans="1:5" s="493" customFormat="1" hidden="1">
      <c r="A56" s="562" t="s">
        <v>229</v>
      </c>
      <c r="B56" s="563">
        <f>'Tab 1'!C49/1000</f>
        <v>329.29599999999999</v>
      </c>
      <c r="C56" s="563">
        <f>'Tab 1'!D49/1000</f>
        <v>337.12</v>
      </c>
      <c r="D56" s="563">
        <f>'Tab 1'!E49/1000</f>
        <v>347.63</v>
      </c>
      <c r="E56" s="492"/>
    </row>
    <row r="57" spans="1:5" s="302" customFormat="1">
      <c r="A57" s="301"/>
      <c r="B57" s="301"/>
      <c r="C57" s="301"/>
      <c r="D57" s="301"/>
      <c r="E57" s="301"/>
    </row>
    <row r="58" spans="1:5" s="302" customFormat="1">
      <c r="A58" s="301"/>
      <c r="B58" s="301"/>
      <c r="C58" s="301"/>
      <c r="D58" s="301"/>
      <c r="E58" s="301"/>
    </row>
    <row r="59" spans="1:5" s="302" customFormat="1">
      <c r="A59" s="301"/>
      <c r="B59" s="301"/>
      <c r="C59" s="301"/>
      <c r="D59" s="301"/>
      <c r="E59" s="301"/>
    </row>
    <row r="60" spans="1:5" s="302" customFormat="1">
      <c r="A60" s="301"/>
      <c r="B60" s="301"/>
      <c r="C60" s="301"/>
      <c r="D60" s="301"/>
      <c r="E60" s="301"/>
    </row>
    <row r="61" spans="1:5" s="302" customFormat="1">
      <c r="A61" s="301"/>
      <c r="B61" s="301"/>
      <c r="C61" s="301"/>
      <c r="D61" s="301"/>
      <c r="E61" s="301"/>
    </row>
    <row r="62" spans="1:5" s="302" customFormat="1">
      <c r="A62" s="301"/>
      <c r="B62" s="301"/>
      <c r="C62" s="301"/>
      <c r="D62" s="301"/>
      <c r="E62" s="301"/>
    </row>
    <row r="63" spans="1:5" s="302" customFormat="1">
      <c r="A63" s="301"/>
      <c r="B63" s="301"/>
      <c r="C63" s="301"/>
      <c r="D63" s="301"/>
      <c r="E63" s="301"/>
    </row>
    <row r="64" spans="1:5" s="302" customFormat="1">
      <c r="A64" s="301"/>
      <c r="B64" s="301"/>
      <c r="C64" s="301"/>
      <c r="D64" s="301"/>
      <c r="E64" s="301"/>
    </row>
    <row r="65" spans="1:5" ht="16.5">
      <c r="A65" s="305"/>
      <c r="B65" s="305"/>
      <c r="C65" s="305"/>
      <c r="D65" s="305"/>
      <c r="E65" s="305"/>
    </row>
    <row r="66" spans="1:5" ht="16.5">
      <c r="A66" s="305"/>
      <c r="B66" s="305"/>
      <c r="C66" s="305"/>
      <c r="D66" s="305"/>
      <c r="E66" s="305"/>
    </row>
  </sheetData>
  <conditionalFormatting sqref="B44:D50">
    <cfRule type="cellIs" dxfId="0" priority="1" operator="equal">
      <formula>0</formula>
    </cfRule>
  </conditionalFormatting>
  <pageMargins left="0.62992125984251968" right="0.39370078740157483" top="0.59" bottom="0.47244094488188981" header="0.19685039370078741" footer="0.23622047244094491"/>
  <pageSetup paperSize="9" scale="90" orientation="portrait" r:id="rId1"/>
  <ignoredErrors>
    <ignoredError sqref="B51:D51"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6">
    <tabColor rgb="FF92D050"/>
  </sheetPr>
  <dimension ref="A1:K33"/>
  <sheetViews>
    <sheetView showGridLines="0" workbookViewId="0"/>
  </sheetViews>
  <sheetFormatPr baseColWidth="10" defaultRowHeight="12.75"/>
  <cols>
    <col min="1" max="1" width="40.140625" style="187" customWidth="1"/>
    <col min="2" max="2" width="12.42578125" style="187" customWidth="1"/>
    <col min="3" max="4" width="12.42578125" style="192" customWidth="1"/>
    <col min="5" max="248" width="11.42578125" style="192"/>
    <col min="249" max="249" width="39.5703125" style="192" customWidth="1"/>
    <col min="250" max="254" width="8.7109375" style="192" customWidth="1"/>
    <col min="255" max="504" width="11.42578125" style="192"/>
    <col min="505" max="505" width="39.5703125" style="192" customWidth="1"/>
    <col min="506" max="510" width="8.7109375" style="192" customWidth="1"/>
    <col min="511" max="760" width="11.42578125" style="192"/>
    <col min="761" max="761" width="39.5703125" style="192" customWidth="1"/>
    <col min="762" max="766" width="8.7109375" style="192" customWidth="1"/>
    <col min="767" max="1016" width="11.42578125" style="192"/>
    <col min="1017" max="1017" width="39.5703125" style="192" customWidth="1"/>
    <col min="1018" max="1022" width="8.7109375" style="192" customWidth="1"/>
    <col min="1023" max="1272" width="11.42578125" style="192"/>
    <col min="1273" max="1273" width="39.5703125" style="192" customWidth="1"/>
    <col min="1274" max="1278" width="8.7109375" style="192" customWidth="1"/>
    <col min="1279" max="1528" width="11.42578125" style="192"/>
    <col min="1529" max="1529" width="39.5703125" style="192" customWidth="1"/>
    <col min="1530" max="1534" width="8.7109375" style="192" customWidth="1"/>
    <col min="1535" max="1784" width="11.42578125" style="192"/>
    <col min="1785" max="1785" width="39.5703125" style="192" customWidth="1"/>
    <col min="1786" max="1790" width="8.7109375" style="192" customWidth="1"/>
    <col min="1791" max="2040" width="11.42578125" style="192"/>
    <col min="2041" max="2041" width="39.5703125" style="192" customWidth="1"/>
    <col min="2042" max="2046" width="8.7109375" style="192" customWidth="1"/>
    <col min="2047" max="2296" width="11.42578125" style="192"/>
    <col min="2297" max="2297" width="39.5703125" style="192" customWidth="1"/>
    <col min="2298" max="2302" width="8.7109375" style="192" customWidth="1"/>
    <col min="2303" max="2552" width="11.42578125" style="192"/>
    <col min="2553" max="2553" width="39.5703125" style="192" customWidth="1"/>
    <col min="2554" max="2558" width="8.7109375" style="192" customWidth="1"/>
    <col min="2559" max="2808" width="11.42578125" style="192"/>
    <col min="2809" max="2809" width="39.5703125" style="192" customWidth="1"/>
    <col min="2810" max="2814" width="8.7109375" style="192" customWidth="1"/>
    <col min="2815" max="3064" width="11.42578125" style="192"/>
    <col min="3065" max="3065" width="39.5703125" style="192" customWidth="1"/>
    <col min="3066" max="3070" width="8.7109375" style="192" customWidth="1"/>
    <col min="3071" max="3320" width="11.42578125" style="192"/>
    <col min="3321" max="3321" width="39.5703125" style="192" customWidth="1"/>
    <col min="3322" max="3326" width="8.7109375" style="192" customWidth="1"/>
    <col min="3327" max="3576" width="11.42578125" style="192"/>
    <col min="3577" max="3577" width="39.5703125" style="192" customWidth="1"/>
    <col min="3578" max="3582" width="8.7109375" style="192" customWidth="1"/>
    <col min="3583" max="3832" width="11.42578125" style="192"/>
    <col min="3833" max="3833" width="39.5703125" style="192" customWidth="1"/>
    <col min="3834" max="3838" width="8.7109375" style="192" customWidth="1"/>
    <col min="3839" max="4088" width="11.42578125" style="192"/>
    <col min="4089" max="4089" width="39.5703125" style="192" customWidth="1"/>
    <col min="4090" max="4094" width="8.7109375" style="192" customWidth="1"/>
    <col min="4095" max="4344" width="11.42578125" style="192"/>
    <col min="4345" max="4345" width="39.5703125" style="192" customWidth="1"/>
    <col min="4346" max="4350" width="8.7109375" style="192" customWidth="1"/>
    <col min="4351" max="4600" width="11.42578125" style="192"/>
    <col min="4601" max="4601" width="39.5703125" style="192" customWidth="1"/>
    <col min="4602" max="4606" width="8.7109375" style="192" customWidth="1"/>
    <col min="4607" max="4856" width="11.42578125" style="192"/>
    <col min="4857" max="4857" width="39.5703125" style="192" customWidth="1"/>
    <col min="4858" max="4862" width="8.7109375" style="192" customWidth="1"/>
    <col min="4863" max="5112" width="11.42578125" style="192"/>
    <col min="5113" max="5113" width="39.5703125" style="192" customWidth="1"/>
    <col min="5114" max="5118" width="8.7109375" style="192" customWidth="1"/>
    <col min="5119" max="5368" width="11.42578125" style="192"/>
    <col min="5369" max="5369" width="39.5703125" style="192" customWidth="1"/>
    <col min="5370" max="5374" width="8.7109375" style="192" customWidth="1"/>
    <col min="5375" max="5624" width="11.42578125" style="192"/>
    <col min="5625" max="5625" width="39.5703125" style="192" customWidth="1"/>
    <col min="5626" max="5630" width="8.7109375" style="192" customWidth="1"/>
    <col min="5631" max="5880" width="11.42578125" style="192"/>
    <col min="5881" max="5881" width="39.5703125" style="192" customWidth="1"/>
    <col min="5882" max="5886" width="8.7109375" style="192" customWidth="1"/>
    <col min="5887" max="6136" width="11.42578125" style="192"/>
    <col min="6137" max="6137" width="39.5703125" style="192" customWidth="1"/>
    <col min="6138" max="6142" width="8.7109375" style="192" customWidth="1"/>
    <col min="6143" max="6392" width="11.42578125" style="192"/>
    <col min="6393" max="6393" width="39.5703125" style="192" customWidth="1"/>
    <col min="6394" max="6398" width="8.7109375" style="192" customWidth="1"/>
    <col min="6399" max="6648" width="11.42578125" style="192"/>
    <col min="6649" max="6649" width="39.5703125" style="192" customWidth="1"/>
    <col min="6650" max="6654" width="8.7109375" style="192" customWidth="1"/>
    <col min="6655" max="6904" width="11.42578125" style="192"/>
    <col min="6905" max="6905" width="39.5703125" style="192" customWidth="1"/>
    <col min="6906" max="6910" width="8.7109375" style="192" customWidth="1"/>
    <col min="6911" max="7160" width="11.42578125" style="192"/>
    <col min="7161" max="7161" width="39.5703125" style="192" customWidth="1"/>
    <col min="7162" max="7166" width="8.7109375" style="192" customWidth="1"/>
    <col min="7167" max="7416" width="11.42578125" style="192"/>
    <col min="7417" max="7417" width="39.5703125" style="192" customWidth="1"/>
    <col min="7418" max="7422" width="8.7109375" style="192" customWidth="1"/>
    <col min="7423" max="7672" width="11.42578125" style="192"/>
    <col min="7673" max="7673" width="39.5703125" style="192" customWidth="1"/>
    <col min="7674" max="7678" width="8.7109375" style="192" customWidth="1"/>
    <col min="7679" max="7928" width="11.42578125" style="192"/>
    <col min="7929" max="7929" width="39.5703125" style="192" customWidth="1"/>
    <col min="7930" max="7934" width="8.7109375" style="192" customWidth="1"/>
    <col min="7935" max="8184" width="11.42578125" style="192"/>
    <col min="8185" max="8185" width="39.5703125" style="192" customWidth="1"/>
    <col min="8186" max="8190" width="8.7109375" style="192" customWidth="1"/>
    <col min="8191" max="8440" width="11.42578125" style="192"/>
    <col min="8441" max="8441" width="39.5703125" style="192" customWidth="1"/>
    <col min="8442" max="8446" width="8.7109375" style="192" customWidth="1"/>
    <col min="8447" max="8696" width="11.42578125" style="192"/>
    <col min="8697" max="8697" width="39.5703125" style="192" customWidth="1"/>
    <col min="8698" max="8702" width="8.7109375" style="192" customWidth="1"/>
    <col min="8703" max="8952" width="11.42578125" style="192"/>
    <col min="8953" max="8953" width="39.5703125" style="192" customWidth="1"/>
    <col min="8954" max="8958" width="8.7109375" style="192" customWidth="1"/>
    <col min="8959" max="9208" width="11.42578125" style="192"/>
    <col min="9209" max="9209" width="39.5703125" style="192" customWidth="1"/>
    <col min="9210" max="9214" width="8.7109375" style="192" customWidth="1"/>
    <col min="9215" max="9464" width="11.42578125" style="192"/>
    <col min="9465" max="9465" width="39.5703125" style="192" customWidth="1"/>
    <col min="9466" max="9470" width="8.7109375" style="192" customWidth="1"/>
    <col min="9471" max="9720" width="11.42578125" style="192"/>
    <col min="9721" max="9721" width="39.5703125" style="192" customWidth="1"/>
    <col min="9722" max="9726" width="8.7109375" style="192" customWidth="1"/>
    <col min="9727" max="9976" width="11.42578125" style="192"/>
    <col min="9977" max="9977" width="39.5703125" style="192" customWidth="1"/>
    <col min="9978" max="9982" width="8.7109375" style="192" customWidth="1"/>
    <col min="9983" max="10232" width="11.42578125" style="192"/>
    <col min="10233" max="10233" width="39.5703125" style="192" customWidth="1"/>
    <col min="10234" max="10238" width="8.7109375" style="192" customWidth="1"/>
    <col min="10239" max="10488" width="11.42578125" style="192"/>
    <col min="10489" max="10489" width="39.5703125" style="192" customWidth="1"/>
    <col min="10490" max="10494" width="8.7109375" style="192" customWidth="1"/>
    <col min="10495" max="10744" width="11.42578125" style="192"/>
    <col min="10745" max="10745" width="39.5703125" style="192" customWidth="1"/>
    <col min="10746" max="10750" width="8.7109375" style="192" customWidth="1"/>
    <col min="10751" max="11000" width="11.42578125" style="192"/>
    <col min="11001" max="11001" width="39.5703125" style="192" customWidth="1"/>
    <col min="11002" max="11006" width="8.7109375" style="192" customWidth="1"/>
    <col min="11007" max="11256" width="11.42578125" style="192"/>
    <col min="11257" max="11257" width="39.5703125" style="192" customWidth="1"/>
    <col min="11258" max="11262" width="8.7109375" style="192" customWidth="1"/>
    <col min="11263" max="11512" width="11.42578125" style="192"/>
    <col min="11513" max="11513" width="39.5703125" style="192" customWidth="1"/>
    <col min="11514" max="11518" width="8.7109375" style="192" customWidth="1"/>
    <col min="11519" max="11768" width="11.42578125" style="192"/>
    <col min="11769" max="11769" width="39.5703125" style="192" customWidth="1"/>
    <col min="11770" max="11774" width="8.7109375" style="192" customWidth="1"/>
    <col min="11775" max="12024" width="11.42578125" style="192"/>
    <col min="12025" max="12025" width="39.5703125" style="192" customWidth="1"/>
    <col min="12026" max="12030" width="8.7109375" style="192" customWidth="1"/>
    <col min="12031" max="12280" width="11.42578125" style="192"/>
    <col min="12281" max="12281" width="39.5703125" style="192" customWidth="1"/>
    <col min="12282" max="12286" width="8.7109375" style="192" customWidth="1"/>
    <col min="12287" max="12536" width="11.42578125" style="192"/>
    <col min="12537" max="12537" width="39.5703125" style="192" customWidth="1"/>
    <col min="12538" max="12542" width="8.7109375" style="192" customWidth="1"/>
    <col min="12543" max="12792" width="11.42578125" style="192"/>
    <col min="12793" max="12793" width="39.5703125" style="192" customWidth="1"/>
    <col min="12794" max="12798" width="8.7109375" style="192" customWidth="1"/>
    <col min="12799" max="13048" width="11.42578125" style="192"/>
    <col min="13049" max="13049" width="39.5703125" style="192" customWidth="1"/>
    <col min="13050" max="13054" width="8.7109375" style="192" customWidth="1"/>
    <col min="13055" max="13304" width="11.42578125" style="192"/>
    <col min="13305" max="13305" width="39.5703125" style="192" customWidth="1"/>
    <col min="13306" max="13310" width="8.7109375" style="192" customWidth="1"/>
    <col min="13311" max="13560" width="11.42578125" style="192"/>
    <col min="13561" max="13561" width="39.5703125" style="192" customWidth="1"/>
    <col min="13562" max="13566" width="8.7109375" style="192" customWidth="1"/>
    <col min="13567" max="13816" width="11.42578125" style="192"/>
    <col min="13817" max="13817" width="39.5703125" style="192" customWidth="1"/>
    <col min="13818" max="13822" width="8.7109375" style="192" customWidth="1"/>
    <col min="13823" max="14072" width="11.42578125" style="192"/>
    <col min="14073" max="14073" width="39.5703125" style="192" customWidth="1"/>
    <col min="14074" max="14078" width="8.7109375" style="192" customWidth="1"/>
    <col min="14079" max="14328" width="11.42578125" style="192"/>
    <col min="14329" max="14329" width="39.5703125" style="192" customWidth="1"/>
    <col min="14330" max="14334" width="8.7109375" style="192" customWidth="1"/>
    <col min="14335" max="14584" width="11.42578125" style="192"/>
    <col min="14585" max="14585" width="39.5703125" style="192" customWidth="1"/>
    <col min="14586" max="14590" width="8.7109375" style="192" customWidth="1"/>
    <col min="14591" max="14840" width="11.42578125" style="192"/>
    <col min="14841" max="14841" width="39.5703125" style="192" customWidth="1"/>
    <col min="14842" max="14846" width="8.7109375" style="192" customWidth="1"/>
    <col min="14847" max="15096" width="11.42578125" style="192"/>
    <col min="15097" max="15097" width="39.5703125" style="192" customWidth="1"/>
    <col min="15098" max="15102" width="8.7109375" style="192" customWidth="1"/>
    <col min="15103" max="15352" width="11.42578125" style="192"/>
    <col min="15353" max="15353" width="39.5703125" style="192" customWidth="1"/>
    <col min="15354" max="15358" width="8.7109375" style="192" customWidth="1"/>
    <col min="15359" max="15608" width="11.42578125" style="192"/>
    <col min="15609" max="15609" width="39.5703125" style="192" customWidth="1"/>
    <col min="15610" max="15614" width="8.7109375" style="192" customWidth="1"/>
    <col min="15615" max="15864" width="11.42578125" style="192"/>
    <col min="15865" max="15865" width="39.5703125" style="192" customWidth="1"/>
    <col min="15866" max="15870" width="8.7109375" style="192" customWidth="1"/>
    <col min="15871" max="16120" width="11.42578125" style="192"/>
    <col min="16121" max="16121" width="39.5703125" style="192" customWidth="1"/>
    <col min="16122" max="16126" width="8.7109375" style="192" customWidth="1"/>
    <col min="16127" max="16384" width="11.42578125" style="192"/>
  </cols>
  <sheetData>
    <row r="1" spans="1:11" s="2" customFormat="1" ht="16.5">
      <c r="A1" s="212" t="s">
        <v>411</v>
      </c>
      <c r="B1" s="211"/>
      <c r="C1" s="1"/>
    </row>
    <row r="2" spans="1:11" s="3" customFormat="1" ht="15" customHeight="1">
      <c r="A2" s="110" t="s">
        <v>147</v>
      </c>
      <c r="B2" s="110"/>
      <c r="C2" s="110"/>
    </row>
    <row r="3" spans="1:11" s="3" customFormat="1" ht="15" customHeight="1">
      <c r="A3" s="227"/>
      <c r="B3" s="227"/>
      <c r="C3" s="227"/>
      <c r="D3" s="227"/>
      <c r="E3" s="227"/>
    </row>
    <row r="4" spans="1:11" s="112" customFormat="1" ht="33.75" customHeight="1">
      <c r="A4" s="228"/>
      <c r="B4" s="228">
        <v>2013</v>
      </c>
      <c r="C4" s="228">
        <v>2014</v>
      </c>
      <c r="D4" s="228">
        <v>2015</v>
      </c>
      <c r="E4" s="228">
        <v>2016</v>
      </c>
      <c r="F4" s="111"/>
    </row>
    <row r="5" spans="1:11" s="4" customFormat="1" ht="22.5" customHeight="1">
      <c r="A5" s="230" t="s">
        <v>41</v>
      </c>
      <c r="B5" s="231"/>
      <c r="C5" s="104"/>
      <c r="D5" s="114"/>
      <c r="E5" s="114"/>
      <c r="F5" s="114"/>
    </row>
    <row r="6" spans="1:11" s="4" customFormat="1" ht="15" customHeight="1">
      <c r="A6" s="210" t="s">
        <v>155</v>
      </c>
      <c r="B6" s="521">
        <v>7.02</v>
      </c>
      <c r="C6" s="521">
        <v>7.08</v>
      </c>
      <c r="D6" s="521">
        <v>7.1</v>
      </c>
      <c r="E6" s="521">
        <v>7.22</v>
      </c>
      <c r="F6" s="207"/>
      <c r="G6" s="115"/>
      <c r="H6" s="115"/>
      <c r="I6" s="115"/>
      <c r="J6" s="115"/>
      <c r="K6" s="115"/>
    </row>
    <row r="7" spans="1:11" s="4" customFormat="1" ht="15" customHeight="1">
      <c r="A7" s="210" t="s">
        <v>156</v>
      </c>
      <c r="B7" s="521">
        <v>42.09</v>
      </c>
      <c r="C7" s="521">
        <v>42.96</v>
      </c>
      <c r="D7" s="521">
        <v>43.81</v>
      </c>
      <c r="E7" s="521">
        <v>46.47</v>
      </c>
      <c r="F7" s="207"/>
      <c r="G7" s="115"/>
      <c r="H7" s="115"/>
      <c r="I7" s="115"/>
      <c r="J7" s="115"/>
      <c r="K7" s="115"/>
    </row>
    <row r="8" spans="1:11" s="4" customFormat="1" ht="15" customHeight="1">
      <c r="A8" s="210" t="s">
        <v>157</v>
      </c>
      <c r="B8" s="521">
        <v>41.65</v>
      </c>
      <c r="C8" s="521">
        <v>43.84</v>
      </c>
      <c r="D8" s="521">
        <v>45.86</v>
      </c>
      <c r="E8" s="521">
        <v>44.33</v>
      </c>
      <c r="F8" s="207"/>
      <c r="G8" s="115"/>
      <c r="H8" s="115"/>
      <c r="I8" s="115"/>
      <c r="J8" s="115"/>
      <c r="K8" s="115"/>
    </row>
    <row r="9" spans="1:11" s="4" customFormat="1" ht="15" customHeight="1">
      <c r="A9" s="210" t="s">
        <v>158</v>
      </c>
      <c r="B9" s="521">
        <v>7.85</v>
      </c>
      <c r="C9" s="521">
        <v>8.07</v>
      </c>
      <c r="D9" s="521">
        <v>8.15</v>
      </c>
      <c r="E9" s="521">
        <v>8.51</v>
      </c>
      <c r="F9" s="207"/>
      <c r="G9" s="115"/>
      <c r="H9" s="115"/>
      <c r="I9" s="115"/>
      <c r="J9" s="115"/>
      <c r="K9" s="115"/>
    </row>
    <row r="10" spans="1:11" s="4" customFormat="1" ht="15" customHeight="1">
      <c r="A10" s="210" t="s">
        <v>159</v>
      </c>
      <c r="B10" s="521">
        <v>1.89</v>
      </c>
      <c r="C10" s="521">
        <v>1.93</v>
      </c>
      <c r="D10" s="521">
        <v>1.71</v>
      </c>
      <c r="E10" s="521">
        <v>1.87</v>
      </c>
      <c r="F10" s="207"/>
      <c r="G10" s="115"/>
      <c r="H10" s="115"/>
      <c r="I10" s="115"/>
      <c r="J10" s="115"/>
      <c r="K10" s="115"/>
    </row>
    <row r="11" spans="1:11" s="4" customFormat="1" ht="15" customHeight="1">
      <c r="A11" s="210" t="s">
        <v>175</v>
      </c>
      <c r="B11" s="521">
        <v>4.6900000000000004</v>
      </c>
      <c r="C11" s="521">
        <v>3.94</v>
      </c>
      <c r="D11" s="521">
        <v>4.01</v>
      </c>
      <c r="E11" s="521">
        <v>4.1100000000000003</v>
      </c>
      <c r="F11" s="207"/>
      <c r="G11" s="115"/>
      <c r="H11" s="115"/>
      <c r="I11" s="115"/>
      <c r="J11" s="115"/>
      <c r="K11" s="115"/>
    </row>
    <row r="12" spans="1:11" s="4" customFormat="1" ht="15" customHeight="1">
      <c r="A12" s="233" t="s">
        <v>161</v>
      </c>
      <c r="B12" s="522">
        <v>105.2</v>
      </c>
      <c r="C12" s="522">
        <v>107.8</v>
      </c>
      <c r="D12" s="522">
        <v>110.64</v>
      </c>
      <c r="E12" s="522">
        <v>112.51</v>
      </c>
      <c r="F12" s="312"/>
      <c r="G12" s="312"/>
      <c r="H12" s="115"/>
      <c r="I12" s="115"/>
      <c r="J12" s="115"/>
      <c r="K12" s="115"/>
    </row>
    <row r="13" spans="1:11" s="4" customFormat="1" ht="22.5" customHeight="1">
      <c r="A13" s="230" t="s">
        <v>40</v>
      </c>
      <c r="B13" s="523"/>
      <c r="C13" s="524"/>
      <c r="D13" s="525"/>
      <c r="E13" s="525"/>
      <c r="F13" s="207"/>
    </row>
    <row r="14" spans="1:11" s="4" customFormat="1" ht="15" customHeight="1">
      <c r="A14" s="210" t="s">
        <v>162</v>
      </c>
      <c r="B14" s="521">
        <v>8.5399999999999991</v>
      </c>
      <c r="C14" s="521">
        <v>8.5500000000000007</v>
      </c>
      <c r="D14" s="521">
        <v>8.65</v>
      </c>
      <c r="E14" s="521">
        <v>8.6999999999999993</v>
      </c>
      <c r="F14" s="207"/>
      <c r="G14" s="115"/>
      <c r="H14" s="115"/>
      <c r="I14" s="115"/>
      <c r="J14" s="115"/>
      <c r="K14" s="115"/>
    </row>
    <row r="15" spans="1:11" s="4" customFormat="1" ht="15" customHeight="1">
      <c r="A15" s="210" t="s">
        <v>163</v>
      </c>
      <c r="B15" s="521">
        <v>13.52</v>
      </c>
      <c r="C15" s="521">
        <v>13.78</v>
      </c>
      <c r="D15" s="521">
        <v>14.15</v>
      </c>
      <c r="E15" s="521">
        <v>14.43</v>
      </c>
      <c r="F15" s="207"/>
      <c r="G15" s="115"/>
      <c r="H15" s="115"/>
      <c r="I15" s="115"/>
      <c r="J15" s="115"/>
      <c r="K15" s="115"/>
    </row>
    <row r="16" spans="1:11" s="4" customFormat="1" ht="15" customHeight="1">
      <c r="A16" s="210" t="s">
        <v>164</v>
      </c>
      <c r="B16" s="521">
        <v>0.59</v>
      </c>
      <c r="C16" s="521">
        <v>0.64</v>
      </c>
      <c r="D16" s="521">
        <v>0.64</v>
      </c>
      <c r="E16" s="521">
        <v>0.64</v>
      </c>
      <c r="F16" s="207"/>
      <c r="G16" s="115"/>
      <c r="H16" s="115"/>
      <c r="I16" s="115"/>
      <c r="J16" s="115"/>
      <c r="K16" s="115"/>
    </row>
    <row r="17" spans="1:11" s="4" customFormat="1" ht="15" customHeight="1">
      <c r="A17" s="210" t="s">
        <v>165</v>
      </c>
      <c r="B17" s="521">
        <v>17.690000000000001</v>
      </c>
      <c r="C17" s="521">
        <v>18.04</v>
      </c>
      <c r="D17" s="521">
        <v>18.8</v>
      </c>
      <c r="E17" s="521">
        <v>19.510000000000002</v>
      </c>
      <c r="F17" s="207"/>
      <c r="G17" s="115"/>
      <c r="H17" s="115"/>
      <c r="I17" s="115"/>
      <c r="J17" s="115"/>
      <c r="K17" s="115"/>
    </row>
    <row r="18" spans="1:11" s="4" customFormat="1" ht="15" customHeight="1">
      <c r="A18" s="210" t="s">
        <v>166</v>
      </c>
      <c r="B18" s="521">
        <v>0.49</v>
      </c>
      <c r="C18" s="521">
        <v>0.51</v>
      </c>
      <c r="D18" s="521">
        <v>0.53</v>
      </c>
      <c r="E18" s="521">
        <v>0.47</v>
      </c>
      <c r="F18" s="207"/>
      <c r="G18" s="115"/>
      <c r="H18" s="115"/>
      <c r="I18" s="115"/>
      <c r="J18" s="115"/>
      <c r="K18" s="115"/>
    </row>
    <row r="19" spans="1:11" s="4" customFormat="1" ht="15" customHeight="1">
      <c r="A19" s="210" t="s">
        <v>168</v>
      </c>
      <c r="B19" s="521">
        <v>2.98</v>
      </c>
      <c r="C19" s="521">
        <v>3.14</v>
      </c>
      <c r="D19" s="521">
        <v>3.3</v>
      </c>
      <c r="E19" s="521">
        <v>3.26</v>
      </c>
      <c r="F19" s="207"/>
      <c r="G19" s="115"/>
      <c r="H19" s="115"/>
      <c r="I19" s="115"/>
      <c r="J19" s="115"/>
      <c r="K19" s="115"/>
    </row>
    <row r="20" spans="1:11" s="187" customFormat="1" ht="15" customHeight="1">
      <c r="A20" s="185" t="s">
        <v>167</v>
      </c>
      <c r="B20" s="521">
        <v>51.3</v>
      </c>
      <c r="C20" s="521">
        <v>52.88</v>
      </c>
      <c r="D20" s="521">
        <v>54.84</v>
      </c>
      <c r="E20" s="521">
        <v>56.23</v>
      </c>
      <c r="F20" s="207"/>
    </row>
    <row r="21" spans="1:11" s="4" customFormat="1" ht="15" customHeight="1">
      <c r="A21" s="210" t="s">
        <v>175</v>
      </c>
      <c r="B21" s="521">
        <v>3.38</v>
      </c>
      <c r="C21" s="521">
        <v>7.05</v>
      </c>
      <c r="D21" s="521">
        <v>3.91</v>
      </c>
      <c r="E21" s="521">
        <v>2.5</v>
      </c>
      <c r="F21" s="207"/>
      <c r="G21" s="115"/>
      <c r="H21" s="115"/>
      <c r="I21" s="115"/>
      <c r="J21" s="115"/>
      <c r="K21" s="115"/>
    </row>
    <row r="22" spans="1:11" s="4" customFormat="1" ht="15" customHeight="1">
      <c r="A22" s="210" t="s">
        <v>170</v>
      </c>
      <c r="B22" s="521">
        <v>7.72</v>
      </c>
      <c r="C22" s="521">
        <v>7.41</v>
      </c>
      <c r="D22" s="521">
        <v>7.27</v>
      </c>
      <c r="E22" s="521">
        <v>7.12</v>
      </c>
      <c r="F22" s="207"/>
      <c r="G22" s="115"/>
      <c r="H22" s="115"/>
      <c r="I22" s="115"/>
      <c r="J22" s="115"/>
      <c r="K22" s="115"/>
    </row>
    <row r="23" spans="1:11" s="4" customFormat="1" ht="15" customHeight="1">
      <c r="A23" s="210" t="s">
        <v>171</v>
      </c>
      <c r="B23" s="521">
        <v>5.41</v>
      </c>
      <c r="C23" s="521">
        <v>5.17</v>
      </c>
      <c r="D23" s="521">
        <v>5.31</v>
      </c>
      <c r="E23" s="521">
        <v>5.27</v>
      </c>
      <c r="F23" s="207"/>
      <c r="G23" s="115"/>
      <c r="H23" s="115"/>
      <c r="I23" s="115"/>
      <c r="J23" s="115"/>
      <c r="K23" s="115"/>
    </row>
    <row r="24" spans="1:11" s="4" customFormat="1" ht="15" customHeight="1">
      <c r="A24" s="210" t="s">
        <v>174</v>
      </c>
      <c r="B24" s="521"/>
      <c r="C24" s="521"/>
      <c r="D24" s="521"/>
      <c r="E24" s="521"/>
      <c r="F24" s="207"/>
      <c r="G24" s="115"/>
      <c r="H24" s="115"/>
      <c r="I24" s="115"/>
      <c r="J24" s="115"/>
      <c r="K24" s="115"/>
    </row>
    <row r="25" spans="1:11" s="4" customFormat="1" ht="15" customHeight="1">
      <c r="A25" s="210" t="s">
        <v>173</v>
      </c>
      <c r="B25" s="521">
        <v>-2</v>
      </c>
      <c r="C25" s="521">
        <v>-0.03</v>
      </c>
      <c r="D25" s="521">
        <v>0</v>
      </c>
      <c r="E25" s="521">
        <v>-0.06</v>
      </c>
      <c r="F25" s="207"/>
      <c r="G25" s="115"/>
      <c r="H25" s="115"/>
      <c r="I25" s="115"/>
      <c r="J25" s="115"/>
      <c r="K25" s="115"/>
    </row>
    <row r="26" spans="1:11" s="4" customFormat="1" ht="15" customHeight="1">
      <c r="A26" s="233" t="s">
        <v>172</v>
      </c>
      <c r="B26" s="522">
        <v>109.62</v>
      </c>
      <c r="C26" s="522">
        <v>117.12</v>
      </c>
      <c r="D26" s="522">
        <v>117.39</v>
      </c>
      <c r="E26" s="522">
        <v>118.07</v>
      </c>
      <c r="F26" s="312"/>
      <c r="G26" s="115"/>
      <c r="H26" s="115"/>
      <c r="I26" s="115"/>
      <c r="J26" s="115"/>
      <c r="K26" s="115"/>
    </row>
    <row r="27" spans="1:11" s="543" customFormat="1" ht="22.5" customHeight="1">
      <c r="A27" s="560" t="s">
        <v>471</v>
      </c>
      <c r="B27" s="561">
        <v>-4.41</v>
      </c>
      <c r="C27" s="561">
        <v>-9.32</v>
      </c>
      <c r="D27" s="561">
        <v>-6.7469999999999999</v>
      </c>
      <c r="E27" s="561">
        <v>-5.55</v>
      </c>
      <c r="F27" s="542"/>
      <c r="G27" s="542"/>
      <c r="H27" s="542"/>
      <c r="I27" s="542"/>
      <c r="J27" s="542"/>
      <c r="K27" s="542"/>
    </row>
    <row r="28" spans="1:11" s="4" customFormat="1" ht="14.25">
      <c r="A28" s="234" t="s">
        <v>1</v>
      </c>
      <c r="B28" s="526">
        <v>-1.3660000000000001</v>
      </c>
      <c r="C28" s="526">
        <v>-2.83</v>
      </c>
      <c r="D28" s="526">
        <v>-2</v>
      </c>
      <c r="E28" s="526">
        <v>-1.597</v>
      </c>
      <c r="F28" s="207"/>
      <c r="G28" s="115"/>
      <c r="H28" s="115"/>
      <c r="I28" s="115"/>
      <c r="J28" s="115"/>
      <c r="K28" s="115"/>
    </row>
    <row r="29" spans="1:11" s="187" customFormat="1" ht="14.25">
      <c r="A29" s="188"/>
      <c r="B29" s="189"/>
      <c r="C29" s="189"/>
      <c r="D29" s="189"/>
      <c r="E29" s="189"/>
    </row>
    <row r="30" spans="1:11" s="187" customFormat="1" ht="14.25">
      <c r="A30" s="190"/>
      <c r="B30" s="186"/>
      <c r="C30" s="186"/>
      <c r="D30" s="186"/>
    </row>
    <row r="31" spans="1:11" s="118" customFormat="1" ht="12" customHeight="1">
      <c r="A31" s="119" t="s">
        <v>399</v>
      </c>
      <c r="B31" s="120"/>
      <c r="C31" s="117"/>
    </row>
    <row r="32" spans="1:11" ht="12" customHeight="1">
      <c r="A32" s="116" t="s">
        <v>398</v>
      </c>
      <c r="B32" s="208"/>
      <c r="C32" s="191"/>
    </row>
    <row r="33" spans="1:3" ht="15">
      <c r="A33" s="186"/>
      <c r="B33" s="186"/>
      <c r="C33" s="191"/>
    </row>
  </sheetData>
  <pageMargins left="0.7" right="0.21" top="0.98" bottom="0.984251969" header="0.4921259845" footer="0.4921259845"/>
  <pageSetup paperSize="9" scale="95"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5">
    <tabColor rgb="FF92D050"/>
  </sheetPr>
  <dimension ref="A1:F34"/>
  <sheetViews>
    <sheetView showGridLines="0" workbookViewId="0"/>
  </sheetViews>
  <sheetFormatPr baseColWidth="10" defaultRowHeight="12"/>
  <cols>
    <col min="1" max="1" width="40.140625" style="187" customWidth="1"/>
    <col min="2" max="4" width="12.42578125" style="187" customWidth="1"/>
    <col min="5" max="237" width="11.42578125" style="187"/>
    <col min="238" max="238" width="39.5703125" style="187" customWidth="1"/>
    <col min="239" max="243" width="8.7109375" style="187" customWidth="1"/>
    <col min="244" max="493" width="11.42578125" style="187"/>
    <col min="494" max="494" width="39.5703125" style="187" customWidth="1"/>
    <col min="495" max="499" width="8.7109375" style="187" customWidth="1"/>
    <col min="500" max="749" width="11.42578125" style="187"/>
    <col min="750" max="750" width="39.5703125" style="187" customWidth="1"/>
    <col min="751" max="755" width="8.7109375" style="187" customWidth="1"/>
    <col min="756" max="1005" width="11.42578125" style="187"/>
    <col min="1006" max="1006" width="39.5703125" style="187" customWidth="1"/>
    <col min="1007" max="1011" width="8.7109375" style="187" customWidth="1"/>
    <col min="1012" max="1261" width="11.42578125" style="187"/>
    <col min="1262" max="1262" width="39.5703125" style="187" customWidth="1"/>
    <col min="1263" max="1267" width="8.7109375" style="187" customWidth="1"/>
    <col min="1268" max="1517" width="11.42578125" style="187"/>
    <col min="1518" max="1518" width="39.5703125" style="187" customWidth="1"/>
    <col min="1519" max="1523" width="8.7109375" style="187" customWidth="1"/>
    <col min="1524" max="1773" width="11.42578125" style="187"/>
    <col min="1774" max="1774" width="39.5703125" style="187" customWidth="1"/>
    <col min="1775" max="1779" width="8.7109375" style="187" customWidth="1"/>
    <col min="1780" max="2029" width="11.42578125" style="187"/>
    <col min="2030" max="2030" width="39.5703125" style="187" customWidth="1"/>
    <col min="2031" max="2035" width="8.7109375" style="187" customWidth="1"/>
    <col min="2036" max="2285" width="11.42578125" style="187"/>
    <col min="2286" max="2286" width="39.5703125" style="187" customWidth="1"/>
    <col min="2287" max="2291" width="8.7109375" style="187" customWidth="1"/>
    <col min="2292" max="2541" width="11.42578125" style="187"/>
    <col min="2542" max="2542" width="39.5703125" style="187" customWidth="1"/>
    <col min="2543" max="2547" width="8.7109375" style="187" customWidth="1"/>
    <col min="2548" max="2797" width="11.42578125" style="187"/>
    <col min="2798" max="2798" width="39.5703125" style="187" customWidth="1"/>
    <col min="2799" max="2803" width="8.7109375" style="187" customWidth="1"/>
    <col min="2804" max="3053" width="11.42578125" style="187"/>
    <col min="3054" max="3054" width="39.5703125" style="187" customWidth="1"/>
    <col min="3055" max="3059" width="8.7109375" style="187" customWidth="1"/>
    <col min="3060" max="3309" width="11.42578125" style="187"/>
    <col min="3310" max="3310" width="39.5703125" style="187" customWidth="1"/>
    <col min="3311" max="3315" width="8.7109375" style="187" customWidth="1"/>
    <col min="3316" max="3565" width="11.42578125" style="187"/>
    <col min="3566" max="3566" width="39.5703125" style="187" customWidth="1"/>
    <col min="3567" max="3571" width="8.7109375" style="187" customWidth="1"/>
    <col min="3572" max="3821" width="11.42578125" style="187"/>
    <col min="3822" max="3822" width="39.5703125" style="187" customWidth="1"/>
    <col min="3823" max="3827" width="8.7109375" style="187" customWidth="1"/>
    <col min="3828" max="4077" width="11.42578125" style="187"/>
    <col min="4078" max="4078" width="39.5703125" style="187" customWidth="1"/>
    <col min="4079" max="4083" width="8.7109375" style="187" customWidth="1"/>
    <col min="4084" max="4333" width="11.42578125" style="187"/>
    <col min="4334" max="4334" width="39.5703125" style="187" customWidth="1"/>
    <col min="4335" max="4339" width="8.7109375" style="187" customWidth="1"/>
    <col min="4340" max="4589" width="11.42578125" style="187"/>
    <col min="4590" max="4590" width="39.5703125" style="187" customWidth="1"/>
    <col min="4591" max="4595" width="8.7109375" style="187" customWidth="1"/>
    <col min="4596" max="4845" width="11.42578125" style="187"/>
    <col min="4846" max="4846" width="39.5703125" style="187" customWidth="1"/>
    <col min="4847" max="4851" width="8.7109375" style="187" customWidth="1"/>
    <col min="4852" max="5101" width="11.42578125" style="187"/>
    <col min="5102" max="5102" width="39.5703125" style="187" customWidth="1"/>
    <col min="5103" max="5107" width="8.7109375" style="187" customWidth="1"/>
    <col min="5108" max="5357" width="11.42578125" style="187"/>
    <col min="5358" max="5358" width="39.5703125" style="187" customWidth="1"/>
    <col min="5359" max="5363" width="8.7109375" style="187" customWidth="1"/>
    <col min="5364" max="5613" width="11.42578125" style="187"/>
    <col min="5614" max="5614" width="39.5703125" style="187" customWidth="1"/>
    <col min="5615" max="5619" width="8.7109375" style="187" customWidth="1"/>
    <col min="5620" max="5869" width="11.42578125" style="187"/>
    <col min="5870" max="5870" width="39.5703125" style="187" customWidth="1"/>
    <col min="5871" max="5875" width="8.7109375" style="187" customWidth="1"/>
    <col min="5876" max="6125" width="11.42578125" style="187"/>
    <col min="6126" max="6126" width="39.5703125" style="187" customWidth="1"/>
    <col min="6127" max="6131" width="8.7109375" style="187" customWidth="1"/>
    <col min="6132" max="6381" width="11.42578125" style="187"/>
    <col min="6382" max="6382" width="39.5703125" style="187" customWidth="1"/>
    <col min="6383" max="6387" width="8.7109375" style="187" customWidth="1"/>
    <col min="6388" max="6637" width="11.42578125" style="187"/>
    <col min="6638" max="6638" width="39.5703125" style="187" customWidth="1"/>
    <col min="6639" max="6643" width="8.7109375" style="187" customWidth="1"/>
    <col min="6644" max="6893" width="11.42578125" style="187"/>
    <col min="6894" max="6894" width="39.5703125" style="187" customWidth="1"/>
    <col min="6895" max="6899" width="8.7109375" style="187" customWidth="1"/>
    <col min="6900" max="7149" width="11.42578125" style="187"/>
    <col min="7150" max="7150" width="39.5703125" style="187" customWidth="1"/>
    <col min="7151" max="7155" width="8.7109375" style="187" customWidth="1"/>
    <col min="7156" max="7405" width="11.42578125" style="187"/>
    <col min="7406" max="7406" width="39.5703125" style="187" customWidth="1"/>
    <col min="7407" max="7411" width="8.7109375" style="187" customWidth="1"/>
    <col min="7412" max="7661" width="11.42578125" style="187"/>
    <col min="7662" max="7662" width="39.5703125" style="187" customWidth="1"/>
    <col min="7663" max="7667" width="8.7109375" style="187" customWidth="1"/>
    <col min="7668" max="7917" width="11.42578125" style="187"/>
    <col min="7918" max="7918" width="39.5703125" style="187" customWidth="1"/>
    <col min="7919" max="7923" width="8.7109375" style="187" customWidth="1"/>
    <col min="7924" max="8173" width="11.42578125" style="187"/>
    <col min="8174" max="8174" width="39.5703125" style="187" customWidth="1"/>
    <col min="8175" max="8179" width="8.7109375" style="187" customWidth="1"/>
    <col min="8180" max="8429" width="11.42578125" style="187"/>
    <col min="8430" max="8430" width="39.5703125" style="187" customWidth="1"/>
    <col min="8431" max="8435" width="8.7109375" style="187" customWidth="1"/>
    <col min="8436" max="8685" width="11.42578125" style="187"/>
    <col min="8686" max="8686" width="39.5703125" style="187" customWidth="1"/>
    <col min="8687" max="8691" width="8.7109375" style="187" customWidth="1"/>
    <col min="8692" max="8941" width="11.42578125" style="187"/>
    <col min="8942" max="8942" width="39.5703125" style="187" customWidth="1"/>
    <col min="8943" max="8947" width="8.7109375" style="187" customWidth="1"/>
    <col min="8948" max="9197" width="11.42578125" style="187"/>
    <col min="9198" max="9198" width="39.5703125" style="187" customWidth="1"/>
    <col min="9199" max="9203" width="8.7109375" style="187" customWidth="1"/>
    <col min="9204" max="9453" width="11.42578125" style="187"/>
    <col min="9454" max="9454" width="39.5703125" style="187" customWidth="1"/>
    <col min="9455" max="9459" width="8.7109375" style="187" customWidth="1"/>
    <col min="9460" max="9709" width="11.42578125" style="187"/>
    <col min="9710" max="9710" width="39.5703125" style="187" customWidth="1"/>
    <col min="9711" max="9715" width="8.7109375" style="187" customWidth="1"/>
    <col min="9716" max="9965" width="11.42578125" style="187"/>
    <col min="9966" max="9966" width="39.5703125" style="187" customWidth="1"/>
    <col min="9967" max="9971" width="8.7109375" style="187" customWidth="1"/>
    <col min="9972" max="10221" width="11.42578125" style="187"/>
    <col min="10222" max="10222" width="39.5703125" style="187" customWidth="1"/>
    <col min="10223" max="10227" width="8.7109375" style="187" customWidth="1"/>
    <col min="10228" max="10477" width="11.42578125" style="187"/>
    <col min="10478" max="10478" width="39.5703125" style="187" customWidth="1"/>
    <col min="10479" max="10483" width="8.7109375" style="187" customWidth="1"/>
    <col min="10484" max="10733" width="11.42578125" style="187"/>
    <col min="10734" max="10734" width="39.5703125" style="187" customWidth="1"/>
    <col min="10735" max="10739" width="8.7109375" style="187" customWidth="1"/>
    <col min="10740" max="10989" width="11.42578125" style="187"/>
    <col min="10990" max="10990" width="39.5703125" style="187" customWidth="1"/>
    <col min="10991" max="10995" width="8.7109375" style="187" customWidth="1"/>
    <col min="10996" max="11245" width="11.42578125" style="187"/>
    <col min="11246" max="11246" width="39.5703125" style="187" customWidth="1"/>
    <col min="11247" max="11251" width="8.7109375" style="187" customWidth="1"/>
    <col min="11252" max="11501" width="11.42578125" style="187"/>
    <col min="11502" max="11502" width="39.5703125" style="187" customWidth="1"/>
    <col min="11503" max="11507" width="8.7109375" style="187" customWidth="1"/>
    <col min="11508" max="11757" width="11.42578125" style="187"/>
    <col min="11758" max="11758" width="39.5703125" style="187" customWidth="1"/>
    <col min="11759" max="11763" width="8.7109375" style="187" customWidth="1"/>
    <col min="11764" max="12013" width="11.42578125" style="187"/>
    <col min="12014" max="12014" width="39.5703125" style="187" customWidth="1"/>
    <col min="12015" max="12019" width="8.7109375" style="187" customWidth="1"/>
    <col min="12020" max="12269" width="11.42578125" style="187"/>
    <col min="12270" max="12270" width="39.5703125" style="187" customWidth="1"/>
    <col min="12271" max="12275" width="8.7109375" style="187" customWidth="1"/>
    <col min="12276" max="12525" width="11.42578125" style="187"/>
    <col min="12526" max="12526" width="39.5703125" style="187" customWidth="1"/>
    <col min="12527" max="12531" width="8.7109375" style="187" customWidth="1"/>
    <col min="12532" max="12781" width="11.42578125" style="187"/>
    <col min="12782" max="12782" width="39.5703125" style="187" customWidth="1"/>
    <col min="12783" max="12787" width="8.7109375" style="187" customWidth="1"/>
    <col min="12788" max="13037" width="11.42578125" style="187"/>
    <col min="13038" max="13038" width="39.5703125" style="187" customWidth="1"/>
    <col min="13039" max="13043" width="8.7109375" style="187" customWidth="1"/>
    <col min="13044" max="13293" width="11.42578125" style="187"/>
    <col min="13294" max="13294" width="39.5703125" style="187" customWidth="1"/>
    <col min="13295" max="13299" width="8.7109375" style="187" customWidth="1"/>
    <col min="13300" max="13549" width="11.42578125" style="187"/>
    <col min="13550" max="13550" width="39.5703125" style="187" customWidth="1"/>
    <col min="13551" max="13555" width="8.7109375" style="187" customWidth="1"/>
    <col min="13556" max="13805" width="11.42578125" style="187"/>
    <col min="13806" max="13806" width="39.5703125" style="187" customWidth="1"/>
    <col min="13807" max="13811" width="8.7109375" style="187" customWidth="1"/>
    <col min="13812" max="14061" width="11.42578125" style="187"/>
    <col min="14062" max="14062" width="39.5703125" style="187" customWidth="1"/>
    <col min="14063" max="14067" width="8.7109375" style="187" customWidth="1"/>
    <col min="14068" max="14317" width="11.42578125" style="187"/>
    <col min="14318" max="14318" width="39.5703125" style="187" customWidth="1"/>
    <col min="14319" max="14323" width="8.7109375" style="187" customWidth="1"/>
    <col min="14324" max="14573" width="11.42578125" style="187"/>
    <col min="14574" max="14574" width="39.5703125" style="187" customWidth="1"/>
    <col min="14575" max="14579" width="8.7109375" style="187" customWidth="1"/>
    <col min="14580" max="14829" width="11.42578125" style="187"/>
    <col min="14830" max="14830" width="39.5703125" style="187" customWidth="1"/>
    <col min="14831" max="14835" width="8.7109375" style="187" customWidth="1"/>
    <col min="14836" max="15085" width="11.42578125" style="187"/>
    <col min="15086" max="15086" width="39.5703125" style="187" customWidth="1"/>
    <col min="15087" max="15091" width="8.7109375" style="187" customWidth="1"/>
    <col min="15092" max="15341" width="11.42578125" style="187"/>
    <col min="15342" max="15342" width="39.5703125" style="187" customWidth="1"/>
    <col min="15343" max="15347" width="8.7109375" style="187" customWidth="1"/>
    <col min="15348" max="15597" width="11.42578125" style="187"/>
    <col min="15598" max="15598" width="39.5703125" style="187" customWidth="1"/>
    <col min="15599" max="15603" width="8.7109375" style="187" customWidth="1"/>
    <col min="15604" max="15853" width="11.42578125" style="187"/>
    <col min="15854" max="15854" width="39.5703125" style="187" customWidth="1"/>
    <col min="15855" max="15859" width="8.7109375" style="187" customWidth="1"/>
    <col min="15860" max="16109" width="11.42578125" style="187"/>
    <col min="16110" max="16110" width="39.5703125" style="187" customWidth="1"/>
    <col min="16111" max="16115" width="8.7109375" style="187" customWidth="1"/>
    <col min="16116" max="16384" width="11.42578125" style="187"/>
  </cols>
  <sheetData>
    <row r="1" spans="1:6" s="2" customFormat="1" ht="16.5">
      <c r="A1" s="212" t="s">
        <v>412</v>
      </c>
      <c r="B1" s="211"/>
      <c r="C1" s="1"/>
    </row>
    <row r="2" spans="1:6" s="3" customFormat="1" ht="15" customHeight="1">
      <c r="A2" s="110" t="s">
        <v>147</v>
      </c>
      <c r="B2" s="110"/>
      <c r="C2" s="110"/>
      <c r="E2" s="201"/>
    </row>
    <row r="3" spans="1:6" s="3" customFormat="1" ht="15" customHeight="1">
      <c r="A3" s="227"/>
      <c r="B3" s="227"/>
      <c r="C3" s="227"/>
      <c r="D3" s="227"/>
      <c r="E3" s="227"/>
    </row>
    <row r="4" spans="1:6" s="112" customFormat="1" ht="33.75" customHeight="1">
      <c r="A4" s="228"/>
      <c r="B4" s="228">
        <v>2013</v>
      </c>
      <c r="C4" s="228">
        <v>2014</v>
      </c>
      <c r="D4" s="228">
        <v>2015</v>
      </c>
      <c r="E4" s="228">
        <v>2016</v>
      </c>
    </row>
    <row r="5" spans="1:6" s="4" customFormat="1" ht="22.5" customHeight="1">
      <c r="A5" s="230" t="s">
        <v>41</v>
      </c>
      <c r="B5" s="231"/>
      <c r="C5" s="104"/>
      <c r="D5" s="114"/>
      <c r="E5" s="114"/>
    </row>
    <row r="6" spans="1:6" s="4" customFormat="1" ht="15" customHeight="1">
      <c r="A6" s="210" t="s">
        <v>155</v>
      </c>
      <c r="B6" s="521">
        <v>13.44</v>
      </c>
      <c r="C6" s="521">
        <v>13.64</v>
      </c>
      <c r="D6" s="521">
        <v>13.77</v>
      </c>
      <c r="E6" s="521">
        <v>14.05</v>
      </c>
      <c r="F6" s="115"/>
    </row>
    <row r="7" spans="1:6" s="4" customFormat="1" ht="15" customHeight="1">
      <c r="A7" s="210" t="s">
        <v>156</v>
      </c>
      <c r="B7" s="521">
        <v>46.55</v>
      </c>
      <c r="C7" s="521">
        <v>47.55</v>
      </c>
      <c r="D7" s="521">
        <v>48.49</v>
      </c>
      <c r="E7" s="521">
        <v>51.31</v>
      </c>
      <c r="F7" s="115"/>
    </row>
    <row r="8" spans="1:6" s="4" customFormat="1" ht="15" customHeight="1">
      <c r="A8" s="210" t="s">
        <v>157</v>
      </c>
      <c r="B8" s="521">
        <v>42.88</v>
      </c>
      <c r="C8" s="521">
        <v>45.08</v>
      </c>
      <c r="D8" s="521">
        <v>47.13</v>
      </c>
      <c r="E8" s="521">
        <v>45.59</v>
      </c>
      <c r="F8" s="115"/>
    </row>
    <row r="9" spans="1:6" s="4" customFormat="1" ht="15" customHeight="1">
      <c r="A9" s="210" t="s">
        <v>158</v>
      </c>
      <c r="B9" s="521">
        <v>49.2</v>
      </c>
      <c r="C9" s="521">
        <v>50.78</v>
      </c>
      <c r="D9" s="521">
        <v>52.25</v>
      </c>
      <c r="E9" s="521">
        <v>54.01</v>
      </c>
      <c r="F9" s="115"/>
    </row>
    <row r="10" spans="1:6" s="4" customFormat="1" ht="15" customHeight="1">
      <c r="A10" s="210" t="s">
        <v>159</v>
      </c>
      <c r="B10" s="521">
        <v>3.51</v>
      </c>
      <c r="C10" s="521">
        <v>3.52</v>
      </c>
      <c r="D10" s="521">
        <v>3.33</v>
      </c>
      <c r="E10" s="521">
        <v>3.53</v>
      </c>
      <c r="F10" s="115"/>
    </row>
    <row r="11" spans="1:6" s="4" customFormat="1" ht="15" customHeight="1">
      <c r="A11" s="210" t="s">
        <v>160</v>
      </c>
      <c r="B11" s="521">
        <v>4.83</v>
      </c>
      <c r="C11" s="521">
        <v>4.16</v>
      </c>
      <c r="D11" s="521">
        <v>4.08</v>
      </c>
      <c r="E11" s="521">
        <v>4.21</v>
      </c>
      <c r="F11" s="115"/>
    </row>
    <row r="12" spans="1:6" s="4" customFormat="1" ht="15" customHeight="1">
      <c r="A12" s="233" t="s">
        <v>161</v>
      </c>
      <c r="B12" s="522">
        <v>160.41</v>
      </c>
      <c r="C12" s="522">
        <v>164.73</v>
      </c>
      <c r="D12" s="522">
        <v>169.05</v>
      </c>
      <c r="E12" s="522">
        <v>172.69</v>
      </c>
      <c r="F12" s="115"/>
    </row>
    <row r="13" spans="1:6" s="4" customFormat="1" ht="22.5" customHeight="1">
      <c r="A13" s="230" t="s">
        <v>40</v>
      </c>
      <c r="B13" s="45"/>
      <c r="C13" s="15"/>
      <c r="D13" s="10"/>
      <c r="E13" s="10"/>
    </row>
    <row r="14" spans="1:6" s="4" customFormat="1" ht="15" customHeight="1">
      <c r="A14" s="210" t="s">
        <v>162</v>
      </c>
      <c r="B14" s="521">
        <v>20.62</v>
      </c>
      <c r="C14" s="521">
        <v>20.92</v>
      </c>
      <c r="D14" s="521">
        <v>21.27</v>
      </c>
      <c r="E14" s="521">
        <v>21.49</v>
      </c>
      <c r="F14" s="115"/>
    </row>
    <row r="15" spans="1:6" s="4" customFormat="1" ht="15" customHeight="1">
      <c r="A15" s="210" t="s">
        <v>163</v>
      </c>
      <c r="B15" s="521">
        <v>34.21</v>
      </c>
      <c r="C15" s="521">
        <v>34.880000000000003</v>
      </c>
      <c r="D15" s="521">
        <v>35.799999999999997</v>
      </c>
      <c r="E15" s="521">
        <v>36.450000000000003</v>
      </c>
      <c r="F15" s="115"/>
    </row>
    <row r="16" spans="1:6" s="4" customFormat="1" ht="15" customHeight="1">
      <c r="A16" s="210" t="s">
        <v>311</v>
      </c>
      <c r="B16" s="521">
        <v>1.6</v>
      </c>
      <c r="C16" s="521">
        <v>1.62</v>
      </c>
      <c r="D16" s="521">
        <v>1.62</v>
      </c>
      <c r="E16" s="521">
        <v>1.62</v>
      </c>
      <c r="F16" s="115"/>
    </row>
    <row r="17" spans="1:6" s="4" customFormat="1" ht="15" customHeight="1">
      <c r="A17" s="210" t="s">
        <v>165</v>
      </c>
      <c r="B17" s="521">
        <v>61.96</v>
      </c>
      <c r="C17" s="521">
        <v>63.89</v>
      </c>
      <c r="D17" s="521">
        <v>65.959999999999994</v>
      </c>
      <c r="E17" s="521">
        <v>68.02</v>
      </c>
      <c r="F17" s="115"/>
    </row>
    <row r="18" spans="1:6" s="4" customFormat="1" ht="15" customHeight="1">
      <c r="A18" s="210" t="s">
        <v>166</v>
      </c>
      <c r="B18" s="521">
        <v>12.15</v>
      </c>
      <c r="C18" s="521">
        <v>12.79</v>
      </c>
      <c r="D18" s="521">
        <v>13.43</v>
      </c>
      <c r="E18" s="521">
        <v>14.03</v>
      </c>
      <c r="F18" s="115"/>
    </row>
    <row r="19" spans="1:6" s="4" customFormat="1" ht="15" customHeight="1">
      <c r="A19" s="210" t="s">
        <v>167</v>
      </c>
      <c r="B19" s="521">
        <v>9.11</v>
      </c>
      <c r="C19" s="521">
        <v>9.2100000000000009</v>
      </c>
      <c r="D19" s="521">
        <v>9.82</v>
      </c>
      <c r="E19" s="521">
        <v>10.050000000000001</v>
      </c>
      <c r="F19" s="115"/>
    </row>
    <row r="20" spans="1:6" ht="15" customHeight="1">
      <c r="A20" s="185" t="s">
        <v>168</v>
      </c>
      <c r="B20" s="521">
        <v>4.5</v>
      </c>
      <c r="C20" s="521">
        <v>4.6900000000000004</v>
      </c>
      <c r="D20" s="521">
        <v>4.9000000000000004</v>
      </c>
      <c r="E20" s="521">
        <v>4.8</v>
      </c>
    </row>
    <row r="21" spans="1:6" s="4" customFormat="1" ht="15" customHeight="1">
      <c r="A21" s="210" t="s">
        <v>169</v>
      </c>
      <c r="B21" s="521">
        <v>4.2699999999999996</v>
      </c>
      <c r="C21" s="521">
        <v>7.87</v>
      </c>
      <c r="D21" s="521">
        <v>4.72</v>
      </c>
      <c r="E21" s="521">
        <v>3.37</v>
      </c>
      <c r="F21" s="115"/>
    </row>
    <row r="22" spans="1:6" s="4" customFormat="1" ht="15" customHeight="1">
      <c r="A22" s="210" t="s">
        <v>170</v>
      </c>
      <c r="B22" s="521">
        <v>8.39</v>
      </c>
      <c r="C22" s="521">
        <v>8.08</v>
      </c>
      <c r="D22" s="521">
        <v>7.95</v>
      </c>
      <c r="E22" s="521">
        <v>7.8</v>
      </c>
      <c r="F22" s="115"/>
    </row>
    <row r="23" spans="1:6" s="4" customFormat="1" ht="15" customHeight="1">
      <c r="A23" s="210" t="s">
        <v>171</v>
      </c>
      <c r="B23" s="521">
        <v>9.7200000000000006</v>
      </c>
      <c r="C23" s="521">
        <v>9.75</v>
      </c>
      <c r="D23" s="521">
        <v>9.98</v>
      </c>
      <c r="E23" s="521">
        <v>10.08</v>
      </c>
      <c r="F23" s="115"/>
    </row>
    <row r="24" spans="1:6" s="4" customFormat="1" ht="15" customHeight="1">
      <c r="A24" s="210" t="s">
        <v>174</v>
      </c>
      <c r="B24" s="521"/>
      <c r="C24" s="521"/>
      <c r="D24" s="521"/>
      <c r="E24" s="521"/>
      <c r="F24" s="115"/>
    </row>
    <row r="25" spans="1:6" s="4" customFormat="1" ht="15" customHeight="1">
      <c r="A25" s="210" t="s">
        <v>173</v>
      </c>
      <c r="B25" s="521">
        <v>-2.0499999999999998</v>
      </c>
      <c r="C25" s="521">
        <v>-0.12</v>
      </c>
      <c r="D25" s="521">
        <v>0</v>
      </c>
      <c r="E25" s="521">
        <v>-0.12</v>
      </c>
      <c r="F25" s="115"/>
    </row>
    <row r="26" spans="1:6" s="4" customFormat="1" ht="15" customHeight="1">
      <c r="A26" s="233" t="s">
        <v>172</v>
      </c>
      <c r="B26" s="522">
        <v>164.49</v>
      </c>
      <c r="C26" s="522">
        <v>173.6</v>
      </c>
      <c r="D26" s="522">
        <v>175.46</v>
      </c>
      <c r="E26" s="522">
        <v>177.59</v>
      </c>
      <c r="F26" s="115"/>
    </row>
    <row r="27" spans="1:6" s="543" customFormat="1" ht="22.5" customHeight="1">
      <c r="A27" s="560" t="s">
        <v>471</v>
      </c>
      <c r="B27" s="561">
        <v>-4.09</v>
      </c>
      <c r="C27" s="561">
        <v>-8.86</v>
      </c>
      <c r="D27" s="561">
        <v>-6.41</v>
      </c>
      <c r="E27" s="561">
        <v>-4.8899999999999997</v>
      </c>
      <c r="F27" s="542"/>
    </row>
    <row r="28" spans="1:6" s="4" customFormat="1" ht="14.25">
      <c r="A28" s="234" t="s">
        <v>1</v>
      </c>
      <c r="B28" s="527">
        <v>-1.27</v>
      </c>
      <c r="C28" s="527">
        <v>-2.69</v>
      </c>
      <c r="D28" s="527">
        <v>-1.9</v>
      </c>
      <c r="E28" s="527">
        <v>-1.41</v>
      </c>
      <c r="F28" s="115"/>
    </row>
    <row r="29" spans="1:6" ht="14.25">
      <c r="A29" s="188"/>
      <c r="B29" s="248"/>
      <c r="C29" s="248"/>
      <c r="D29" s="248"/>
      <c r="E29" s="248"/>
    </row>
    <row r="30" spans="1:6" ht="14.25">
      <c r="A30" s="190"/>
      <c r="B30" s="186"/>
      <c r="C30" s="186"/>
    </row>
    <row r="31" spans="1:6" s="121" customFormat="1" ht="12" customHeight="1">
      <c r="A31" s="119" t="s">
        <v>399</v>
      </c>
      <c r="B31" s="120"/>
      <c r="C31" s="120"/>
    </row>
    <row r="32" spans="1:6" s="118" customFormat="1" ht="12" customHeight="1">
      <c r="A32" s="116" t="s">
        <v>398</v>
      </c>
      <c r="B32" s="208"/>
      <c r="C32" s="117"/>
    </row>
    <row r="33" spans="1:3" ht="14.25">
      <c r="A33" s="186"/>
      <c r="B33" s="186"/>
      <c r="C33" s="186"/>
    </row>
    <row r="34" spans="1:3" ht="14.25">
      <c r="A34" s="186"/>
      <c r="B34" s="186"/>
      <c r="C34" s="186"/>
    </row>
  </sheetData>
  <pageMargins left="0.73" right="0.36" top="0.53" bottom="0.66" header="0.35" footer="0.36"/>
  <pageSetup paperSize="9"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7">
    <tabColor rgb="FF92D050"/>
    <pageSetUpPr fitToPage="1"/>
  </sheetPr>
  <dimension ref="A1:J22"/>
  <sheetViews>
    <sheetView showGridLines="0" workbookViewId="0"/>
  </sheetViews>
  <sheetFormatPr baseColWidth="10" defaultColWidth="11.42578125" defaultRowHeight="12"/>
  <cols>
    <col min="1" max="1" width="32.28515625" style="202" customWidth="1"/>
    <col min="2" max="2" width="13.140625" style="202" customWidth="1"/>
    <col min="3" max="3" width="11.42578125" style="202" customWidth="1"/>
    <col min="4" max="16384" width="11.42578125" style="202"/>
  </cols>
  <sheetData>
    <row r="1" spans="1:10" s="204" customFormat="1" ht="15">
      <c r="A1" s="212" t="s">
        <v>413</v>
      </c>
      <c r="B1" s="212"/>
      <c r="C1" s="211"/>
      <c r="D1" s="203"/>
    </row>
    <row r="2" spans="1:10" s="201" customFormat="1" ht="15" customHeight="1">
      <c r="A2" s="110" t="s">
        <v>1</v>
      </c>
      <c r="B2" s="110"/>
      <c r="C2" s="110"/>
      <c r="D2" s="110"/>
    </row>
    <row r="3" spans="1:10" s="201" customFormat="1" ht="15" customHeight="1">
      <c r="A3" s="227"/>
      <c r="B3" s="227"/>
      <c r="C3" s="227"/>
      <c r="D3" s="227"/>
      <c r="E3" s="227"/>
      <c r="F3" s="227"/>
    </row>
    <row r="4" spans="1:10" s="206" customFormat="1" ht="33.75" customHeight="1">
      <c r="A4" s="228"/>
      <c r="B4" s="228">
        <v>2012</v>
      </c>
      <c r="C4" s="228">
        <v>2013</v>
      </c>
      <c r="D4" s="228">
        <v>2014</v>
      </c>
      <c r="E4" s="228">
        <v>2015</v>
      </c>
      <c r="F4" s="228">
        <v>2016</v>
      </c>
      <c r="G4" s="205"/>
    </row>
    <row r="5" spans="1:10" ht="15" customHeight="1">
      <c r="A5" s="210"/>
      <c r="B5" s="232"/>
      <c r="C5" s="232"/>
      <c r="D5" s="101"/>
      <c r="E5" s="207"/>
      <c r="F5" s="207"/>
      <c r="G5" s="207"/>
      <c r="H5" s="207"/>
      <c r="I5" s="207"/>
      <c r="J5" s="207"/>
    </row>
    <row r="6" spans="1:10" ht="15" customHeight="1">
      <c r="A6" s="210" t="s">
        <v>148</v>
      </c>
      <c r="B6" s="528">
        <v>51.12</v>
      </c>
      <c r="C6" s="528">
        <v>50.95</v>
      </c>
      <c r="D6" s="528">
        <v>52.72</v>
      </c>
      <c r="E6" s="528">
        <v>52.05</v>
      </c>
      <c r="F6" s="528">
        <v>51.08</v>
      </c>
      <c r="G6" s="207"/>
      <c r="H6" s="207"/>
      <c r="I6" s="207"/>
      <c r="J6" s="207"/>
    </row>
    <row r="7" spans="1:10" ht="15" customHeight="1">
      <c r="A7" s="210" t="s">
        <v>149</v>
      </c>
      <c r="B7" s="528">
        <v>48.95</v>
      </c>
      <c r="C7" s="528">
        <v>49.68</v>
      </c>
      <c r="D7" s="528">
        <v>50.03</v>
      </c>
      <c r="E7" s="528">
        <v>50.14</v>
      </c>
      <c r="F7" s="528">
        <v>49.68</v>
      </c>
      <c r="G7" s="207"/>
      <c r="H7" s="207"/>
      <c r="I7" s="207"/>
      <c r="J7" s="207"/>
    </row>
    <row r="8" spans="1:10" ht="15" customHeight="1">
      <c r="A8" s="210" t="s">
        <v>314</v>
      </c>
      <c r="B8" s="528">
        <v>41.78</v>
      </c>
      <c r="C8" s="528">
        <v>42.59</v>
      </c>
      <c r="D8" s="528">
        <v>43.1</v>
      </c>
      <c r="E8" s="528">
        <v>43.34</v>
      </c>
      <c r="F8" s="528">
        <v>42.91</v>
      </c>
      <c r="G8" s="207"/>
      <c r="H8" s="207"/>
      <c r="I8" s="207"/>
      <c r="J8" s="207"/>
    </row>
    <row r="9" spans="1:10" ht="15" customHeight="1">
      <c r="A9" s="210"/>
      <c r="B9" s="529"/>
      <c r="C9" s="529"/>
      <c r="D9" s="529"/>
      <c r="E9" s="529"/>
      <c r="F9" s="529"/>
      <c r="G9" s="207"/>
      <c r="H9" s="207"/>
      <c r="I9" s="207"/>
      <c r="J9" s="207"/>
    </row>
    <row r="10" spans="1:10" ht="15" customHeight="1">
      <c r="A10" s="235" t="s">
        <v>150</v>
      </c>
      <c r="B10" s="530">
        <v>-2.15</v>
      </c>
      <c r="C10" s="530">
        <v>-1.27</v>
      </c>
      <c r="D10" s="530">
        <v>-2.69</v>
      </c>
      <c r="E10" s="530">
        <v>-1.9</v>
      </c>
      <c r="F10" s="530">
        <v>-1.41</v>
      </c>
      <c r="G10" s="207"/>
      <c r="H10" s="207"/>
      <c r="I10" s="207"/>
      <c r="J10" s="207"/>
    </row>
    <row r="11" spans="1:10" ht="15" customHeight="1">
      <c r="A11" s="210" t="s">
        <v>99</v>
      </c>
      <c r="B11" s="531"/>
      <c r="C11" s="531"/>
      <c r="D11" s="532"/>
      <c r="E11" s="533"/>
      <c r="F11" s="533"/>
      <c r="G11" s="207"/>
      <c r="H11" s="207"/>
      <c r="I11" s="207"/>
      <c r="J11" s="207"/>
    </row>
    <row r="12" spans="1:10" ht="15" customHeight="1">
      <c r="A12" s="210" t="s">
        <v>151</v>
      </c>
      <c r="B12" s="521">
        <v>-2.17</v>
      </c>
      <c r="C12" s="521">
        <v>-1.37</v>
      </c>
      <c r="D12" s="521">
        <v>-2.83</v>
      </c>
      <c r="E12" s="521">
        <v>-2</v>
      </c>
      <c r="F12" s="521">
        <v>-1.6</v>
      </c>
      <c r="G12" s="207"/>
      <c r="H12" s="207"/>
      <c r="I12" s="207"/>
      <c r="J12" s="207"/>
    </row>
    <row r="13" spans="1:10" ht="15" customHeight="1">
      <c r="A13" s="210" t="s">
        <v>152</v>
      </c>
      <c r="B13" s="521">
        <v>-0.17</v>
      </c>
      <c r="C13" s="521">
        <v>-0.03</v>
      </c>
      <c r="D13" s="521">
        <v>0.05</v>
      </c>
      <c r="E13" s="521">
        <v>0.05</v>
      </c>
      <c r="F13" s="521">
        <v>0.05</v>
      </c>
      <c r="G13" s="207"/>
      <c r="H13" s="207"/>
      <c r="I13" s="207"/>
      <c r="J13" s="207"/>
    </row>
    <row r="14" spans="1:10" ht="15" customHeight="1">
      <c r="A14" s="210" t="s">
        <v>153</v>
      </c>
      <c r="B14" s="521">
        <v>0.17</v>
      </c>
      <c r="C14" s="521">
        <v>0.13</v>
      </c>
      <c r="D14" s="521">
        <v>0.09</v>
      </c>
      <c r="E14" s="521">
        <v>0.05</v>
      </c>
      <c r="F14" s="521">
        <v>0.13</v>
      </c>
      <c r="G14" s="207"/>
      <c r="H14" s="207"/>
      <c r="I14" s="207"/>
      <c r="J14" s="207"/>
    </row>
    <row r="15" spans="1:10" ht="15" customHeight="1">
      <c r="A15" s="210"/>
      <c r="B15" s="531"/>
      <c r="C15" s="531"/>
      <c r="D15" s="532"/>
      <c r="E15" s="533"/>
      <c r="F15" s="533"/>
      <c r="G15" s="207"/>
      <c r="H15" s="207"/>
      <c r="I15" s="207"/>
      <c r="J15" s="207"/>
    </row>
    <row r="16" spans="1:10" ht="15" customHeight="1">
      <c r="A16" s="235" t="s">
        <v>313</v>
      </c>
      <c r="B16" s="530">
        <v>-1.72</v>
      </c>
      <c r="C16" s="530">
        <v>-1.08</v>
      </c>
      <c r="D16" s="530">
        <v>-0.5</v>
      </c>
      <c r="E16" s="530">
        <v>-0.53</v>
      </c>
      <c r="F16" s="530">
        <v>-0.54</v>
      </c>
      <c r="G16" s="207"/>
      <c r="H16" s="207"/>
      <c r="I16" s="207"/>
      <c r="J16" s="207"/>
    </row>
    <row r="17" spans="1:10" ht="15" customHeight="1">
      <c r="A17" s="235"/>
      <c r="B17" s="530"/>
      <c r="C17" s="530"/>
      <c r="D17" s="530"/>
      <c r="E17" s="530"/>
      <c r="F17" s="530"/>
      <c r="G17" s="207"/>
      <c r="H17" s="207"/>
      <c r="I17" s="207"/>
      <c r="J17" s="207"/>
    </row>
    <row r="18" spans="1:10" ht="15" customHeight="1">
      <c r="A18" s="235" t="s">
        <v>154</v>
      </c>
      <c r="B18" s="530">
        <v>81.64</v>
      </c>
      <c r="C18" s="530">
        <v>80.81</v>
      </c>
      <c r="D18" s="530">
        <v>84.24</v>
      </c>
      <c r="E18" s="530">
        <v>86.49</v>
      </c>
      <c r="F18" s="530">
        <v>85.13</v>
      </c>
      <c r="G18" s="207"/>
      <c r="H18" s="207"/>
      <c r="I18" s="207"/>
      <c r="J18" s="207"/>
    </row>
    <row r="19" spans="1:10" ht="15" customHeight="1">
      <c r="A19" s="236"/>
      <c r="B19" s="236"/>
      <c r="C19" s="237"/>
      <c r="D19" s="237"/>
      <c r="E19" s="237"/>
      <c r="F19" s="237"/>
      <c r="G19" s="207"/>
      <c r="H19" s="207"/>
      <c r="I19" s="207"/>
      <c r="J19" s="207"/>
    </row>
    <row r="21" spans="1:10" s="209" customFormat="1" ht="12" customHeight="1">
      <c r="A21" s="538" t="s">
        <v>442</v>
      </c>
      <c r="B21" s="537"/>
      <c r="C21" s="208"/>
      <c r="D21" s="208"/>
    </row>
    <row r="22" spans="1:10">
      <c r="A22" s="202" t="s">
        <v>315</v>
      </c>
    </row>
  </sheetData>
  <pageMargins left="0.78740157499999996" right="0.78740157499999996" top="0.984251969" bottom="0.984251969" header="0.4921259845" footer="0.492125984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rgb="FF92D050"/>
  </sheetPr>
  <dimension ref="A1:F66"/>
  <sheetViews>
    <sheetView showGridLines="0" workbookViewId="0"/>
  </sheetViews>
  <sheetFormatPr baseColWidth="10" defaultRowHeight="11.25"/>
  <cols>
    <col min="1" max="2" width="3.42578125" style="319" customWidth="1"/>
    <col min="3" max="3" width="43.42578125" style="319" customWidth="1"/>
    <col min="4" max="6" width="13" style="319" customWidth="1"/>
    <col min="7" max="250" width="11.42578125" style="319"/>
    <col min="251" max="252" width="3.42578125" style="319" customWidth="1"/>
    <col min="253" max="253" width="39.28515625" style="319" customWidth="1"/>
    <col min="254" max="254" width="9.7109375" style="319" customWidth="1"/>
    <col min="255" max="255" width="13.5703125" style="319" customWidth="1"/>
    <col min="256" max="256" width="12.42578125" style="319" bestFit="1" customWidth="1"/>
    <col min="257" max="506" width="11.42578125" style="319"/>
    <col min="507" max="508" width="3.42578125" style="319" customWidth="1"/>
    <col min="509" max="509" width="39.28515625" style="319" customWidth="1"/>
    <col min="510" max="510" width="9.7109375" style="319" customWidth="1"/>
    <col min="511" max="511" width="13.5703125" style="319" customWidth="1"/>
    <col min="512" max="512" width="12.42578125" style="319" bestFit="1" customWidth="1"/>
    <col min="513" max="762" width="11.42578125" style="319"/>
    <col min="763" max="764" width="3.42578125" style="319" customWidth="1"/>
    <col min="765" max="765" width="39.28515625" style="319" customWidth="1"/>
    <col min="766" max="766" width="9.7109375" style="319" customWidth="1"/>
    <col min="767" max="767" width="13.5703125" style="319" customWidth="1"/>
    <col min="768" max="768" width="12.42578125" style="319" bestFit="1" customWidth="1"/>
    <col min="769" max="1018" width="11.42578125" style="319"/>
    <col min="1019" max="1020" width="3.42578125" style="319" customWidth="1"/>
    <col min="1021" max="1021" width="39.28515625" style="319" customWidth="1"/>
    <col min="1022" max="1022" width="9.7109375" style="319" customWidth="1"/>
    <col min="1023" max="1023" width="13.5703125" style="319" customWidth="1"/>
    <col min="1024" max="1024" width="12.42578125" style="319" bestFit="1" customWidth="1"/>
    <col min="1025" max="1274" width="11.42578125" style="319"/>
    <col min="1275" max="1276" width="3.42578125" style="319" customWidth="1"/>
    <col min="1277" max="1277" width="39.28515625" style="319" customWidth="1"/>
    <col min="1278" max="1278" width="9.7109375" style="319" customWidth="1"/>
    <col min="1279" max="1279" width="13.5703125" style="319" customWidth="1"/>
    <col min="1280" max="1280" width="12.42578125" style="319" bestFit="1" customWidth="1"/>
    <col min="1281" max="1530" width="11.42578125" style="319"/>
    <col min="1531" max="1532" width="3.42578125" style="319" customWidth="1"/>
    <col min="1533" max="1533" width="39.28515625" style="319" customWidth="1"/>
    <col min="1534" max="1534" width="9.7109375" style="319" customWidth="1"/>
    <col min="1535" max="1535" width="13.5703125" style="319" customWidth="1"/>
    <col min="1536" max="1536" width="12.42578125" style="319" bestFit="1" customWidth="1"/>
    <col min="1537" max="1786" width="11.42578125" style="319"/>
    <col min="1787" max="1788" width="3.42578125" style="319" customWidth="1"/>
    <col min="1789" max="1789" width="39.28515625" style="319" customWidth="1"/>
    <col min="1790" max="1790" width="9.7109375" style="319" customWidth="1"/>
    <col min="1791" max="1791" width="13.5703125" style="319" customWidth="1"/>
    <col min="1792" max="1792" width="12.42578125" style="319" bestFit="1" customWidth="1"/>
    <col min="1793" max="2042" width="11.42578125" style="319"/>
    <col min="2043" max="2044" width="3.42578125" style="319" customWidth="1"/>
    <col min="2045" max="2045" width="39.28515625" style="319" customWidth="1"/>
    <col min="2046" max="2046" width="9.7109375" style="319" customWidth="1"/>
    <col min="2047" max="2047" width="13.5703125" style="319" customWidth="1"/>
    <col min="2048" max="2048" width="12.42578125" style="319" bestFit="1" customWidth="1"/>
    <col min="2049" max="2298" width="11.42578125" style="319"/>
    <col min="2299" max="2300" width="3.42578125" style="319" customWidth="1"/>
    <col min="2301" max="2301" width="39.28515625" style="319" customWidth="1"/>
    <col min="2302" max="2302" width="9.7109375" style="319" customWidth="1"/>
    <col min="2303" max="2303" width="13.5703125" style="319" customWidth="1"/>
    <col min="2304" max="2304" width="12.42578125" style="319" bestFit="1" customWidth="1"/>
    <col min="2305" max="2554" width="11.42578125" style="319"/>
    <col min="2555" max="2556" width="3.42578125" style="319" customWidth="1"/>
    <col min="2557" max="2557" width="39.28515625" style="319" customWidth="1"/>
    <col min="2558" max="2558" width="9.7109375" style="319" customWidth="1"/>
    <col min="2559" max="2559" width="13.5703125" style="319" customWidth="1"/>
    <col min="2560" max="2560" width="12.42578125" style="319" bestFit="1" customWidth="1"/>
    <col min="2561" max="2810" width="11.42578125" style="319"/>
    <col min="2811" max="2812" width="3.42578125" style="319" customWidth="1"/>
    <col min="2813" max="2813" width="39.28515625" style="319" customWidth="1"/>
    <col min="2814" max="2814" width="9.7109375" style="319" customWidth="1"/>
    <col min="2815" max="2815" width="13.5703125" style="319" customWidth="1"/>
    <col min="2816" max="2816" width="12.42578125" style="319" bestFit="1" customWidth="1"/>
    <col min="2817" max="3066" width="11.42578125" style="319"/>
    <col min="3067" max="3068" width="3.42578125" style="319" customWidth="1"/>
    <col min="3069" max="3069" width="39.28515625" style="319" customWidth="1"/>
    <col min="3070" max="3070" width="9.7109375" style="319" customWidth="1"/>
    <col min="3071" max="3071" width="13.5703125" style="319" customWidth="1"/>
    <col min="3072" max="3072" width="12.42578125" style="319" bestFit="1" customWidth="1"/>
    <col min="3073" max="3322" width="11.42578125" style="319"/>
    <col min="3323" max="3324" width="3.42578125" style="319" customWidth="1"/>
    <col min="3325" max="3325" width="39.28515625" style="319" customWidth="1"/>
    <col min="3326" max="3326" width="9.7109375" style="319" customWidth="1"/>
    <col min="3327" max="3327" width="13.5703125" style="319" customWidth="1"/>
    <col min="3328" max="3328" width="12.42578125" style="319" bestFit="1" customWidth="1"/>
    <col min="3329" max="3578" width="11.42578125" style="319"/>
    <col min="3579" max="3580" width="3.42578125" style="319" customWidth="1"/>
    <col min="3581" max="3581" width="39.28515625" style="319" customWidth="1"/>
    <col min="3582" max="3582" width="9.7109375" style="319" customWidth="1"/>
    <col min="3583" max="3583" width="13.5703125" style="319" customWidth="1"/>
    <col min="3584" max="3584" width="12.42578125" style="319" bestFit="1" customWidth="1"/>
    <col min="3585" max="3834" width="11.42578125" style="319"/>
    <col min="3835" max="3836" width="3.42578125" style="319" customWidth="1"/>
    <col min="3837" max="3837" width="39.28515625" style="319" customWidth="1"/>
    <col min="3838" max="3838" width="9.7109375" style="319" customWidth="1"/>
    <col min="3839" max="3839" width="13.5703125" style="319" customWidth="1"/>
    <col min="3840" max="3840" width="12.42578125" style="319" bestFit="1" customWidth="1"/>
    <col min="3841" max="4090" width="11.42578125" style="319"/>
    <col min="4091" max="4092" width="3.42578125" style="319" customWidth="1"/>
    <col min="4093" max="4093" width="39.28515625" style="319" customWidth="1"/>
    <col min="4094" max="4094" width="9.7109375" style="319" customWidth="1"/>
    <col min="4095" max="4095" width="13.5703125" style="319" customWidth="1"/>
    <col min="4096" max="4096" width="12.42578125" style="319" bestFit="1" customWidth="1"/>
    <col min="4097" max="4346" width="11.42578125" style="319"/>
    <col min="4347" max="4348" width="3.42578125" style="319" customWidth="1"/>
    <col min="4349" max="4349" width="39.28515625" style="319" customWidth="1"/>
    <col min="4350" max="4350" width="9.7109375" style="319" customWidth="1"/>
    <col min="4351" max="4351" width="13.5703125" style="319" customWidth="1"/>
    <col min="4352" max="4352" width="12.42578125" style="319" bestFit="1" customWidth="1"/>
    <col min="4353" max="4602" width="11.42578125" style="319"/>
    <col min="4603" max="4604" width="3.42578125" style="319" customWidth="1"/>
    <col min="4605" max="4605" width="39.28515625" style="319" customWidth="1"/>
    <col min="4606" max="4606" width="9.7109375" style="319" customWidth="1"/>
    <col min="4607" max="4607" width="13.5703125" style="319" customWidth="1"/>
    <col min="4608" max="4608" width="12.42578125" style="319" bestFit="1" customWidth="1"/>
    <col min="4609" max="4858" width="11.42578125" style="319"/>
    <col min="4859" max="4860" width="3.42578125" style="319" customWidth="1"/>
    <col min="4861" max="4861" width="39.28515625" style="319" customWidth="1"/>
    <col min="4862" max="4862" width="9.7109375" style="319" customWidth="1"/>
    <col min="4863" max="4863" width="13.5703125" style="319" customWidth="1"/>
    <col min="4864" max="4864" width="12.42578125" style="319" bestFit="1" customWidth="1"/>
    <col min="4865" max="5114" width="11.42578125" style="319"/>
    <col min="5115" max="5116" width="3.42578125" style="319" customWidth="1"/>
    <col min="5117" max="5117" width="39.28515625" style="319" customWidth="1"/>
    <col min="5118" max="5118" width="9.7109375" style="319" customWidth="1"/>
    <col min="5119" max="5119" width="13.5703125" style="319" customWidth="1"/>
    <col min="5120" max="5120" width="12.42578125" style="319" bestFit="1" customWidth="1"/>
    <col min="5121" max="5370" width="11.42578125" style="319"/>
    <col min="5371" max="5372" width="3.42578125" style="319" customWidth="1"/>
    <col min="5373" max="5373" width="39.28515625" style="319" customWidth="1"/>
    <col min="5374" max="5374" width="9.7109375" style="319" customWidth="1"/>
    <col min="5375" max="5375" width="13.5703125" style="319" customWidth="1"/>
    <col min="5376" max="5376" width="12.42578125" style="319" bestFit="1" customWidth="1"/>
    <col min="5377" max="5626" width="11.42578125" style="319"/>
    <col min="5627" max="5628" width="3.42578125" style="319" customWidth="1"/>
    <col min="5629" max="5629" width="39.28515625" style="319" customWidth="1"/>
    <col min="5630" max="5630" width="9.7109375" style="319" customWidth="1"/>
    <col min="5631" max="5631" width="13.5703125" style="319" customWidth="1"/>
    <col min="5632" max="5632" width="12.42578125" style="319" bestFit="1" customWidth="1"/>
    <col min="5633" max="5882" width="11.42578125" style="319"/>
    <col min="5883" max="5884" width="3.42578125" style="319" customWidth="1"/>
    <col min="5885" max="5885" width="39.28515625" style="319" customWidth="1"/>
    <col min="5886" max="5886" width="9.7109375" style="319" customWidth="1"/>
    <col min="5887" max="5887" width="13.5703125" style="319" customWidth="1"/>
    <col min="5888" max="5888" width="12.42578125" style="319" bestFit="1" customWidth="1"/>
    <col min="5889" max="6138" width="11.42578125" style="319"/>
    <col min="6139" max="6140" width="3.42578125" style="319" customWidth="1"/>
    <col min="6141" max="6141" width="39.28515625" style="319" customWidth="1"/>
    <col min="6142" max="6142" width="9.7109375" style="319" customWidth="1"/>
    <col min="6143" max="6143" width="13.5703125" style="319" customWidth="1"/>
    <col min="6144" max="6144" width="12.42578125" style="319" bestFit="1" customWidth="1"/>
    <col min="6145" max="6394" width="11.42578125" style="319"/>
    <col min="6395" max="6396" width="3.42578125" style="319" customWidth="1"/>
    <col min="6397" max="6397" width="39.28515625" style="319" customWidth="1"/>
    <col min="6398" max="6398" width="9.7109375" style="319" customWidth="1"/>
    <col min="6399" max="6399" width="13.5703125" style="319" customWidth="1"/>
    <col min="6400" max="6400" width="12.42578125" style="319" bestFit="1" customWidth="1"/>
    <col min="6401" max="6650" width="11.42578125" style="319"/>
    <col min="6651" max="6652" width="3.42578125" style="319" customWidth="1"/>
    <col min="6653" max="6653" width="39.28515625" style="319" customWidth="1"/>
    <col min="6654" max="6654" width="9.7109375" style="319" customWidth="1"/>
    <col min="6655" max="6655" width="13.5703125" style="319" customWidth="1"/>
    <col min="6656" max="6656" width="12.42578125" style="319" bestFit="1" customWidth="1"/>
    <col min="6657" max="6906" width="11.42578125" style="319"/>
    <col min="6907" max="6908" width="3.42578125" style="319" customWidth="1"/>
    <col min="6909" max="6909" width="39.28515625" style="319" customWidth="1"/>
    <col min="6910" max="6910" width="9.7109375" style="319" customWidth="1"/>
    <col min="6911" max="6911" width="13.5703125" style="319" customWidth="1"/>
    <col min="6912" max="6912" width="12.42578125" style="319" bestFit="1" customWidth="1"/>
    <col min="6913" max="7162" width="11.42578125" style="319"/>
    <col min="7163" max="7164" width="3.42578125" style="319" customWidth="1"/>
    <col min="7165" max="7165" width="39.28515625" style="319" customWidth="1"/>
    <col min="7166" max="7166" width="9.7109375" style="319" customWidth="1"/>
    <col min="7167" max="7167" width="13.5703125" style="319" customWidth="1"/>
    <col min="7168" max="7168" width="12.42578125" style="319" bestFit="1" customWidth="1"/>
    <col min="7169" max="7418" width="11.42578125" style="319"/>
    <col min="7419" max="7420" width="3.42578125" style="319" customWidth="1"/>
    <col min="7421" max="7421" width="39.28515625" style="319" customWidth="1"/>
    <col min="7422" max="7422" width="9.7109375" style="319" customWidth="1"/>
    <col min="7423" max="7423" width="13.5703125" style="319" customWidth="1"/>
    <col min="7424" max="7424" width="12.42578125" style="319" bestFit="1" customWidth="1"/>
    <col min="7425" max="7674" width="11.42578125" style="319"/>
    <col min="7675" max="7676" width="3.42578125" style="319" customWidth="1"/>
    <col min="7677" max="7677" width="39.28515625" style="319" customWidth="1"/>
    <col min="7678" max="7678" width="9.7109375" style="319" customWidth="1"/>
    <col min="7679" max="7679" width="13.5703125" style="319" customWidth="1"/>
    <col min="7680" max="7680" width="12.42578125" style="319" bestFit="1" customWidth="1"/>
    <col min="7681" max="7930" width="11.42578125" style="319"/>
    <col min="7931" max="7932" width="3.42578125" style="319" customWidth="1"/>
    <col min="7933" max="7933" width="39.28515625" style="319" customWidth="1"/>
    <col min="7934" max="7934" width="9.7109375" style="319" customWidth="1"/>
    <col min="7935" max="7935" width="13.5703125" style="319" customWidth="1"/>
    <col min="7936" max="7936" width="12.42578125" style="319" bestFit="1" customWidth="1"/>
    <col min="7937" max="8186" width="11.42578125" style="319"/>
    <col min="8187" max="8188" width="3.42578125" style="319" customWidth="1"/>
    <col min="8189" max="8189" width="39.28515625" style="319" customWidth="1"/>
    <col min="8190" max="8190" width="9.7109375" style="319" customWidth="1"/>
    <col min="8191" max="8191" width="13.5703125" style="319" customWidth="1"/>
    <col min="8192" max="8192" width="12.42578125" style="319" bestFit="1" customWidth="1"/>
    <col min="8193" max="8442" width="11.42578125" style="319"/>
    <col min="8443" max="8444" width="3.42578125" style="319" customWidth="1"/>
    <col min="8445" max="8445" width="39.28515625" style="319" customWidth="1"/>
    <col min="8446" max="8446" width="9.7109375" style="319" customWidth="1"/>
    <col min="8447" max="8447" width="13.5703125" style="319" customWidth="1"/>
    <col min="8448" max="8448" width="12.42578125" style="319" bestFit="1" customWidth="1"/>
    <col min="8449" max="8698" width="11.42578125" style="319"/>
    <col min="8699" max="8700" width="3.42578125" style="319" customWidth="1"/>
    <col min="8701" max="8701" width="39.28515625" style="319" customWidth="1"/>
    <col min="8702" max="8702" width="9.7109375" style="319" customWidth="1"/>
    <col min="8703" max="8703" width="13.5703125" style="319" customWidth="1"/>
    <col min="8704" max="8704" width="12.42578125" style="319" bestFit="1" customWidth="1"/>
    <col min="8705" max="8954" width="11.42578125" style="319"/>
    <col min="8955" max="8956" width="3.42578125" style="319" customWidth="1"/>
    <col min="8957" max="8957" width="39.28515625" style="319" customWidth="1"/>
    <col min="8958" max="8958" width="9.7109375" style="319" customWidth="1"/>
    <col min="8959" max="8959" width="13.5703125" style="319" customWidth="1"/>
    <col min="8960" max="8960" width="12.42578125" style="319" bestFit="1" customWidth="1"/>
    <col min="8961" max="9210" width="11.42578125" style="319"/>
    <col min="9211" max="9212" width="3.42578125" style="319" customWidth="1"/>
    <col min="9213" max="9213" width="39.28515625" style="319" customWidth="1"/>
    <col min="9214" max="9214" width="9.7109375" style="319" customWidth="1"/>
    <col min="9215" max="9215" width="13.5703125" style="319" customWidth="1"/>
    <col min="9216" max="9216" width="12.42578125" style="319" bestFit="1" customWidth="1"/>
    <col min="9217" max="9466" width="11.42578125" style="319"/>
    <col min="9467" max="9468" width="3.42578125" style="319" customWidth="1"/>
    <col min="9469" max="9469" width="39.28515625" style="319" customWidth="1"/>
    <col min="9470" max="9470" width="9.7109375" style="319" customWidth="1"/>
    <col min="9471" max="9471" width="13.5703125" style="319" customWidth="1"/>
    <col min="9472" max="9472" width="12.42578125" style="319" bestFit="1" customWidth="1"/>
    <col min="9473" max="9722" width="11.42578125" style="319"/>
    <col min="9723" max="9724" width="3.42578125" style="319" customWidth="1"/>
    <col min="9725" max="9725" width="39.28515625" style="319" customWidth="1"/>
    <col min="9726" max="9726" width="9.7109375" style="319" customWidth="1"/>
    <col min="9727" max="9727" width="13.5703125" style="319" customWidth="1"/>
    <col min="9728" max="9728" width="12.42578125" style="319" bestFit="1" customWidth="1"/>
    <col min="9729" max="9978" width="11.42578125" style="319"/>
    <col min="9979" max="9980" width="3.42578125" style="319" customWidth="1"/>
    <col min="9981" max="9981" width="39.28515625" style="319" customWidth="1"/>
    <col min="9982" max="9982" width="9.7109375" style="319" customWidth="1"/>
    <col min="9983" max="9983" width="13.5703125" style="319" customWidth="1"/>
    <col min="9984" max="9984" width="12.42578125" style="319" bestFit="1" customWidth="1"/>
    <col min="9985" max="10234" width="11.42578125" style="319"/>
    <col min="10235" max="10236" width="3.42578125" style="319" customWidth="1"/>
    <col min="10237" max="10237" width="39.28515625" style="319" customWidth="1"/>
    <col min="10238" max="10238" width="9.7109375" style="319" customWidth="1"/>
    <col min="10239" max="10239" width="13.5703125" style="319" customWidth="1"/>
    <col min="10240" max="10240" width="12.42578125" style="319" bestFit="1" customWidth="1"/>
    <col min="10241" max="10490" width="11.42578125" style="319"/>
    <col min="10491" max="10492" width="3.42578125" style="319" customWidth="1"/>
    <col min="10493" max="10493" width="39.28515625" style="319" customWidth="1"/>
    <col min="10494" max="10494" width="9.7109375" style="319" customWidth="1"/>
    <col min="10495" max="10495" width="13.5703125" style="319" customWidth="1"/>
    <col min="10496" max="10496" width="12.42578125" style="319" bestFit="1" customWidth="1"/>
    <col min="10497" max="10746" width="11.42578125" style="319"/>
    <col min="10747" max="10748" width="3.42578125" style="319" customWidth="1"/>
    <col min="10749" max="10749" width="39.28515625" style="319" customWidth="1"/>
    <col min="10750" max="10750" width="9.7109375" style="319" customWidth="1"/>
    <col min="10751" max="10751" width="13.5703125" style="319" customWidth="1"/>
    <col min="10752" max="10752" width="12.42578125" style="319" bestFit="1" customWidth="1"/>
    <col min="10753" max="11002" width="11.42578125" style="319"/>
    <col min="11003" max="11004" width="3.42578125" style="319" customWidth="1"/>
    <col min="11005" max="11005" width="39.28515625" style="319" customWidth="1"/>
    <col min="11006" max="11006" width="9.7109375" style="319" customWidth="1"/>
    <col min="11007" max="11007" width="13.5703125" style="319" customWidth="1"/>
    <col min="11008" max="11008" width="12.42578125" style="319" bestFit="1" customWidth="1"/>
    <col min="11009" max="11258" width="11.42578125" style="319"/>
    <col min="11259" max="11260" width="3.42578125" style="319" customWidth="1"/>
    <col min="11261" max="11261" width="39.28515625" style="319" customWidth="1"/>
    <col min="11262" max="11262" width="9.7109375" style="319" customWidth="1"/>
    <col min="11263" max="11263" width="13.5703125" style="319" customWidth="1"/>
    <col min="11264" max="11264" width="12.42578125" style="319" bestFit="1" customWidth="1"/>
    <col min="11265" max="11514" width="11.42578125" style="319"/>
    <col min="11515" max="11516" width="3.42578125" style="319" customWidth="1"/>
    <col min="11517" max="11517" width="39.28515625" style="319" customWidth="1"/>
    <col min="11518" max="11518" width="9.7109375" style="319" customWidth="1"/>
    <col min="11519" max="11519" width="13.5703125" style="319" customWidth="1"/>
    <col min="11520" max="11520" width="12.42578125" style="319" bestFit="1" customWidth="1"/>
    <col min="11521" max="11770" width="11.42578125" style="319"/>
    <col min="11771" max="11772" width="3.42578125" style="319" customWidth="1"/>
    <col min="11773" max="11773" width="39.28515625" style="319" customWidth="1"/>
    <col min="11774" max="11774" width="9.7109375" style="319" customWidth="1"/>
    <col min="11775" max="11775" width="13.5703125" style="319" customWidth="1"/>
    <col min="11776" max="11776" width="12.42578125" style="319" bestFit="1" customWidth="1"/>
    <col min="11777" max="12026" width="11.42578125" style="319"/>
    <col min="12027" max="12028" width="3.42578125" style="319" customWidth="1"/>
    <col min="12029" max="12029" width="39.28515625" style="319" customWidth="1"/>
    <col min="12030" max="12030" width="9.7109375" style="319" customWidth="1"/>
    <col min="12031" max="12031" width="13.5703125" style="319" customWidth="1"/>
    <col min="12032" max="12032" width="12.42578125" style="319" bestFit="1" customWidth="1"/>
    <col min="12033" max="12282" width="11.42578125" style="319"/>
    <col min="12283" max="12284" width="3.42578125" style="319" customWidth="1"/>
    <col min="12285" max="12285" width="39.28515625" style="319" customWidth="1"/>
    <col min="12286" max="12286" width="9.7109375" style="319" customWidth="1"/>
    <col min="12287" max="12287" width="13.5703125" style="319" customWidth="1"/>
    <col min="12288" max="12288" width="12.42578125" style="319" bestFit="1" customWidth="1"/>
    <col min="12289" max="12538" width="11.42578125" style="319"/>
    <col min="12539" max="12540" width="3.42578125" style="319" customWidth="1"/>
    <col min="12541" max="12541" width="39.28515625" style="319" customWidth="1"/>
    <col min="12542" max="12542" width="9.7109375" style="319" customWidth="1"/>
    <col min="12543" max="12543" width="13.5703125" style="319" customWidth="1"/>
    <col min="12544" max="12544" width="12.42578125" style="319" bestFit="1" customWidth="1"/>
    <col min="12545" max="12794" width="11.42578125" style="319"/>
    <col min="12795" max="12796" width="3.42578125" style="319" customWidth="1"/>
    <col min="12797" max="12797" width="39.28515625" style="319" customWidth="1"/>
    <col min="12798" max="12798" width="9.7109375" style="319" customWidth="1"/>
    <col min="12799" max="12799" width="13.5703125" style="319" customWidth="1"/>
    <col min="12800" max="12800" width="12.42578125" style="319" bestFit="1" customWidth="1"/>
    <col min="12801" max="13050" width="11.42578125" style="319"/>
    <col min="13051" max="13052" width="3.42578125" style="319" customWidth="1"/>
    <col min="13053" max="13053" width="39.28515625" style="319" customWidth="1"/>
    <col min="13054" max="13054" width="9.7109375" style="319" customWidth="1"/>
    <col min="13055" max="13055" width="13.5703125" style="319" customWidth="1"/>
    <col min="13056" max="13056" width="12.42578125" style="319" bestFit="1" customWidth="1"/>
    <col min="13057" max="13306" width="11.42578125" style="319"/>
    <col min="13307" max="13308" width="3.42578125" style="319" customWidth="1"/>
    <col min="13309" max="13309" width="39.28515625" style="319" customWidth="1"/>
    <col min="13310" max="13310" width="9.7109375" style="319" customWidth="1"/>
    <col min="13311" max="13311" width="13.5703125" style="319" customWidth="1"/>
    <col min="13312" max="13312" width="12.42578125" style="319" bestFit="1" customWidth="1"/>
    <col min="13313" max="13562" width="11.42578125" style="319"/>
    <col min="13563" max="13564" width="3.42578125" style="319" customWidth="1"/>
    <col min="13565" max="13565" width="39.28515625" style="319" customWidth="1"/>
    <col min="13566" max="13566" width="9.7109375" style="319" customWidth="1"/>
    <col min="13567" max="13567" width="13.5703125" style="319" customWidth="1"/>
    <col min="13568" max="13568" width="12.42578125" style="319" bestFit="1" customWidth="1"/>
    <col min="13569" max="13818" width="11.42578125" style="319"/>
    <col min="13819" max="13820" width="3.42578125" style="319" customWidth="1"/>
    <col min="13821" max="13821" width="39.28515625" style="319" customWidth="1"/>
    <col min="13822" max="13822" width="9.7109375" style="319" customWidth="1"/>
    <col min="13823" max="13823" width="13.5703125" style="319" customWidth="1"/>
    <col min="13824" max="13824" width="12.42578125" style="319" bestFit="1" customWidth="1"/>
    <col min="13825" max="14074" width="11.42578125" style="319"/>
    <col min="14075" max="14076" width="3.42578125" style="319" customWidth="1"/>
    <col min="14077" max="14077" width="39.28515625" style="319" customWidth="1"/>
    <col min="14078" max="14078" width="9.7109375" style="319" customWidth="1"/>
    <col min="14079" max="14079" width="13.5703125" style="319" customWidth="1"/>
    <col min="14080" max="14080" width="12.42578125" style="319" bestFit="1" customWidth="1"/>
    <col min="14081" max="14330" width="11.42578125" style="319"/>
    <col min="14331" max="14332" width="3.42578125" style="319" customWidth="1"/>
    <col min="14333" max="14333" width="39.28515625" style="319" customWidth="1"/>
    <col min="14334" max="14334" width="9.7109375" style="319" customWidth="1"/>
    <col min="14335" max="14335" width="13.5703125" style="319" customWidth="1"/>
    <col min="14336" max="14336" width="12.42578125" style="319" bestFit="1" customWidth="1"/>
    <col min="14337" max="14586" width="11.42578125" style="319"/>
    <col min="14587" max="14588" width="3.42578125" style="319" customWidth="1"/>
    <col min="14589" max="14589" width="39.28515625" style="319" customWidth="1"/>
    <col min="14590" max="14590" width="9.7109375" style="319" customWidth="1"/>
    <col min="14591" max="14591" width="13.5703125" style="319" customWidth="1"/>
    <col min="14592" max="14592" width="12.42578125" style="319" bestFit="1" customWidth="1"/>
    <col min="14593" max="14842" width="11.42578125" style="319"/>
    <col min="14843" max="14844" width="3.42578125" style="319" customWidth="1"/>
    <col min="14845" max="14845" width="39.28515625" style="319" customWidth="1"/>
    <col min="14846" max="14846" width="9.7109375" style="319" customWidth="1"/>
    <col min="14847" max="14847" width="13.5703125" style="319" customWidth="1"/>
    <col min="14848" max="14848" width="12.42578125" style="319" bestFit="1" customWidth="1"/>
    <col min="14849" max="15098" width="11.42578125" style="319"/>
    <col min="15099" max="15100" width="3.42578125" style="319" customWidth="1"/>
    <col min="15101" max="15101" width="39.28515625" style="319" customWidth="1"/>
    <col min="15102" max="15102" width="9.7109375" style="319" customWidth="1"/>
    <col min="15103" max="15103" width="13.5703125" style="319" customWidth="1"/>
    <col min="15104" max="15104" width="12.42578125" style="319" bestFit="1" customWidth="1"/>
    <col min="15105" max="15354" width="11.42578125" style="319"/>
    <col min="15355" max="15356" width="3.42578125" style="319" customWidth="1"/>
    <col min="15357" max="15357" width="39.28515625" style="319" customWidth="1"/>
    <col min="15358" max="15358" width="9.7109375" style="319" customWidth="1"/>
    <col min="15359" max="15359" width="13.5703125" style="319" customWidth="1"/>
    <col min="15360" max="15360" width="12.42578125" style="319" bestFit="1" customWidth="1"/>
    <col min="15361" max="15610" width="11.42578125" style="319"/>
    <col min="15611" max="15612" width="3.42578125" style="319" customWidth="1"/>
    <col min="15613" max="15613" width="39.28515625" style="319" customWidth="1"/>
    <col min="15614" max="15614" width="9.7109375" style="319" customWidth="1"/>
    <col min="15615" max="15615" width="13.5703125" style="319" customWidth="1"/>
    <col min="15616" max="15616" width="12.42578125" style="319" bestFit="1" customWidth="1"/>
    <col min="15617" max="15866" width="11.42578125" style="319"/>
    <col min="15867" max="15868" width="3.42578125" style="319" customWidth="1"/>
    <col min="15869" max="15869" width="39.28515625" style="319" customWidth="1"/>
    <col min="15870" max="15870" width="9.7109375" style="319" customWidth="1"/>
    <col min="15871" max="15871" width="13.5703125" style="319" customWidth="1"/>
    <col min="15872" max="15872" width="12.42578125" style="319" bestFit="1" customWidth="1"/>
    <col min="15873" max="16122" width="11.42578125" style="319"/>
    <col min="16123" max="16124" width="3.42578125" style="319" customWidth="1"/>
    <col min="16125" max="16125" width="39.28515625" style="319" customWidth="1"/>
    <col min="16126" max="16126" width="9.7109375" style="319" customWidth="1"/>
    <col min="16127" max="16127" width="13.5703125" style="319" customWidth="1"/>
    <col min="16128" max="16128" width="12.42578125" style="319" bestFit="1" customWidth="1"/>
    <col min="16129" max="16384" width="11.42578125" style="319"/>
  </cols>
  <sheetData>
    <row r="1" spans="1:6" s="123" customFormat="1" ht="14.25">
      <c r="A1" s="140" t="s">
        <v>476</v>
      </c>
      <c r="B1" s="140"/>
      <c r="C1" s="140"/>
      <c r="D1" s="140"/>
      <c r="E1" s="140"/>
      <c r="F1" s="140"/>
    </row>
    <row r="2" spans="1:6" s="25" customFormat="1" ht="14.25" customHeight="1">
      <c r="A2" s="31" t="s">
        <v>13</v>
      </c>
      <c r="B2" s="31"/>
      <c r="C2" s="31"/>
      <c r="D2" s="31"/>
      <c r="E2" s="31"/>
      <c r="F2" s="31"/>
    </row>
    <row r="3" spans="1:6" s="26" customFormat="1" ht="14.25">
      <c r="A3" s="144"/>
      <c r="B3" s="144"/>
      <c r="C3" s="144"/>
      <c r="D3" s="144"/>
      <c r="E3" s="144"/>
      <c r="F3" s="144"/>
    </row>
    <row r="4" spans="1:6" s="26" customFormat="1" ht="37.5" customHeight="1">
      <c r="A4" s="380"/>
      <c r="B4" s="381"/>
      <c r="C4" s="387"/>
      <c r="D4" s="218" t="s">
        <v>385</v>
      </c>
      <c r="E4" s="218" t="s">
        <v>475</v>
      </c>
      <c r="F4" s="238" t="s">
        <v>14</v>
      </c>
    </row>
    <row r="5" spans="1:6" s="29" customFormat="1" ht="15.75" customHeight="1">
      <c r="A5" s="31"/>
      <c r="B5" s="382"/>
      <c r="C5" s="31"/>
      <c r="D5" s="31"/>
      <c r="E5" s="31"/>
      <c r="F5" s="31"/>
    </row>
    <row r="6" spans="1:6" s="137" customFormat="1" ht="12.75" customHeight="1">
      <c r="A6" s="566" t="s">
        <v>15</v>
      </c>
      <c r="B6" s="566"/>
      <c r="C6" s="566"/>
      <c r="D6" s="133">
        <f>8.188+165.556+14.831+19.354+10.475+32.434</f>
        <v>250.83799999999997</v>
      </c>
      <c r="E6" s="133">
        <v>282.03300000000002</v>
      </c>
      <c r="F6" s="388">
        <f t="shared" ref="F6:F12" si="0">E6-D6</f>
        <v>31.19500000000005</v>
      </c>
    </row>
    <row r="7" spans="1:6" s="137" customFormat="1" ht="14.25">
      <c r="A7" s="566" t="s">
        <v>16</v>
      </c>
      <c r="B7" s="566"/>
      <c r="C7" s="566"/>
      <c r="D7" s="133">
        <v>397.63600000000002</v>
      </c>
      <c r="E7" s="133">
        <v>401.65</v>
      </c>
      <c r="F7" s="388">
        <f t="shared" si="0"/>
        <v>4.0139999999999532</v>
      </c>
    </row>
    <row r="8" spans="1:6" s="137" customFormat="1" ht="14.25">
      <c r="A8" s="566" t="s">
        <v>17</v>
      </c>
      <c r="B8" s="566"/>
      <c r="C8" s="566"/>
      <c r="D8" s="133">
        <v>2529.9319999999998</v>
      </c>
      <c r="E8" s="133">
        <v>3027.5909999999999</v>
      </c>
      <c r="F8" s="388">
        <f t="shared" si="0"/>
        <v>497.65900000000011</v>
      </c>
    </row>
    <row r="9" spans="1:6" s="137" customFormat="1" ht="14.25">
      <c r="A9" s="566" t="s">
        <v>18</v>
      </c>
      <c r="B9" s="566"/>
      <c r="C9" s="566"/>
      <c r="D9" s="133">
        <v>409.14100000000002</v>
      </c>
      <c r="E9" s="133">
        <v>427.99299999999999</v>
      </c>
      <c r="F9" s="388">
        <f t="shared" si="0"/>
        <v>18.851999999999975</v>
      </c>
    </row>
    <row r="10" spans="1:6" s="137" customFormat="1" ht="14.25">
      <c r="A10" s="566" t="s">
        <v>19</v>
      </c>
      <c r="B10" s="566"/>
      <c r="C10" s="566"/>
      <c r="D10" s="133">
        <v>1309.1320000000001</v>
      </c>
      <c r="E10" s="133">
        <v>1305.259</v>
      </c>
      <c r="F10" s="388">
        <f t="shared" si="0"/>
        <v>-3.8730000000000473</v>
      </c>
    </row>
    <row r="11" spans="1:6" s="137" customFormat="1" ht="14.25">
      <c r="A11" s="566" t="s">
        <v>20</v>
      </c>
      <c r="B11" s="566"/>
      <c r="C11" s="566"/>
      <c r="D11" s="133">
        <v>1981.6949999999999</v>
      </c>
      <c r="E11" s="133">
        <v>2071.9270000000001</v>
      </c>
      <c r="F11" s="388">
        <f t="shared" si="0"/>
        <v>90.232000000000198</v>
      </c>
    </row>
    <row r="12" spans="1:6" s="137" customFormat="1" ht="14.25">
      <c r="A12" s="566" t="s">
        <v>21</v>
      </c>
      <c r="B12" s="566"/>
      <c r="C12" s="566"/>
      <c r="D12" s="133">
        <v>1156.6030000000001</v>
      </c>
      <c r="E12" s="133">
        <v>1167.048</v>
      </c>
      <c r="F12" s="388">
        <f t="shared" si="0"/>
        <v>10.444999999999936</v>
      </c>
    </row>
    <row r="13" spans="1:6" s="137" customFormat="1" ht="14.25">
      <c r="A13" s="128"/>
      <c r="B13" s="566" t="s">
        <v>22</v>
      </c>
      <c r="C13" s="566"/>
      <c r="D13" s="133"/>
      <c r="E13" s="133"/>
      <c r="F13" s="388"/>
    </row>
    <row r="14" spans="1:6" s="137" customFormat="1" ht="14.25">
      <c r="A14" s="128"/>
      <c r="B14" s="566" t="s">
        <v>190</v>
      </c>
      <c r="C14" s="566"/>
      <c r="D14" s="133">
        <v>711.92399999999998</v>
      </c>
      <c r="E14" s="133">
        <v>741.84299999999996</v>
      </c>
      <c r="F14" s="388">
        <f>E14-D14</f>
        <v>29.918999999999983</v>
      </c>
    </row>
    <row r="15" spans="1:6" s="137" customFormat="1" ht="14.25">
      <c r="A15" s="566" t="s">
        <v>23</v>
      </c>
      <c r="B15" s="566"/>
      <c r="C15" s="566"/>
      <c r="D15" s="133">
        <v>0</v>
      </c>
      <c r="E15" s="133">
        <v>0</v>
      </c>
      <c r="F15" s="388">
        <f>E15-D15</f>
        <v>0</v>
      </c>
    </row>
    <row r="16" spans="1:6" s="137" customFormat="1" ht="14.25">
      <c r="A16" s="566" t="s">
        <v>24</v>
      </c>
      <c r="B16" s="566"/>
      <c r="C16" s="566"/>
      <c r="D16" s="133">
        <v>7147.2039999999997</v>
      </c>
      <c r="E16" s="133">
        <v>8091.3289999999997</v>
      </c>
      <c r="F16" s="388">
        <f>E16-D16</f>
        <v>944.125</v>
      </c>
    </row>
    <row r="17" spans="1:6" s="137" customFormat="1" ht="14.25">
      <c r="A17" s="128"/>
      <c r="B17" s="566" t="s">
        <v>22</v>
      </c>
      <c r="C17" s="566"/>
      <c r="D17" s="133"/>
      <c r="E17" s="133"/>
      <c r="F17" s="388"/>
    </row>
    <row r="18" spans="1:6" s="137" customFormat="1" ht="14.25">
      <c r="A18" s="128"/>
      <c r="B18" s="566" t="s">
        <v>191</v>
      </c>
      <c r="C18" s="566"/>
      <c r="D18" s="133">
        <v>7114.9070000000002</v>
      </c>
      <c r="E18" s="133">
        <v>8058.3289999999997</v>
      </c>
      <c r="F18" s="388">
        <f>E18-D18</f>
        <v>943.42199999999957</v>
      </c>
    </row>
    <row r="19" spans="1:6" s="137" customFormat="1" ht="14.25">
      <c r="A19" s="566" t="s">
        <v>25</v>
      </c>
      <c r="B19" s="566"/>
      <c r="C19" s="566"/>
      <c r="D19" s="133">
        <v>3000.23</v>
      </c>
      <c r="E19" s="133">
        <v>3050.779</v>
      </c>
      <c r="F19" s="388">
        <f>E19-D19</f>
        <v>50.548999999999978</v>
      </c>
    </row>
    <row r="20" spans="1:6" s="137" customFormat="1" ht="14.25">
      <c r="A20" s="128"/>
      <c r="B20" s="566" t="s">
        <v>26</v>
      </c>
      <c r="C20" s="566"/>
      <c r="D20" s="133"/>
      <c r="E20" s="133"/>
      <c r="F20" s="388"/>
    </row>
    <row r="21" spans="1:6" s="137" customFormat="1" ht="14.25">
      <c r="A21" s="128"/>
      <c r="B21" s="566" t="s">
        <v>228</v>
      </c>
      <c r="C21" s="566"/>
      <c r="D21" s="133">
        <v>2685.598</v>
      </c>
      <c r="E21" s="133">
        <v>2762.1909999999998</v>
      </c>
      <c r="F21" s="388">
        <f>E21-D21</f>
        <v>76.592999999999847</v>
      </c>
    </row>
    <row r="22" spans="1:6" s="137" customFormat="1" ht="14.25">
      <c r="A22" s="566" t="s">
        <v>352</v>
      </c>
      <c r="B22" s="566"/>
      <c r="C22" s="566"/>
      <c r="D22" s="133">
        <v>10680</v>
      </c>
      <c r="E22" s="133">
        <v>11018.865</v>
      </c>
      <c r="F22" s="388">
        <f>E22-D22</f>
        <v>338.86499999999978</v>
      </c>
    </row>
    <row r="23" spans="1:6" s="137" customFormat="1" ht="14.25">
      <c r="A23" s="566" t="s">
        <v>340</v>
      </c>
      <c r="B23" s="566"/>
      <c r="C23" s="566"/>
      <c r="D23" s="133">
        <v>9288.3770000000004</v>
      </c>
      <c r="E23" s="133">
        <v>9374.9349999999995</v>
      </c>
      <c r="F23" s="388">
        <f>E23-D23</f>
        <v>86.557999999999083</v>
      </c>
    </row>
    <row r="24" spans="1:6" s="137" customFormat="1" ht="14.25">
      <c r="A24" s="566" t="s">
        <v>27</v>
      </c>
      <c r="B24" s="566"/>
      <c r="C24" s="566"/>
      <c r="D24" s="133">
        <v>957.04399999999998</v>
      </c>
      <c r="E24" s="133">
        <v>1043.1659999999999</v>
      </c>
      <c r="F24" s="388">
        <f>E24-D24</f>
        <v>86.121999999999957</v>
      </c>
    </row>
    <row r="25" spans="1:6" s="137" customFormat="1" ht="14.25">
      <c r="A25" s="128"/>
      <c r="B25" s="128" t="s">
        <v>26</v>
      </c>
      <c r="C25" s="128"/>
      <c r="D25" s="133"/>
      <c r="E25" s="133"/>
      <c r="F25" s="388"/>
    </row>
    <row r="26" spans="1:6" s="137" customFormat="1" ht="14.25">
      <c r="A26" s="128"/>
      <c r="B26" s="566" t="s">
        <v>192</v>
      </c>
      <c r="C26" s="566"/>
      <c r="D26" s="133">
        <v>777.60299999999995</v>
      </c>
      <c r="E26" s="133">
        <v>846.779</v>
      </c>
      <c r="F26" s="388">
        <f>E26-D26</f>
        <v>69.176000000000045</v>
      </c>
    </row>
    <row r="27" spans="1:6" s="137" customFormat="1" ht="14.25">
      <c r="A27" s="566" t="s">
        <v>339</v>
      </c>
      <c r="B27" s="566"/>
      <c r="C27" s="566"/>
      <c r="D27" s="133">
        <v>7023.4740000000002</v>
      </c>
      <c r="E27" s="133">
        <v>7087.8119999999999</v>
      </c>
      <c r="F27" s="388">
        <f>E27-D27</f>
        <v>64.337999999999738</v>
      </c>
    </row>
    <row r="28" spans="1:6" s="137" customFormat="1" ht="14.25">
      <c r="A28" s="128"/>
      <c r="B28" s="566" t="s">
        <v>26</v>
      </c>
      <c r="C28" s="566"/>
      <c r="D28" s="133"/>
      <c r="E28" s="133"/>
      <c r="F28" s="388"/>
    </row>
    <row r="29" spans="1:6" s="137" customFormat="1" ht="14.25">
      <c r="A29" s="128"/>
      <c r="B29" s="566" t="s">
        <v>193</v>
      </c>
      <c r="C29" s="566"/>
      <c r="D29" s="133">
        <v>6928.4139999999998</v>
      </c>
      <c r="E29" s="133">
        <v>6992.4920000000002</v>
      </c>
      <c r="F29" s="388">
        <f>E29-D29</f>
        <v>64.078000000000429</v>
      </c>
    </row>
    <row r="30" spans="1:6" s="137" customFormat="1" ht="14.25">
      <c r="A30" s="128"/>
      <c r="B30" s="128"/>
      <c r="C30" s="128" t="s">
        <v>194</v>
      </c>
      <c r="D30" s="133">
        <v>3295.4</v>
      </c>
      <c r="E30" s="133">
        <v>3375.85</v>
      </c>
      <c r="F30" s="388">
        <f>E30-D30</f>
        <v>80.449999999999818</v>
      </c>
    </row>
    <row r="31" spans="1:6" s="137" customFormat="1" ht="14.25">
      <c r="A31" s="128"/>
      <c r="B31" s="128"/>
      <c r="C31" s="128" t="s">
        <v>205</v>
      </c>
      <c r="D31" s="133">
        <v>1122.252</v>
      </c>
      <c r="E31" s="133">
        <v>1146.0519999999999</v>
      </c>
      <c r="F31" s="388">
        <f>E31-D31</f>
        <v>23.799999999999955</v>
      </c>
    </row>
    <row r="32" spans="1:6" s="137" customFormat="1" ht="14.25">
      <c r="A32" s="566" t="s">
        <v>341</v>
      </c>
      <c r="B32" s="566"/>
      <c r="C32" s="566"/>
      <c r="D32" s="133">
        <v>7992.7460000000001</v>
      </c>
      <c r="E32" s="133">
        <v>8099.1570000000002</v>
      </c>
      <c r="F32" s="388">
        <f>E32-D32</f>
        <v>106.41100000000006</v>
      </c>
    </row>
    <row r="33" spans="1:6" s="137" customFormat="1" ht="14.25">
      <c r="A33" s="128"/>
      <c r="B33" s="566" t="s">
        <v>26</v>
      </c>
      <c r="C33" s="566"/>
      <c r="D33" s="133"/>
      <c r="E33" s="133"/>
      <c r="F33" s="388"/>
    </row>
    <row r="34" spans="1:6" s="137" customFormat="1" ht="14.25">
      <c r="A34" s="128"/>
      <c r="B34" s="317" t="s">
        <v>28</v>
      </c>
      <c r="C34" s="128"/>
      <c r="D34" s="133">
        <v>448.68299999999999</v>
      </c>
      <c r="E34" s="133">
        <v>536.46400000000006</v>
      </c>
      <c r="F34" s="388">
        <f>E34-D34</f>
        <v>87.781000000000063</v>
      </c>
    </row>
    <row r="35" spans="1:6" s="137" customFormat="1" ht="14.25">
      <c r="A35" s="128"/>
      <c r="B35" s="566" t="s">
        <v>195</v>
      </c>
      <c r="C35" s="566"/>
      <c r="D35" s="133">
        <v>6888.009</v>
      </c>
      <c r="E35" s="133">
        <v>6885.915</v>
      </c>
      <c r="F35" s="388">
        <f>E35-D35</f>
        <v>-2.0940000000000509</v>
      </c>
    </row>
    <row r="36" spans="1:6" s="137" customFormat="1" ht="14.25">
      <c r="A36" s="566" t="s">
        <v>29</v>
      </c>
      <c r="B36" s="566"/>
      <c r="C36" s="566"/>
      <c r="D36" s="133">
        <v>4119.491</v>
      </c>
      <c r="E36" s="133">
        <v>4278.3360000000002</v>
      </c>
      <c r="F36" s="388">
        <f>E36-D36</f>
        <v>158.84500000000025</v>
      </c>
    </row>
    <row r="37" spans="1:6" s="137" customFormat="1" ht="14.25">
      <c r="A37" s="128"/>
      <c r="B37" s="566" t="s">
        <v>22</v>
      </c>
      <c r="C37" s="566"/>
      <c r="D37" s="133"/>
      <c r="E37" s="133"/>
      <c r="F37" s="388"/>
    </row>
    <row r="38" spans="1:6" s="137" customFormat="1" ht="14.25">
      <c r="A38" s="128"/>
      <c r="B38" s="566" t="s">
        <v>196</v>
      </c>
      <c r="C38" s="566"/>
      <c r="D38" s="133">
        <v>3079.4290000000001</v>
      </c>
      <c r="E38" s="133">
        <v>3239.6219999999998</v>
      </c>
      <c r="F38" s="388">
        <f t="shared" ref="F38:F44" si="1">E38-D38</f>
        <v>160.19299999999976</v>
      </c>
    </row>
    <row r="39" spans="1:6" s="137" customFormat="1" ht="14.25">
      <c r="A39" s="128"/>
      <c r="B39" s="566" t="s">
        <v>197</v>
      </c>
      <c r="C39" s="566"/>
      <c r="D39" s="133">
        <v>264.94</v>
      </c>
      <c r="E39" s="133">
        <v>281.63299999999998</v>
      </c>
      <c r="F39" s="388">
        <f t="shared" si="1"/>
        <v>16.692999999999984</v>
      </c>
    </row>
    <row r="40" spans="1:6" s="137" customFormat="1" ht="14.25">
      <c r="A40" s="566" t="s">
        <v>333</v>
      </c>
      <c r="B40" s="566"/>
      <c r="C40" s="566"/>
      <c r="D40" s="133">
        <v>441.74599999999998</v>
      </c>
      <c r="E40" s="133">
        <v>441.24599999999998</v>
      </c>
      <c r="F40" s="388">
        <f t="shared" si="1"/>
        <v>-0.5</v>
      </c>
    </row>
    <row r="41" spans="1:6" s="137" customFormat="1" ht="14.25">
      <c r="A41" s="566" t="s">
        <v>30</v>
      </c>
      <c r="B41" s="566"/>
      <c r="C41" s="566"/>
      <c r="D41" s="133">
        <v>101.6</v>
      </c>
      <c r="E41" s="133">
        <v>101.59099999999999</v>
      </c>
      <c r="F41" s="388">
        <f t="shared" si="1"/>
        <v>-9.0000000000003411E-3</v>
      </c>
    </row>
    <row r="42" spans="1:6" s="137" customFormat="1" ht="14.25">
      <c r="A42" s="566" t="s">
        <v>31</v>
      </c>
      <c r="B42" s="566"/>
      <c r="C42" s="566"/>
      <c r="D42" s="133">
        <v>429.2</v>
      </c>
      <c r="E42" s="133">
        <v>428.07900000000001</v>
      </c>
      <c r="F42" s="388">
        <f t="shared" si="1"/>
        <v>-1.1209999999999809</v>
      </c>
    </row>
    <row r="43" spans="1:6" s="137" customFormat="1" ht="14.25">
      <c r="A43" s="566" t="s">
        <v>32</v>
      </c>
      <c r="B43" s="566"/>
      <c r="C43" s="566"/>
      <c r="D43" s="133">
        <v>364.642</v>
      </c>
      <c r="E43" s="133">
        <v>322.98899999999998</v>
      </c>
      <c r="F43" s="388">
        <f t="shared" si="1"/>
        <v>-41.65300000000002</v>
      </c>
    </row>
    <row r="44" spans="1:6" s="137" customFormat="1" ht="14.25">
      <c r="A44" s="566" t="s">
        <v>33</v>
      </c>
      <c r="B44" s="566"/>
      <c r="C44" s="566"/>
      <c r="D44" s="133">
        <v>3349.3589999999999</v>
      </c>
      <c r="E44" s="133">
        <v>3830.7689999999998</v>
      </c>
      <c r="F44" s="388">
        <f t="shared" si="1"/>
        <v>481.40999999999985</v>
      </c>
    </row>
    <row r="45" spans="1:6" s="137" customFormat="1" ht="14.25">
      <c r="A45" s="128"/>
      <c r="B45" s="566" t="s">
        <v>26</v>
      </c>
      <c r="C45" s="566"/>
      <c r="D45" s="133"/>
      <c r="E45" s="133"/>
      <c r="F45" s="388"/>
    </row>
    <row r="46" spans="1:6" s="137" customFormat="1" ht="14.25">
      <c r="A46" s="128"/>
      <c r="B46" s="566" t="s">
        <v>198</v>
      </c>
      <c r="C46" s="566"/>
      <c r="D46" s="133">
        <v>2890.614</v>
      </c>
      <c r="E46" s="133">
        <v>3093.77</v>
      </c>
      <c r="F46" s="388">
        <f>E46-D46</f>
        <v>203.15599999999995</v>
      </c>
    </row>
    <row r="47" spans="1:6" s="137" customFormat="1" ht="14.25">
      <c r="A47" s="566" t="s">
        <v>34</v>
      </c>
      <c r="B47" s="566"/>
      <c r="C47" s="566"/>
      <c r="D47" s="133">
        <v>2144.7869999999998</v>
      </c>
      <c r="E47" s="133">
        <v>2135.7330000000002</v>
      </c>
      <c r="F47" s="388">
        <f>E47-D47</f>
        <v>-9.0539999999996326</v>
      </c>
    </row>
    <row r="48" spans="1:6" s="137" customFormat="1" ht="14.25">
      <c r="A48" s="128"/>
      <c r="B48" s="566" t="s">
        <v>26</v>
      </c>
      <c r="C48" s="566"/>
      <c r="D48" s="133"/>
      <c r="E48" s="133"/>
      <c r="F48" s="388"/>
    </row>
    <row r="49" spans="1:6" s="137" customFormat="1" ht="14.25">
      <c r="A49" s="128"/>
      <c r="B49" s="566" t="s">
        <v>227</v>
      </c>
      <c r="C49" s="566"/>
      <c r="D49" s="133">
        <v>1764.0519999999999</v>
      </c>
      <c r="E49" s="133">
        <v>1770.481</v>
      </c>
      <c r="F49" s="388">
        <f>E49-D49</f>
        <v>6.4290000000000873</v>
      </c>
    </row>
    <row r="50" spans="1:6" s="137" customFormat="1" ht="14.25">
      <c r="A50" s="128"/>
      <c r="B50" s="317"/>
      <c r="C50" s="317" t="s">
        <v>199</v>
      </c>
      <c r="D50" s="133">
        <v>850.50099999999998</v>
      </c>
      <c r="E50" s="133">
        <v>850.14</v>
      </c>
      <c r="F50" s="388">
        <f>E50-D50</f>
        <v>-0.36099999999999</v>
      </c>
    </row>
    <row r="51" spans="1:6" s="137" customFormat="1" ht="14.25">
      <c r="A51" s="128"/>
      <c r="B51" s="317"/>
      <c r="C51" s="317" t="s">
        <v>301</v>
      </c>
      <c r="D51" s="133">
        <v>733.55399999999997</v>
      </c>
      <c r="E51" s="133">
        <v>728.97299999999996</v>
      </c>
      <c r="F51" s="388">
        <f>E51-D51</f>
        <v>-4.5810000000000173</v>
      </c>
    </row>
    <row r="52" spans="1:6" s="137" customFormat="1" ht="14.25">
      <c r="A52" s="567" t="s">
        <v>35</v>
      </c>
      <c r="B52" s="567"/>
      <c r="C52" s="567"/>
      <c r="D52" s="133">
        <v>643.01199999999994</v>
      </c>
      <c r="E52" s="133">
        <v>627.47299999999996</v>
      </c>
      <c r="F52" s="388">
        <f>E52-D52</f>
        <v>-15.538999999999987</v>
      </c>
    </row>
    <row r="53" spans="1:6" s="137" customFormat="1" ht="14.25">
      <c r="A53" s="566" t="s">
        <v>36</v>
      </c>
      <c r="B53" s="566"/>
      <c r="C53" s="566"/>
      <c r="D53" s="133">
        <v>988.67100000000005</v>
      </c>
      <c r="E53" s="133">
        <v>976.03700000000003</v>
      </c>
      <c r="F53" s="388">
        <f>E53-D53</f>
        <v>-12.634000000000015</v>
      </c>
    </row>
    <row r="54" spans="1:6" s="137" customFormat="1" ht="14.25">
      <c r="A54" s="128"/>
      <c r="B54" s="566" t="s">
        <v>22</v>
      </c>
      <c r="C54" s="566"/>
      <c r="D54" s="133"/>
      <c r="E54" s="133"/>
      <c r="F54" s="388"/>
    </row>
    <row r="55" spans="1:6" s="137" customFormat="1" ht="14.25">
      <c r="A55" s="128"/>
      <c r="B55" s="566" t="s">
        <v>200</v>
      </c>
      <c r="C55" s="566"/>
      <c r="D55" s="133">
        <v>429.209</v>
      </c>
      <c r="E55" s="133">
        <v>404.459</v>
      </c>
      <c r="F55" s="388">
        <f>E55-D55</f>
        <v>-24.75</v>
      </c>
    </row>
    <row r="56" spans="1:6" s="137" customFormat="1" ht="14.25">
      <c r="A56" s="566" t="s">
        <v>37</v>
      </c>
      <c r="B56" s="566"/>
      <c r="C56" s="566"/>
      <c r="D56" s="133">
        <v>1023.297</v>
      </c>
      <c r="E56" s="133">
        <v>1035.4449999999999</v>
      </c>
      <c r="F56" s="388">
        <f>E56-D56</f>
        <v>12.147999999999911</v>
      </c>
    </row>
    <row r="57" spans="1:6" s="137" customFormat="1" ht="14.25">
      <c r="A57" s="128"/>
      <c r="B57" s="566" t="s">
        <v>26</v>
      </c>
      <c r="C57" s="566"/>
      <c r="D57" s="133"/>
      <c r="E57" s="133"/>
      <c r="F57" s="388"/>
    </row>
    <row r="58" spans="1:6" s="137" customFormat="1" ht="14.25">
      <c r="A58" s="128"/>
      <c r="B58" s="566" t="s">
        <v>433</v>
      </c>
      <c r="C58" s="566"/>
      <c r="D58" s="133">
        <v>640.86199999999997</v>
      </c>
      <c r="E58" s="133">
        <v>612.35199999999998</v>
      </c>
      <c r="F58" s="388">
        <f>E58-D58</f>
        <v>-28.509999999999991</v>
      </c>
    </row>
    <row r="59" spans="1:6" s="137" customFormat="1" ht="14.25">
      <c r="A59" s="128"/>
      <c r="B59" s="128" t="s">
        <v>202</v>
      </c>
      <c r="C59" s="128"/>
      <c r="D59" s="133">
        <v>382.435</v>
      </c>
      <c r="E59" s="133">
        <v>423.09300000000002</v>
      </c>
      <c r="F59" s="388">
        <f>E59-D59</f>
        <v>40.658000000000015</v>
      </c>
    </row>
    <row r="60" spans="1:6" s="137" customFormat="1" ht="14.25">
      <c r="A60" s="566" t="s">
        <v>38</v>
      </c>
      <c r="B60" s="566"/>
      <c r="C60" s="566"/>
      <c r="D60" s="133">
        <v>431</v>
      </c>
      <c r="E60" s="133">
        <v>771.66399999999999</v>
      </c>
      <c r="F60" s="388">
        <f>E60-D60</f>
        <v>340.66399999999999</v>
      </c>
    </row>
    <row r="61" spans="1:6" s="137" customFormat="1" ht="14.25">
      <c r="A61" s="566" t="s">
        <v>39</v>
      </c>
      <c r="B61" s="566"/>
      <c r="C61" s="566"/>
      <c r="D61" s="133">
        <v>1</v>
      </c>
      <c r="E61" s="133">
        <v>4.5010000000000003</v>
      </c>
      <c r="F61" s="388">
        <f>E61-D61</f>
        <v>3.5010000000000003</v>
      </c>
    </row>
    <row r="62" spans="1:6" s="137" customFormat="1" ht="14.25">
      <c r="A62" s="567" t="s">
        <v>384</v>
      </c>
      <c r="B62" s="567"/>
      <c r="C62" s="567"/>
      <c r="D62" s="133">
        <v>6557.45</v>
      </c>
      <c r="E62" s="133">
        <v>5622.1310000000003</v>
      </c>
      <c r="F62" s="133">
        <f>E62-D62</f>
        <v>-935.31899999999951</v>
      </c>
    </row>
    <row r="63" spans="1:6" s="137" customFormat="1" ht="14.25">
      <c r="A63" s="568" t="s">
        <v>203</v>
      </c>
      <c r="B63" s="568"/>
      <c r="C63" s="568"/>
      <c r="D63" s="247">
        <f>D6+D7+D8+D9+D10+D11+D12+D15+D16+D19+D22+D23+D24+D27+D32+D36+D40+D41+D42+D43+D44+D47+D52+D53+D56+D60+D61+D62</f>
        <v>74719.307000000001</v>
      </c>
      <c r="E63" s="247">
        <f>E6+E7+E8+E9+E10+E11+E12+E15+E16+E19+E22+E23+E24+E27+E32+E36+E40+E41+E42+E43+E44+E47+E52+E53+E56+E60+E61+E62</f>
        <v>77025.537999999986</v>
      </c>
      <c r="F63" s="247">
        <f>F6+F7+F8+F9+F10+F11+F12+F15+F16+F19+F22+F23+F24+F27+F32+F36+F40+F41+F42+F43+F44+F47+F52+F53+F56+F60+F61+F62</f>
        <v>2306.2309999999998</v>
      </c>
    </row>
    <row r="64" spans="1:6" s="137" customFormat="1" ht="13.5"/>
    <row r="65" spans="1:1" s="137" customFormat="1" ht="13.5">
      <c r="A65" s="146" t="s">
        <v>204</v>
      </c>
    </row>
    <row r="66" spans="1:1" s="137" customFormat="1" ht="13.5">
      <c r="A66" s="146" t="s">
        <v>2</v>
      </c>
    </row>
  </sheetData>
  <mergeCells count="51">
    <mergeCell ref="A63:C63"/>
    <mergeCell ref="A52:C52"/>
    <mergeCell ref="A53:C53"/>
    <mergeCell ref="B54:C54"/>
    <mergeCell ref="B55:C55"/>
    <mergeCell ref="A56:C56"/>
    <mergeCell ref="B58:C58"/>
    <mergeCell ref="A60:C60"/>
    <mergeCell ref="B57:C57"/>
    <mergeCell ref="A47:C47"/>
    <mergeCell ref="B48:C48"/>
    <mergeCell ref="B49:C49"/>
    <mergeCell ref="A61:C61"/>
    <mergeCell ref="A62:C62"/>
    <mergeCell ref="A40:C40"/>
    <mergeCell ref="A41:C41"/>
    <mergeCell ref="A42:C42"/>
    <mergeCell ref="B45:C45"/>
    <mergeCell ref="B46:C46"/>
    <mergeCell ref="A44:C44"/>
    <mergeCell ref="A22:C22"/>
    <mergeCell ref="B28:C28"/>
    <mergeCell ref="A23:C23"/>
    <mergeCell ref="A24:C24"/>
    <mergeCell ref="B26:C26"/>
    <mergeCell ref="A27:C27"/>
    <mergeCell ref="A43:C43"/>
    <mergeCell ref="B29:C29"/>
    <mergeCell ref="A32:C32"/>
    <mergeCell ref="B33:C33"/>
    <mergeCell ref="B35:C35"/>
    <mergeCell ref="A36:C36"/>
    <mergeCell ref="B37:C37"/>
    <mergeCell ref="B38:C38"/>
    <mergeCell ref="B39:C39"/>
    <mergeCell ref="B17:C17"/>
    <mergeCell ref="B18:C18"/>
    <mergeCell ref="A19:C19"/>
    <mergeCell ref="B20:C20"/>
    <mergeCell ref="B21:C21"/>
    <mergeCell ref="A12:C12"/>
    <mergeCell ref="B13:C13"/>
    <mergeCell ref="B14:C14"/>
    <mergeCell ref="A15:C15"/>
    <mergeCell ref="A16:C16"/>
    <mergeCell ref="A11:C11"/>
    <mergeCell ref="A6:C6"/>
    <mergeCell ref="A7:C7"/>
    <mergeCell ref="A8:C8"/>
    <mergeCell ref="A9:C9"/>
    <mergeCell ref="A10:C10"/>
  </mergeCells>
  <pageMargins left="0.70866141732283472" right="0.70866141732283472" top="0.74803149606299213" bottom="0.74803149606299213" header="0.31496062992125984" footer="0.31496062992125984"/>
  <pageSetup paperSize="9" scale="9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rgb="FF92D050"/>
  </sheetPr>
  <dimension ref="A1:H32"/>
  <sheetViews>
    <sheetView showGridLines="0" workbookViewId="0"/>
  </sheetViews>
  <sheetFormatPr baseColWidth="10" defaultRowHeight="12.75"/>
  <cols>
    <col min="1" max="1" width="3.42578125" style="27" customWidth="1"/>
    <col min="2" max="2" width="48.28515625" style="27" customWidth="1"/>
    <col min="3" max="5" width="12.5703125" style="28" customWidth="1"/>
    <col min="6" max="255" width="11.42578125" style="27"/>
    <col min="256" max="256" width="3.140625" style="27" customWidth="1"/>
    <col min="257" max="257" width="48.140625" style="27" customWidth="1"/>
    <col min="258" max="258" width="9.7109375" style="27" bestFit="1" customWidth="1"/>
    <col min="259" max="259" width="8.42578125" style="27" customWidth="1"/>
    <col min="260" max="260" width="10.140625" style="27" bestFit="1" customWidth="1"/>
    <col min="261" max="511" width="11.42578125" style="27"/>
    <col min="512" max="512" width="3.140625" style="27" customWidth="1"/>
    <col min="513" max="513" width="48.140625" style="27" customWidth="1"/>
    <col min="514" max="514" width="9.7109375" style="27" bestFit="1" customWidth="1"/>
    <col min="515" max="515" width="8.42578125" style="27" customWidth="1"/>
    <col min="516" max="516" width="10.140625" style="27" bestFit="1" customWidth="1"/>
    <col min="517" max="767" width="11.42578125" style="27"/>
    <col min="768" max="768" width="3.140625" style="27" customWidth="1"/>
    <col min="769" max="769" width="48.140625" style="27" customWidth="1"/>
    <col min="770" max="770" width="9.7109375" style="27" bestFit="1" customWidth="1"/>
    <col min="771" max="771" width="8.42578125" style="27" customWidth="1"/>
    <col min="772" max="772" width="10.140625" style="27" bestFit="1" customWidth="1"/>
    <col min="773" max="1023" width="11.42578125" style="27"/>
    <col min="1024" max="1024" width="3.140625" style="27" customWidth="1"/>
    <col min="1025" max="1025" width="48.140625" style="27" customWidth="1"/>
    <col min="1026" max="1026" width="9.7109375" style="27" bestFit="1" customWidth="1"/>
    <col min="1027" max="1027" width="8.42578125" style="27" customWidth="1"/>
    <col min="1028" max="1028" width="10.140625" style="27" bestFit="1" customWidth="1"/>
    <col min="1029" max="1279" width="11.42578125" style="27"/>
    <col min="1280" max="1280" width="3.140625" style="27" customWidth="1"/>
    <col min="1281" max="1281" width="48.140625" style="27" customWidth="1"/>
    <col min="1282" max="1282" width="9.7109375" style="27" bestFit="1" customWidth="1"/>
    <col min="1283" max="1283" width="8.42578125" style="27" customWidth="1"/>
    <col min="1284" max="1284" width="10.140625" style="27" bestFit="1" customWidth="1"/>
    <col min="1285" max="1535" width="11.42578125" style="27"/>
    <col min="1536" max="1536" width="3.140625" style="27" customWidth="1"/>
    <col min="1537" max="1537" width="48.140625" style="27" customWidth="1"/>
    <col min="1538" max="1538" width="9.7109375" style="27" bestFit="1" customWidth="1"/>
    <col min="1539" max="1539" width="8.42578125" style="27" customWidth="1"/>
    <col min="1540" max="1540" width="10.140625" style="27" bestFit="1" customWidth="1"/>
    <col min="1541" max="1791" width="11.42578125" style="27"/>
    <col min="1792" max="1792" width="3.140625" style="27" customWidth="1"/>
    <col min="1793" max="1793" width="48.140625" style="27" customWidth="1"/>
    <col min="1794" max="1794" width="9.7109375" style="27" bestFit="1" customWidth="1"/>
    <col min="1795" max="1795" width="8.42578125" style="27" customWidth="1"/>
    <col min="1796" max="1796" width="10.140625" style="27" bestFit="1" customWidth="1"/>
    <col min="1797" max="2047" width="11.42578125" style="27"/>
    <col min="2048" max="2048" width="3.140625" style="27" customWidth="1"/>
    <col min="2049" max="2049" width="48.140625" style="27" customWidth="1"/>
    <col min="2050" max="2050" width="9.7109375" style="27" bestFit="1" customWidth="1"/>
    <col min="2051" max="2051" width="8.42578125" style="27" customWidth="1"/>
    <col min="2052" max="2052" width="10.140625" style="27" bestFit="1" customWidth="1"/>
    <col min="2053" max="2303" width="11.42578125" style="27"/>
    <col min="2304" max="2304" width="3.140625" style="27" customWidth="1"/>
    <col min="2305" max="2305" width="48.140625" style="27" customWidth="1"/>
    <col min="2306" max="2306" width="9.7109375" style="27" bestFit="1" customWidth="1"/>
    <col min="2307" max="2307" width="8.42578125" style="27" customWidth="1"/>
    <col min="2308" max="2308" width="10.140625" style="27" bestFit="1" customWidth="1"/>
    <col min="2309" max="2559" width="11.42578125" style="27"/>
    <col min="2560" max="2560" width="3.140625" style="27" customWidth="1"/>
    <col min="2561" max="2561" width="48.140625" style="27" customWidth="1"/>
    <col min="2562" max="2562" width="9.7109375" style="27" bestFit="1" customWidth="1"/>
    <col min="2563" max="2563" width="8.42578125" style="27" customWidth="1"/>
    <col min="2564" max="2564" width="10.140625" style="27" bestFit="1" customWidth="1"/>
    <col min="2565" max="2815" width="11.42578125" style="27"/>
    <col min="2816" max="2816" width="3.140625" style="27" customWidth="1"/>
    <col min="2817" max="2817" width="48.140625" style="27" customWidth="1"/>
    <col min="2818" max="2818" width="9.7109375" style="27" bestFit="1" customWidth="1"/>
    <col min="2819" max="2819" width="8.42578125" style="27" customWidth="1"/>
    <col min="2820" max="2820" width="10.140625" style="27" bestFit="1" customWidth="1"/>
    <col min="2821" max="3071" width="11.42578125" style="27"/>
    <col min="3072" max="3072" width="3.140625" style="27" customWidth="1"/>
    <col min="3073" max="3073" width="48.140625" style="27" customWidth="1"/>
    <col min="3074" max="3074" width="9.7109375" style="27" bestFit="1" customWidth="1"/>
    <col min="3075" max="3075" width="8.42578125" style="27" customWidth="1"/>
    <col min="3076" max="3076" width="10.140625" style="27" bestFit="1" customWidth="1"/>
    <col min="3077" max="3327" width="11.42578125" style="27"/>
    <col min="3328" max="3328" width="3.140625" style="27" customWidth="1"/>
    <col min="3329" max="3329" width="48.140625" style="27" customWidth="1"/>
    <col min="3330" max="3330" width="9.7109375" style="27" bestFit="1" customWidth="1"/>
    <col min="3331" max="3331" width="8.42578125" style="27" customWidth="1"/>
    <col min="3332" max="3332" width="10.140625" style="27" bestFit="1" customWidth="1"/>
    <col min="3333" max="3583" width="11.42578125" style="27"/>
    <col min="3584" max="3584" width="3.140625" style="27" customWidth="1"/>
    <col min="3585" max="3585" width="48.140625" style="27" customWidth="1"/>
    <col min="3586" max="3586" width="9.7109375" style="27" bestFit="1" customWidth="1"/>
    <col min="3587" max="3587" width="8.42578125" style="27" customWidth="1"/>
    <col min="3588" max="3588" width="10.140625" style="27" bestFit="1" customWidth="1"/>
    <col min="3589" max="3839" width="11.42578125" style="27"/>
    <col min="3840" max="3840" width="3.140625" style="27" customWidth="1"/>
    <col min="3841" max="3841" width="48.140625" style="27" customWidth="1"/>
    <col min="3842" max="3842" width="9.7109375" style="27" bestFit="1" customWidth="1"/>
    <col min="3843" max="3843" width="8.42578125" style="27" customWidth="1"/>
    <col min="3844" max="3844" width="10.140625" style="27" bestFit="1" customWidth="1"/>
    <col min="3845" max="4095" width="11.42578125" style="27"/>
    <col min="4096" max="4096" width="3.140625" style="27" customWidth="1"/>
    <col min="4097" max="4097" width="48.140625" style="27" customWidth="1"/>
    <col min="4098" max="4098" width="9.7109375" style="27" bestFit="1" customWidth="1"/>
    <col min="4099" max="4099" width="8.42578125" style="27" customWidth="1"/>
    <col min="4100" max="4100" width="10.140625" style="27" bestFit="1" customWidth="1"/>
    <col min="4101" max="4351" width="11.42578125" style="27"/>
    <col min="4352" max="4352" width="3.140625" style="27" customWidth="1"/>
    <col min="4353" max="4353" width="48.140625" style="27" customWidth="1"/>
    <col min="4354" max="4354" width="9.7109375" style="27" bestFit="1" customWidth="1"/>
    <col min="4355" max="4355" width="8.42578125" style="27" customWidth="1"/>
    <col min="4356" max="4356" width="10.140625" style="27" bestFit="1" customWidth="1"/>
    <col min="4357" max="4607" width="11.42578125" style="27"/>
    <col min="4608" max="4608" width="3.140625" style="27" customWidth="1"/>
    <col min="4609" max="4609" width="48.140625" style="27" customWidth="1"/>
    <col min="4610" max="4610" width="9.7109375" style="27" bestFit="1" customWidth="1"/>
    <col min="4611" max="4611" width="8.42578125" style="27" customWidth="1"/>
    <col min="4612" max="4612" width="10.140625" style="27" bestFit="1" customWidth="1"/>
    <col min="4613" max="4863" width="11.42578125" style="27"/>
    <col min="4864" max="4864" width="3.140625" style="27" customWidth="1"/>
    <col min="4865" max="4865" width="48.140625" style="27" customWidth="1"/>
    <col min="4866" max="4866" width="9.7109375" style="27" bestFit="1" customWidth="1"/>
    <col min="4867" max="4867" width="8.42578125" style="27" customWidth="1"/>
    <col min="4868" max="4868" width="10.140625" style="27" bestFit="1" customWidth="1"/>
    <col min="4869" max="5119" width="11.42578125" style="27"/>
    <col min="5120" max="5120" width="3.140625" style="27" customWidth="1"/>
    <col min="5121" max="5121" width="48.140625" style="27" customWidth="1"/>
    <col min="5122" max="5122" width="9.7109375" style="27" bestFit="1" customWidth="1"/>
    <col min="5123" max="5123" width="8.42578125" style="27" customWidth="1"/>
    <col min="5124" max="5124" width="10.140625" style="27" bestFit="1" customWidth="1"/>
    <col min="5125" max="5375" width="11.42578125" style="27"/>
    <col min="5376" max="5376" width="3.140625" style="27" customWidth="1"/>
    <col min="5377" max="5377" width="48.140625" style="27" customWidth="1"/>
    <col min="5378" max="5378" width="9.7109375" style="27" bestFit="1" customWidth="1"/>
    <col min="5379" max="5379" width="8.42578125" style="27" customWidth="1"/>
    <col min="5380" max="5380" width="10.140625" style="27" bestFit="1" customWidth="1"/>
    <col min="5381" max="5631" width="11.42578125" style="27"/>
    <col min="5632" max="5632" width="3.140625" style="27" customWidth="1"/>
    <col min="5633" max="5633" width="48.140625" style="27" customWidth="1"/>
    <col min="5634" max="5634" width="9.7109375" style="27" bestFit="1" customWidth="1"/>
    <col min="5635" max="5635" width="8.42578125" style="27" customWidth="1"/>
    <col min="5636" max="5636" width="10.140625" style="27" bestFit="1" customWidth="1"/>
    <col min="5637" max="5887" width="11.42578125" style="27"/>
    <col min="5888" max="5888" width="3.140625" style="27" customWidth="1"/>
    <col min="5889" max="5889" width="48.140625" style="27" customWidth="1"/>
    <col min="5890" max="5890" width="9.7109375" style="27" bestFit="1" customWidth="1"/>
    <col min="5891" max="5891" width="8.42578125" style="27" customWidth="1"/>
    <col min="5892" max="5892" width="10.140625" style="27" bestFit="1" customWidth="1"/>
    <col min="5893" max="6143" width="11.42578125" style="27"/>
    <col min="6144" max="6144" width="3.140625" style="27" customWidth="1"/>
    <col min="6145" max="6145" width="48.140625" style="27" customWidth="1"/>
    <col min="6146" max="6146" width="9.7109375" style="27" bestFit="1" customWidth="1"/>
    <col min="6147" max="6147" width="8.42578125" style="27" customWidth="1"/>
    <col min="6148" max="6148" width="10.140625" style="27" bestFit="1" customWidth="1"/>
    <col min="6149" max="6399" width="11.42578125" style="27"/>
    <col min="6400" max="6400" width="3.140625" style="27" customWidth="1"/>
    <col min="6401" max="6401" width="48.140625" style="27" customWidth="1"/>
    <col min="6402" max="6402" width="9.7109375" style="27" bestFit="1" customWidth="1"/>
    <col min="6403" max="6403" width="8.42578125" style="27" customWidth="1"/>
    <col min="6404" max="6404" width="10.140625" style="27" bestFit="1" customWidth="1"/>
    <col min="6405" max="6655" width="11.42578125" style="27"/>
    <col min="6656" max="6656" width="3.140625" style="27" customWidth="1"/>
    <col min="6657" max="6657" width="48.140625" style="27" customWidth="1"/>
    <col min="6658" max="6658" width="9.7109375" style="27" bestFit="1" customWidth="1"/>
    <col min="6659" max="6659" width="8.42578125" style="27" customWidth="1"/>
    <col min="6660" max="6660" width="10.140625" style="27" bestFit="1" customWidth="1"/>
    <col min="6661" max="6911" width="11.42578125" style="27"/>
    <col min="6912" max="6912" width="3.140625" style="27" customWidth="1"/>
    <col min="6913" max="6913" width="48.140625" style="27" customWidth="1"/>
    <col min="6914" max="6914" width="9.7109375" style="27" bestFit="1" customWidth="1"/>
    <col min="6915" max="6915" width="8.42578125" style="27" customWidth="1"/>
    <col min="6916" max="6916" width="10.140625" style="27" bestFit="1" customWidth="1"/>
    <col min="6917" max="7167" width="11.42578125" style="27"/>
    <col min="7168" max="7168" width="3.140625" style="27" customWidth="1"/>
    <col min="7169" max="7169" width="48.140625" style="27" customWidth="1"/>
    <col min="7170" max="7170" width="9.7109375" style="27" bestFit="1" customWidth="1"/>
    <col min="7171" max="7171" width="8.42578125" style="27" customWidth="1"/>
    <col min="7172" max="7172" width="10.140625" style="27" bestFit="1" customWidth="1"/>
    <col min="7173" max="7423" width="11.42578125" style="27"/>
    <col min="7424" max="7424" width="3.140625" style="27" customWidth="1"/>
    <col min="7425" max="7425" width="48.140625" style="27" customWidth="1"/>
    <col min="7426" max="7426" width="9.7109375" style="27" bestFit="1" customWidth="1"/>
    <col min="7427" max="7427" width="8.42578125" style="27" customWidth="1"/>
    <col min="7428" max="7428" width="10.140625" style="27" bestFit="1" customWidth="1"/>
    <col min="7429" max="7679" width="11.42578125" style="27"/>
    <col min="7680" max="7680" width="3.140625" style="27" customWidth="1"/>
    <col min="7681" max="7681" width="48.140625" style="27" customWidth="1"/>
    <col min="7682" max="7682" width="9.7109375" style="27" bestFit="1" customWidth="1"/>
    <col min="7683" max="7683" width="8.42578125" style="27" customWidth="1"/>
    <col min="7684" max="7684" width="10.140625" style="27" bestFit="1" customWidth="1"/>
    <col min="7685" max="7935" width="11.42578125" style="27"/>
    <col min="7936" max="7936" width="3.140625" style="27" customWidth="1"/>
    <col min="7937" max="7937" width="48.140625" style="27" customWidth="1"/>
    <col min="7938" max="7938" width="9.7109375" style="27" bestFit="1" customWidth="1"/>
    <col min="7939" max="7939" width="8.42578125" style="27" customWidth="1"/>
    <col min="7940" max="7940" width="10.140625" style="27" bestFit="1" customWidth="1"/>
    <col min="7941" max="8191" width="11.42578125" style="27"/>
    <col min="8192" max="8192" width="3.140625" style="27" customWidth="1"/>
    <col min="8193" max="8193" width="48.140625" style="27" customWidth="1"/>
    <col min="8194" max="8194" width="9.7109375" style="27" bestFit="1" customWidth="1"/>
    <col min="8195" max="8195" width="8.42578125" style="27" customWidth="1"/>
    <col min="8196" max="8196" width="10.140625" style="27" bestFit="1" customWidth="1"/>
    <col min="8197" max="8447" width="11.42578125" style="27"/>
    <col min="8448" max="8448" width="3.140625" style="27" customWidth="1"/>
    <col min="8449" max="8449" width="48.140625" style="27" customWidth="1"/>
    <col min="8450" max="8450" width="9.7109375" style="27" bestFit="1" customWidth="1"/>
    <col min="8451" max="8451" width="8.42578125" style="27" customWidth="1"/>
    <col min="8452" max="8452" width="10.140625" style="27" bestFit="1" customWidth="1"/>
    <col min="8453" max="8703" width="11.42578125" style="27"/>
    <col min="8704" max="8704" width="3.140625" style="27" customWidth="1"/>
    <col min="8705" max="8705" width="48.140625" style="27" customWidth="1"/>
    <col min="8706" max="8706" width="9.7109375" style="27" bestFit="1" customWidth="1"/>
    <col min="8707" max="8707" width="8.42578125" style="27" customWidth="1"/>
    <col min="8708" max="8708" width="10.140625" style="27" bestFit="1" customWidth="1"/>
    <col min="8709" max="8959" width="11.42578125" style="27"/>
    <col min="8960" max="8960" width="3.140625" style="27" customWidth="1"/>
    <col min="8961" max="8961" width="48.140625" style="27" customWidth="1"/>
    <col min="8962" max="8962" width="9.7109375" style="27" bestFit="1" customWidth="1"/>
    <col min="8963" max="8963" width="8.42578125" style="27" customWidth="1"/>
    <col min="8964" max="8964" width="10.140625" style="27" bestFit="1" customWidth="1"/>
    <col min="8965" max="9215" width="11.42578125" style="27"/>
    <col min="9216" max="9216" width="3.140625" style="27" customWidth="1"/>
    <col min="9217" max="9217" width="48.140625" style="27" customWidth="1"/>
    <col min="9218" max="9218" width="9.7109375" style="27" bestFit="1" customWidth="1"/>
    <col min="9219" max="9219" width="8.42578125" style="27" customWidth="1"/>
    <col min="9220" max="9220" width="10.140625" style="27" bestFit="1" customWidth="1"/>
    <col min="9221" max="9471" width="11.42578125" style="27"/>
    <col min="9472" max="9472" width="3.140625" style="27" customWidth="1"/>
    <col min="9473" max="9473" width="48.140625" style="27" customWidth="1"/>
    <col min="9474" max="9474" width="9.7109375" style="27" bestFit="1" customWidth="1"/>
    <col min="9475" max="9475" width="8.42578125" style="27" customWidth="1"/>
    <col min="9476" max="9476" width="10.140625" style="27" bestFit="1" customWidth="1"/>
    <col min="9477" max="9727" width="11.42578125" style="27"/>
    <col min="9728" max="9728" width="3.140625" style="27" customWidth="1"/>
    <col min="9729" max="9729" width="48.140625" style="27" customWidth="1"/>
    <col min="9730" max="9730" width="9.7109375" style="27" bestFit="1" customWidth="1"/>
    <col min="9731" max="9731" width="8.42578125" style="27" customWidth="1"/>
    <col min="9732" max="9732" width="10.140625" style="27" bestFit="1" customWidth="1"/>
    <col min="9733" max="9983" width="11.42578125" style="27"/>
    <col min="9984" max="9984" width="3.140625" style="27" customWidth="1"/>
    <col min="9985" max="9985" width="48.140625" style="27" customWidth="1"/>
    <col min="9986" max="9986" width="9.7109375" style="27" bestFit="1" customWidth="1"/>
    <col min="9987" max="9987" width="8.42578125" style="27" customWidth="1"/>
    <col min="9988" max="9988" width="10.140625" style="27" bestFit="1" customWidth="1"/>
    <col min="9989" max="10239" width="11.42578125" style="27"/>
    <col min="10240" max="10240" width="3.140625" style="27" customWidth="1"/>
    <col min="10241" max="10241" width="48.140625" style="27" customWidth="1"/>
    <col min="10242" max="10242" width="9.7109375" style="27" bestFit="1" customWidth="1"/>
    <col min="10243" max="10243" width="8.42578125" style="27" customWidth="1"/>
    <col min="10244" max="10244" width="10.140625" style="27" bestFit="1" customWidth="1"/>
    <col min="10245" max="10495" width="11.42578125" style="27"/>
    <col min="10496" max="10496" width="3.140625" style="27" customWidth="1"/>
    <col min="10497" max="10497" width="48.140625" style="27" customWidth="1"/>
    <col min="10498" max="10498" width="9.7109375" style="27" bestFit="1" customWidth="1"/>
    <col min="10499" max="10499" width="8.42578125" style="27" customWidth="1"/>
    <col min="10500" max="10500" width="10.140625" style="27" bestFit="1" customWidth="1"/>
    <col min="10501" max="10751" width="11.42578125" style="27"/>
    <col min="10752" max="10752" width="3.140625" style="27" customWidth="1"/>
    <col min="10753" max="10753" width="48.140625" style="27" customWidth="1"/>
    <col min="10754" max="10754" width="9.7109375" style="27" bestFit="1" customWidth="1"/>
    <col min="10755" max="10755" width="8.42578125" style="27" customWidth="1"/>
    <col min="10756" max="10756" width="10.140625" style="27" bestFit="1" customWidth="1"/>
    <col min="10757" max="11007" width="11.42578125" style="27"/>
    <col min="11008" max="11008" width="3.140625" style="27" customWidth="1"/>
    <col min="11009" max="11009" width="48.140625" style="27" customWidth="1"/>
    <col min="11010" max="11010" width="9.7109375" style="27" bestFit="1" customWidth="1"/>
    <col min="11011" max="11011" width="8.42578125" style="27" customWidth="1"/>
    <col min="11012" max="11012" width="10.140625" style="27" bestFit="1" customWidth="1"/>
    <col min="11013" max="11263" width="11.42578125" style="27"/>
    <col min="11264" max="11264" width="3.140625" style="27" customWidth="1"/>
    <col min="11265" max="11265" width="48.140625" style="27" customWidth="1"/>
    <col min="11266" max="11266" width="9.7109375" style="27" bestFit="1" customWidth="1"/>
    <col min="11267" max="11267" width="8.42578125" style="27" customWidth="1"/>
    <col min="11268" max="11268" width="10.140625" style="27" bestFit="1" customWidth="1"/>
    <col min="11269" max="11519" width="11.42578125" style="27"/>
    <col min="11520" max="11520" width="3.140625" style="27" customWidth="1"/>
    <col min="11521" max="11521" width="48.140625" style="27" customWidth="1"/>
    <col min="11522" max="11522" width="9.7109375" style="27" bestFit="1" customWidth="1"/>
    <col min="11523" max="11523" width="8.42578125" style="27" customWidth="1"/>
    <col min="11524" max="11524" width="10.140625" style="27" bestFit="1" customWidth="1"/>
    <col min="11525" max="11775" width="11.42578125" style="27"/>
    <col min="11776" max="11776" width="3.140625" style="27" customWidth="1"/>
    <col min="11777" max="11777" width="48.140625" style="27" customWidth="1"/>
    <col min="11778" max="11778" width="9.7109375" style="27" bestFit="1" customWidth="1"/>
    <col min="11779" max="11779" width="8.42578125" style="27" customWidth="1"/>
    <col min="11780" max="11780" width="10.140625" style="27" bestFit="1" customWidth="1"/>
    <col min="11781" max="12031" width="11.42578125" style="27"/>
    <col min="12032" max="12032" width="3.140625" style="27" customWidth="1"/>
    <col min="12033" max="12033" width="48.140625" style="27" customWidth="1"/>
    <col min="12034" max="12034" width="9.7109375" style="27" bestFit="1" customWidth="1"/>
    <col min="12035" max="12035" width="8.42578125" style="27" customWidth="1"/>
    <col min="12036" max="12036" width="10.140625" style="27" bestFit="1" customWidth="1"/>
    <col min="12037" max="12287" width="11.42578125" style="27"/>
    <col min="12288" max="12288" width="3.140625" style="27" customWidth="1"/>
    <col min="12289" max="12289" width="48.140625" style="27" customWidth="1"/>
    <col min="12290" max="12290" width="9.7109375" style="27" bestFit="1" customWidth="1"/>
    <col min="12291" max="12291" width="8.42578125" style="27" customWidth="1"/>
    <col min="12292" max="12292" width="10.140625" style="27" bestFit="1" customWidth="1"/>
    <col min="12293" max="12543" width="11.42578125" style="27"/>
    <col min="12544" max="12544" width="3.140625" style="27" customWidth="1"/>
    <col min="12545" max="12545" width="48.140625" style="27" customWidth="1"/>
    <col min="12546" max="12546" width="9.7109375" style="27" bestFit="1" customWidth="1"/>
    <col min="12547" max="12547" width="8.42578125" style="27" customWidth="1"/>
    <col min="12548" max="12548" width="10.140625" style="27" bestFit="1" customWidth="1"/>
    <col min="12549" max="12799" width="11.42578125" style="27"/>
    <col min="12800" max="12800" width="3.140625" style="27" customWidth="1"/>
    <col min="12801" max="12801" width="48.140625" style="27" customWidth="1"/>
    <col min="12802" max="12802" width="9.7109375" style="27" bestFit="1" customWidth="1"/>
    <col min="12803" max="12803" width="8.42578125" style="27" customWidth="1"/>
    <col min="12804" max="12804" width="10.140625" style="27" bestFit="1" customWidth="1"/>
    <col min="12805" max="13055" width="11.42578125" style="27"/>
    <col min="13056" max="13056" width="3.140625" style="27" customWidth="1"/>
    <col min="13057" max="13057" width="48.140625" style="27" customWidth="1"/>
    <col min="13058" max="13058" width="9.7109375" style="27" bestFit="1" customWidth="1"/>
    <col min="13059" max="13059" width="8.42578125" style="27" customWidth="1"/>
    <col min="13060" max="13060" width="10.140625" style="27" bestFit="1" customWidth="1"/>
    <col min="13061" max="13311" width="11.42578125" style="27"/>
    <col min="13312" max="13312" width="3.140625" style="27" customWidth="1"/>
    <col min="13313" max="13313" width="48.140625" style="27" customWidth="1"/>
    <col min="13314" max="13314" width="9.7109375" style="27" bestFit="1" customWidth="1"/>
    <col min="13315" max="13315" width="8.42578125" style="27" customWidth="1"/>
    <col min="13316" max="13316" width="10.140625" style="27" bestFit="1" customWidth="1"/>
    <col min="13317" max="13567" width="11.42578125" style="27"/>
    <col min="13568" max="13568" width="3.140625" style="27" customWidth="1"/>
    <col min="13569" max="13569" width="48.140625" style="27" customWidth="1"/>
    <col min="13570" max="13570" width="9.7109375" style="27" bestFit="1" customWidth="1"/>
    <col min="13571" max="13571" width="8.42578125" style="27" customWidth="1"/>
    <col min="13572" max="13572" width="10.140625" style="27" bestFit="1" customWidth="1"/>
    <col min="13573" max="13823" width="11.42578125" style="27"/>
    <col min="13824" max="13824" width="3.140625" style="27" customWidth="1"/>
    <col min="13825" max="13825" width="48.140625" style="27" customWidth="1"/>
    <col min="13826" max="13826" width="9.7109375" style="27" bestFit="1" customWidth="1"/>
    <col min="13827" max="13827" width="8.42578125" style="27" customWidth="1"/>
    <col min="13828" max="13828" width="10.140625" style="27" bestFit="1" customWidth="1"/>
    <col min="13829" max="14079" width="11.42578125" style="27"/>
    <col min="14080" max="14080" width="3.140625" style="27" customWidth="1"/>
    <col min="14081" max="14081" width="48.140625" style="27" customWidth="1"/>
    <col min="14082" max="14082" width="9.7109375" style="27" bestFit="1" customWidth="1"/>
    <col min="14083" max="14083" width="8.42578125" style="27" customWidth="1"/>
    <col min="14084" max="14084" width="10.140625" style="27" bestFit="1" customWidth="1"/>
    <col min="14085" max="14335" width="11.42578125" style="27"/>
    <col min="14336" max="14336" width="3.140625" style="27" customWidth="1"/>
    <col min="14337" max="14337" width="48.140625" style="27" customWidth="1"/>
    <col min="14338" max="14338" width="9.7109375" style="27" bestFit="1" customWidth="1"/>
    <col min="14339" max="14339" width="8.42578125" style="27" customWidth="1"/>
    <col min="14340" max="14340" width="10.140625" style="27" bestFit="1" customWidth="1"/>
    <col min="14341" max="14591" width="11.42578125" style="27"/>
    <col min="14592" max="14592" width="3.140625" style="27" customWidth="1"/>
    <col min="14593" max="14593" width="48.140625" style="27" customWidth="1"/>
    <col min="14594" max="14594" width="9.7109375" style="27" bestFit="1" customWidth="1"/>
    <col min="14595" max="14595" width="8.42578125" style="27" customWidth="1"/>
    <col min="14596" max="14596" width="10.140625" style="27" bestFit="1" customWidth="1"/>
    <col min="14597" max="14847" width="11.42578125" style="27"/>
    <col min="14848" max="14848" width="3.140625" style="27" customWidth="1"/>
    <col min="14849" max="14849" width="48.140625" style="27" customWidth="1"/>
    <col min="14850" max="14850" width="9.7109375" style="27" bestFit="1" customWidth="1"/>
    <col min="14851" max="14851" width="8.42578125" style="27" customWidth="1"/>
    <col min="14852" max="14852" width="10.140625" style="27" bestFit="1" customWidth="1"/>
    <col min="14853" max="15103" width="11.42578125" style="27"/>
    <col min="15104" max="15104" width="3.140625" style="27" customWidth="1"/>
    <col min="15105" max="15105" width="48.140625" style="27" customWidth="1"/>
    <col min="15106" max="15106" width="9.7109375" style="27" bestFit="1" customWidth="1"/>
    <col min="15107" max="15107" width="8.42578125" style="27" customWidth="1"/>
    <col min="15108" max="15108" width="10.140625" style="27" bestFit="1" customWidth="1"/>
    <col min="15109" max="15359" width="11.42578125" style="27"/>
    <col min="15360" max="15360" width="3.140625" style="27" customWidth="1"/>
    <col min="15361" max="15361" width="48.140625" style="27" customWidth="1"/>
    <col min="15362" max="15362" width="9.7109375" style="27" bestFit="1" customWidth="1"/>
    <col min="15363" max="15363" width="8.42578125" style="27" customWidth="1"/>
    <col min="15364" max="15364" width="10.140625" style="27" bestFit="1" customWidth="1"/>
    <col min="15365" max="15615" width="11.42578125" style="27"/>
    <col min="15616" max="15616" width="3.140625" style="27" customWidth="1"/>
    <col min="15617" max="15617" width="48.140625" style="27" customWidth="1"/>
    <col min="15618" max="15618" width="9.7109375" style="27" bestFit="1" customWidth="1"/>
    <col min="15619" max="15619" width="8.42578125" style="27" customWidth="1"/>
    <col min="15620" max="15620" width="10.140625" style="27" bestFit="1" customWidth="1"/>
    <col min="15621" max="15871" width="11.42578125" style="27"/>
    <col min="15872" max="15872" width="3.140625" style="27" customWidth="1"/>
    <col min="15873" max="15873" width="48.140625" style="27" customWidth="1"/>
    <col min="15874" max="15874" width="9.7109375" style="27" bestFit="1" customWidth="1"/>
    <col min="15875" max="15875" width="8.42578125" style="27" customWidth="1"/>
    <col min="15876" max="15876" width="10.140625" style="27" bestFit="1" customWidth="1"/>
    <col min="15877" max="16127" width="11.42578125" style="27"/>
    <col min="16128" max="16128" width="3.140625" style="27" customWidth="1"/>
    <col min="16129" max="16129" width="48.140625" style="27" customWidth="1"/>
    <col min="16130" max="16130" width="9.7109375" style="27" bestFit="1" customWidth="1"/>
    <col min="16131" max="16131" width="8.42578125" style="27" customWidth="1"/>
    <col min="16132" max="16132" width="10.140625" style="27" bestFit="1" customWidth="1"/>
    <col min="16133" max="16384" width="11.42578125" style="27"/>
  </cols>
  <sheetData>
    <row r="1" spans="1:8" s="123" customFormat="1" ht="15">
      <c r="A1" s="140" t="s">
        <v>477</v>
      </c>
      <c r="B1" s="140"/>
      <c r="C1" s="140"/>
      <c r="D1" s="140"/>
      <c r="E1" s="140"/>
      <c r="F1" s="22"/>
      <c r="G1" s="122"/>
      <c r="H1" s="122"/>
    </row>
    <row r="2" spans="1:8" s="25" customFormat="1" ht="14.25" customHeight="1">
      <c r="A2" s="31" t="s">
        <v>13</v>
      </c>
      <c r="B2" s="31"/>
      <c r="C2" s="31"/>
      <c r="D2" s="31"/>
      <c r="E2" s="31"/>
      <c r="F2" s="23"/>
      <c r="G2" s="24"/>
      <c r="H2" s="24"/>
    </row>
    <row r="3" spans="1:8" s="26" customFormat="1" ht="15">
      <c r="A3" s="144"/>
      <c r="B3" s="144"/>
      <c r="C3" s="144"/>
      <c r="D3" s="144"/>
      <c r="E3" s="144"/>
      <c r="F3" s="6"/>
      <c r="G3" s="51"/>
      <c r="H3" s="51"/>
    </row>
    <row r="4" spans="1:8" s="26" customFormat="1" ht="37.5" customHeight="1">
      <c r="A4" s="380"/>
      <c r="B4" s="381"/>
      <c r="C4" s="218" t="s">
        <v>385</v>
      </c>
      <c r="D4" s="218" t="s">
        <v>475</v>
      </c>
      <c r="E4" s="238" t="s">
        <v>14</v>
      </c>
      <c r="F4" s="6"/>
      <c r="G4" s="51"/>
      <c r="H4" s="51"/>
    </row>
    <row r="5" spans="1:8" s="29" customFormat="1" ht="15.75" customHeight="1">
      <c r="A5" s="31"/>
      <c r="B5" s="382"/>
      <c r="C5" s="31"/>
      <c r="D5" s="31"/>
      <c r="E5" s="31"/>
      <c r="F5" s="23"/>
      <c r="G5" s="24"/>
      <c r="H5" s="24"/>
    </row>
    <row r="6" spans="1:8" s="59" customFormat="1" ht="15" customHeight="1">
      <c r="A6" s="570" t="s">
        <v>23</v>
      </c>
      <c r="B6" s="570"/>
      <c r="C6" s="383"/>
      <c r="D6" s="383"/>
      <c r="E6" s="383"/>
    </row>
    <row r="7" spans="1:8" s="59" customFormat="1" ht="15" customHeight="1">
      <c r="A7" s="571" t="s">
        <v>206</v>
      </c>
      <c r="B7" s="571"/>
      <c r="C7" s="320">
        <v>81780</v>
      </c>
      <c r="D7" s="384">
        <v>81850</v>
      </c>
      <c r="E7" s="384">
        <f>D7-C7</f>
        <v>70</v>
      </c>
    </row>
    <row r="8" spans="1:8" s="59" customFormat="1" ht="15" customHeight="1">
      <c r="A8" s="571" t="s">
        <v>61</v>
      </c>
      <c r="B8" s="571"/>
      <c r="C8" s="320"/>
      <c r="D8" s="384"/>
      <c r="E8" s="384"/>
    </row>
    <row r="9" spans="1:8" s="59" customFormat="1" ht="15" customHeight="1">
      <c r="A9" s="141"/>
      <c r="B9" s="315" t="s">
        <v>218</v>
      </c>
      <c r="C9" s="320">
        <v>-29583.184000000001</v>
      </c>
      <c r="D9" s="384">
        <f>-26269.981-3202.484</f>
        <v>-29472.465</v>
      </c>
      <c r="E9" s="384">
        <f>D9-C9</f>
        <v>110.71900000000096</v>
      </c>
    </row>
    <row r="10" spans="1:8" s="59" customFormat="1" ht="15" customHeight="1">
      <c r="A10" s="141"/>
      <c r="B10" s="315" t="s">
        <v>207</v>
      </c>
      <c r="C10" s="320">
        <v>-3000</v>
      </c>
      <c r="D10" s="384">
        <v>-3000</v>
      </c>
      <c r="E10" s="384">
        <f>D10-C10</f>
        <v>0</v>
      </c>
    </row>
    <row r="11" spans="1:8" s="59" customFormat="1" ht="15" customHeight="1">
      <c r="A11" s="572" t="s">
        <v>62</v>
      </c>
      <c r="B11" s="572"/>
      <c r="C11" s="385">
        <f>SUM(C7:C10)</f>
        <v>49196.815999999999</v>
      </c>
      <c r="D11" s="385">
        <f>SUM(D7:D10)</f>
        <v>49377.535000000003</v>
      </c>
      <c r="E11" s="385">
        <f>D11-C11</f>
        <v>180.7190000000046</v>
      </c>
    </row>
    <row r="12" spans="1:8" s="124" customFormat="1" ht="15" customHeight="1">
      <c r="A12" s="142"/>
      <c r="B12" s="142"/>
      <c r="C12" s="498"/>
      <c r="D12" s="498"/>
      <c r="E12" s="498"/>
      <c r="F12" s="125"/>
    </row>
    <row r="13" spans="1:8" s="59" customFormat="1" ht="15" customHeight="1">
      <c r="A13" s="573" t="s">
        <v>208</v>
      </c>
      <c r="B13" s="573"/>
      <c r="C13" s="384"/>
      <c r="D13" s="384"/>
      <c r="E13" s="384"/>
    </row>
    <row r="14" spans="1:8" s="59" customFormat="1" ht="30" customHeight="1">
      <c r="A14" s="574" t="s">
        <v>303</v>
      </c>
      <c r="B14" s="574"/>
      <c r="C14" s="320">
        <v>923.99199999999996</v>
      </c>
      <c r="D14" s="320">
        <v>963.99199999999996</v>
      </c>
      <c r="E14" s="320">
        <f t="shared" ref="E14:E28" si="0">D14-C14</f>
        <v>40</v>
      </c>
    </row>
    <row r="15" spans="1:8" s="59" customFormat="1" ht="15" customHeight="1">
      <c r="A15" s="569" t="s">
        <v>209</v>
      </c>
      <c r="B15" s="569"/>
      <c r="C15" s="320">
        <v>6052.2190000000001</v>
      </c>
      <c r="D15" s="384">
        <v>6231.6009999999997</v>
      </c>
      <c r="E15" s="384">
        <f t="shared" si="0"/>
        <v>179.38199999999961</v>
      </c>
    </row>
    <row r="16" spans="1:8" s="59" customFormat="1" ht="15" customHeight="1">
      <c r="A16" s="314" t="s">
        <v>414</v>
      </c>
      <c r="B16" s="314"/>
      <c r="C16" s="320">
        <v>2302.442</v>
      </c>
      <c r="D16" s="384">
        <v>2257.0500000000002</v>
      </c>
      <c r="E16" s="384">
        <f t="shared" si="0"/>
        <v>-45.391999999999825</v>
      </c>
    </row>
    <row r="17" spans="1:6" s="59" customFormat="1" ht="15" customHeight="1">
      <c r="A17" s="569" t="s">
        <v>353</v>
      </c>
      <c r="B17" s="569"/>
      <c r="C17" s="320">
        <v>6928.4129999999996</v>
      </c>
      <c r="D17" s="384">
        <v>6992.491</v>
      </c>
      <c r="E17" s="384">
        <f t="shared" si="0"/>
        <v>64.078000000000429</v>
      </c>
    </row>
    <row r="18" spans="1:6" s="59" customFormat="1" ht="15" customHeight="1">
      <c r="A18" s="569" t="s">
        <v>468</v>
      </c>
      <c r="B18" s="569"/>
      <c r="C18" s="320">
        <v>244.18199999999999</v>
      </c>
      <c r="D18" s="384">
        <v>289.18200000000002</v>
      </c>
      <c r="E18" s="384">
        <f t="shared" si="0"/>
        <v>45.000000000000028</v>
      </c>
    </row>
    <row r="19" spans="1:6" s="59" customFormat="1" ht="15" customHeight="1">
      <c r="A19" s="569" t="s">
        <v>219</v>
      </c>
      <c r="B19" s="569"/>
      <c r="C19" s="320">
        <v>142.72200000000001</v>
      </c>
      <c r="D19" s="384">
        <v>105.405</v>
      </c>
      <c r="E19" s="384">
        <f t="shared" si="0"/>
        <v>-37.317000000000007</v>
      </c>
    </row>
    <row r="20" spans="1:6" s="59" customFormat="1" ht="15" customHeight="1">
      <c r="A20" s="569" t="s">
        <v>302</v>
      </c>
      <c r="B20" s="569"/>
      <c r="C20" s="320">
        <v>429.209</v>
      </c>
      <c r="D20" s="384">
        <v>404.459</v>
      </c>
      <c r="E20" s="384">
        <f t="shared" si="0"/>
        <v>-24.75</v>
      </c>
    </row>
    <row r="21" spans="1:6" s="59" customFormat="1" ht="15" customHeight="1">
      <c r="A21" s="574" t="s">
        <v>210</v>
      </c>
      <c r="B21" s="574"/>
      <c r="C21" s="320">
        <v>503.57900000000001</v>
      </c>
      <c r="D21" s="384">
        <v>651.17899999999997</v>
      </c>
      <c r="E21" s="384">
        <f t="shared" si="0"/>
        <v>147.59999999999997</v>
      </c>
    </row>
    <row r="22" spans="1:6" s="59" customFormat="1" ht="15" customHeight="1">
      <c r="A22" s="569" t="s">
        <v>211</v>
      </c>
      <c r="B22" s="569"/>
      <c r="C22" s="320">
        <v>26.614999999999998</v>
      </c>
      <c r="D22" s="384">
        <v>42.859000000000002</v>
      </c>
      <c r="E22" s="384">
        <f t="shared" si="0"/>
        <v>16.244000000000003</v>
      </c>
    </row>
    <row r="23" spans="1:6" s="59" customFormat="1" ht="15" customHeight="1">
      <c r="A23" s="569" t="s">
        <v>212</v>
      </c>
      <c r="B23" s="569"/>
      <c r="C23" s="320">
        <v>562.875</v>
      </c>
      <c r="D23" s="384">
        <v>567.28399999999999</v>
      </c>
      <c r="E23" s="384">
        <f t="shared" si="0"/>
        <v>4.4089999999999918</v>
      </c>
    </row>
    <row r="24" spans="1:6" s="59" customFormat="1" ht="15" customHeight="1">
      <c r="A24" s="314" t="s">
        <v>63</v>
      </c>
      <c r="B24" s="314"/>
      <c r="C24" s="320">
        <v>112.148</v>
      </c>
      <c r="D24" s="384">
        <v>2.0390000000000001</v>
      </c>
      <c r="E24" s="384">
        <f t="shared" si="0"/>
        <v>-110.10899999999999</v>
      </c>
    </row>
    <row r="25" spans="1:6" s="59" customFormat="1" ht="15" customHeight="1">
      <c r="A25" s="569" t="s">
        <v>213</v>
      </c>
      <c r="B25" s="569"/>
      <c r="C25" s="320">
        <v>9.25</v>
      </c>
      <c r="D25" s="384">
        <v>2.4620000000000002</v>
      </c>
      <c r="E25" s="384">
        <f t="shared" si="0"/>
        <v>-6.7880000000000003</v>
      </c>
    </row>
    <row r="26" spans="1:6" s="59" customFormat="1" ht="15" customHeight="1">
      <c r="A26" s="569" t="s">
        <v>214</v>
      </c>
      <c r="B26" s="569"/>
      <c r="C26" s="320">
        <v>1417.903</v>
      </c>
      <c r="D26" s="384">
        <v>1411.5419999999999</v>
      </c>
      <c r="E26" s="384">
        <f t="shared" si="0"/>
        <v>-6.3610000000001037</v>
      </c>
    </row>
    <row r="27" spans="1:6" s="59" customFormat="1" ht="15" customHeight="1">
      <c r="A27" s="569" t="s">
        <v>215</v>
      </c>
      <c r="B27" s="569"/>
      <c r="C27" s="384">
        <f>-SUM(C14:C26)+C28</f>
        <v>2673.018</v>
      </c>
      <c r="D27" s="384">
        <f>-SUM(D14:D26)+D28</f>
        <v>2603.4780000000028</v>
      </c>
      <c r="E27" s="384">
        <f t="shared" si="0"/>
        <v>-69.539999999997235</v>
      </c>
    </row>
    <row r="28" spans="1:6" s="59" customFormat="1" ht="15" customHeight="1">
      <c r="A28" s="575" t="s">
        <v>216</v>
      </c>
      <c r="B28" s="575"/>
      <c r="C28" s="385">
        <f>C29-C11</f>
        <v>22328.567000000003</v>
      </c>
      <c r="D28" s="385">
        <f>D29-D11</f>
        <v>22525.023000000001</v>
      </c>
      <c r="E28" s="385">
        <f t="shared" si="0"/>
        <v>196.45599999999831</v>
      </c>
      <c r="F28" s="320"/>
    </row>
    <row r="29" spans="1:6" s="137" customFormat="1" ht="27" customHeight="1">
      <c r="A29" s="239" t="s">
        <v>217</v>
      </c>
      <c r="B29" s="239"/>
      <c r="C29" s="247">
        <v>71525.383000000002</v>
      </c>
      <c r="D29" s="247">
        <v>71902.558000000005</v>
      </c>
      <c r="E29" s="247">
        <f>D29-C29</f>
        <v>377.17500000000291</v>
      </c>
      <c r="F29" s="127"/>
    </row>
    <row r="30" spans="1:6" s="137" customFormat="1" ht="15">
      <c r="A30" s="127"/>
      <c r="B30" s="127"/>
      <c r="C30" s="127"/>
      <c r="D30" s="127"/>
      <c r="E30" s="127"/>
      <c r="F30" s="127"/>
    </row>
    <row r="31" spans="1:6" s="59" customFormat="1" ht="15">
      <c r="A31" s="146" t="s">
        <v>204</v>
      </c>
      <c r="C31" s="386"/>
      <c r="D31" s="386"/>
      <c r="E31" s="386"/>
    </row>
    <row r="32" spans="1:6" s="59" customFormat="1" ht="15">
      <c r="A32" s="24"/>
      <c r="C32" s="386"/>
      <c r="D32" s="386"/>
      <c r="E32" s="386"/>
    </row>
  </sheetData>
  <mergeCells count="18">
    <mergeCell ref="A28:B28"/>
    <mergeCell ref="A18:B18"/>
    <mergeCell ref="A19:B19"/>
    <mergeCell ref="A20:B20"/>
    <mergeCell ref="A21:B21"/>
    <mergeCell ref="A22:B22"/>
    <mergeCell ref="A23:B23"/>
    <mergeCell ref="A25:B25"/>
    <mergeCell ref="A26:B26"/>
    <mergeCell ref="A27:B27"/>
    <mergeCell ref="A17:B17"/>
    <mergeCell ref="A6:B6"/>
    <mergeCell ref="A7:B7"/>
    <mergeCell ref="A8:B8"/>
    <mergeCell ref="A11:B11"/>
    <mergeCell ref="A13:B13"/>
    <mergeCell ref="A14:B14"/>
    <mergeCell ref="A15:B15"/>
  </mergeCells>
  <pageMargins left="0.23622047244094491" right="0.23622047244094491" top="0.74803149606299213" bottom="0.74803149606299213" header="0.31496062992125984" footer="0.31496062992125984"/>
  <pageSetup paperSize="9" scale="9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1">
    <tabColor rgb="FF92D050"/>
  </sheetPr>
  <dimension ref="A1:H66"/>
  <sheetViews>
    <sheetView showGridLines="0" workbookViewId="0"/>
  </sheetViews>
  <sheetFormatPr baseColWidth="10" defaultRowHeight="11.25"/>
  <cols>
    <col min="1" max="2" width="3.42578125" style="319" customWidth="1"/>
    <col min="3" max="3" width="43.42578125" style="319" customWidth="1"/>
    <col min="4" max="6" width="13" style="319" customWidth="1"/>
    <col min="7" max="255" width="11.42578125" style="319"/>
    <col min="256" max="257" width="3.42578125" style="319" customWidth="1"/>
    <col min="258" max="258" width="39.28515625" style="319" customWidth="1"/>
    <col min="259" max="259" width="9.7109375" style="319" customWidth="1"/>
    <col min="260" max="260" width="13.5703125" style="319" customWidth="1"/>
    <col min="261" max="261" width="12.42578125" style="319" bestFit="1" customWidth="1"/>
    <col min="262" max="511" width="11.42578125" style="319"/>
    <col min="512" max="513" width="3.42578125" style="319" customWidth="1"/>
    <col min="514" max="514" width="39.28515625" style="319" customWidth="1"/>
    <col min="515" max="515" width="9.7109375" style="319" customWidth="1"/>
    <col min="516" max="516" width="13.5703125" style="319" customWidth="1"/>
    <col min="517" max="517" width="12.42578125" style="319" bestFit="1" customWidth="1"/>
    <col min="518" max="767" width="11.42578125" style="319"/>
    <col min="768" max="769" width="3.42578125" style="319" customWidth="1"/>
    <col min="770" max="770" width="39.28515625" style="319" customWidth="1"/>
    <col min="771" max="771" width="9.7109375" style="319" customWidth="1"/>
    <col min="772" max="772" width="13.5703125" style="319" customWidth="1"/>
    <col min="773" max="773" width="12.42578125" style="319" bestFit="1" customWidth="1"/>
    <col min="774" max="1023" width="11.42578125" style="319"/>
    <col min="1024" max="1025" width="3.42578125" style="319" customWidth="1"/>
    <col min="1026" max="1026" width="39.28515625" style="319" customWidth="1"/>
    <col min="1027" max="1027" width="9.7109375" style="319" customWidth="1"/>
    <col min="1028" max="1028" width="13.5703125" style="319" customWidth="1"/>
    <col min="1029" max="1029" width="12.42578125" style="319" bestFit="1" customWidth="1"/>
    <col min="1030" max="1279" width="11.42578125" style="319"/>
    <col min="1280" max="1281" width="3.42578125" style="319" customWidth="1"/>
    <col min="1282" max="1282" width="39.28515625" style="319" customWidth="1"/>
    <col min="1283" max="1283" width="9.7109375" style="319" customWidth="1"/>
    <col min="1284" max="1284" width="13.5703125" style="319" customWidth="1"/>
    <col min="1285" max="1285" width="12.42578125" style="319" bestFit="1" customWidth="1"/>
    <col min="1286" max="1535" width="11.42578125" style="319"/>
    <col min="1536" max="1537" width="3.42578125" style="319" customWidth="1"/>
    <col min="1538" max="1538" width="39.28515625" style="319" customWidth="1"/>
    <col min="1539" max="1539" width="9.7109375" style="319" customWidth="1"/>
    <col min="1540" max="1540" width="13.5703125" style="319" customWidth="1"/>
    <col min="1541" max="1541" width="12.42578125" style="319" bestFit="1" customWidth="1"/>
    <col min="1542" max="1791" width="11.42578125" style="319"/>
    <col min="1792" max="1793" width="3.42578125" style="319" customWidth="1"/>
    <col min="1794" max="1794" width="39.28515625" style="319" customWidth="1"/>
    <col min="1795" max="1795" width="9.7109375" style="319" customWidth="1"/>
    <col min="1796" max="1796" width="13.5703125" style="319" customWidth="1"/>
    <col min="1797" max="1797" width="12.42578125" style="319" bestFit="1" customWidth="1"/>
    <col min="1798" max="2047" width="11.42578125" style="319"/>
    <col min="2048" max="2049" width="3.42578125" style="319" customWidth="1"/>
    <col min="2050" max="2050" width="39.28515625" style="319" customWidth="1"/>
    <col min="2051" max="2051" width="9.7109375" style="319" customWidth="1"/>
    <col min="2052" max="2052" width="13.5703125" style="319" customWidth="1"/>
    <col min="2053" max="2053" width="12.42578125" style="319" bestFit="1" customWidth="1"/>
    <col min="2054" max="2303" width="11.42578125" style="319"/>
    <col min="2304" max="2305" width="3.42578125" style="319" customWidth="1"/>
    <col min="2306" max="2306" width="39.28515625" style="319" customWidth="1"/>
    <col min="2307" max="2307" width="9.7109375" style="319" customWidth="1"/>
    <col min="2308" max="2308" width="13.5703125" style="319" customWidth="1"/>
    <col min="2309" max="2309" width="12.42578125" style="319" bestFit="1" customWidth="1"/>
    <col min="2310" max="2559" width="11.42578125" style="319"/>
    <col min="2560" max="2561" width="3.42578125" style="319" customWidth="1"/>
    <col min="2562" max="2562" width="39.28515625" style="319" customWidth="1"/>
    <col min="2563" max="2563" width="9.7109375" style="319" customWidth="1"/>
    <col min="2564" max="2564" width="13.5703125" style="319" customWidth="1"/>
    <col min="2565" max="2565" width="12.42578125" style="319" bestFit="1" customWidth="1"/>
    <col min="2566" max="2815" width="11.42578125" style="319"/>
    <col min="2816" max="2817" width="3.42578125" style="319" customWidth="1"/>
    <col min="2818" max="2818" width="39.28515625" style="319" customWidth="1"/>
    <col min="2819" max="2819" width="9.7109375" style="319" customWidth="1"/>
    <col min="2820" max="2820" width="13.5703125" style="319" customWidth="1"/>
    <col min="2821" max="2821" width="12.42578125" style="319" bestFit="1" customWidth="1"/>
    <col min="2822" max="3071" width="11.42578125" style="319"/>
    <col min="3072" max="3073" width="3.42578125" style="319" customWidth="1"/>
    <col min="3074" max="3074" width="39.28515625" style="319" customWidth="1"/>
    <col min="3075" max="3075" width="9.7109375" style="319" customWidth="1"/>
    <col min="3076" max="3076" width="13.5703125" style="319" customWidth="1"/>
    <col min="3077" max="3077" width="12.42578125" style="319" bestFit="1" customWidth="1"/>
    <col min="3078" max="3327" width="11.42578125" style="319"/>
    <col min="3328" max="3329" width="3.42578125" style="319" customWidth="1"/>
    <col min="3330" max="3330" width="39.28515625" style="319" customWidth="1"/>
    <col min="3331" max="3331" width="9.7109375" style="319" customWidth="1"/>
    <col min="3332" max="3332" width="13.5703125" style="319" customWidth="1"/>
    <col min="3333" max="3333" width="12.42578125" style="319" bestFit="1" customWidth="1"/>
    <col min="3334" max="3583" width="11.42578125" style="319"/>
    <col min="3584" max="3585" width="3.42578125" style="319" customWidth="1"/>
    <col min="3586" max="3586" width="39.28515625" style="319" customWidth="1"/>
    <col min="3587" max="3587" width="9.7109375" style="319" customWidth="1"/>
    <col min="3588" max="3588" width="13.5703125" style="319" customWidth="1"/>
    <col min="3589" max="3589" width="12.42578125" style="319" bestFit="1" customWidth="1"/>
    <col min="3590" max="3839" width="11.42578125" style="319"/>
    <col min="3840" max="3841" width="3.42578125" style="319" customWidth="1"/>
    <col min="3842" max="3842" width="39.28515625" style="319" customWidth="1"/>
    <col min="3843" max="3843" width="9.7109375" style="319" customWidth="1"/>
    <col min="3844" max="3844" width="13.5703125" style="319" customWidth="1"/>
    <col min="3845" max="3845" width="12.42578125" style="319" bestFit="1" customWidth="1"/>
    <col min="3846" max="4095" width="11.42578125" style="319"/>
    <col min="4096" max="4097" width="3.42578125" style="319" customWidth="1"/>
    <col min="4098" max="4098" width="39.28515625" style="319" customWidth="1"/>
    <col min="4099" max="4099" width="9.7109375" style="319" customWidth="1"/>
    <col min="4100" max="4100" width="13.5703125" style="319" customWidth="1"/>
    <col min="4101" max="4101" width="12.42578125" style="319" bestFit="1" customWidth="1"/>
    <col min="4102" max="4351" width="11.42578125" style="319"/>
    <col min="4352" max="4353" width="3.42578125" style="319" customWidth="1"/>
    <col min="4354" max="4354" width="39.28515625" style="319" customWidth="1"/>
    <col min="4355" max="4355" width="9.7109375" style="319" customWidth="1"/>
    <col min="4356" max="4356" width="13.5703125" style="319" customWidth="1"/>
    <col min="4357" max="4357" width="12.42578125" style="319" bestFit="1" customWidth="1"/>
    <col min="4358" max="4607" width="11.42578125" style="319"/>
    <col min="4608" max="4609" width="3.42578125" style="319" customWidth="1"/>
    <col min="4610" max="4610" width="39.28515625" style="319" customWidth="1"/>
    <col min="4611" max="4611" width="9.7109375" style="319" customWidth="1"/>
    <col min="4612" max="4612" width="13.5703125" style="319" customWidth="1"/>
    <col min="4613" max="4613" width="12.42578125" style="319" bestFit="1" customWidth="1"/>
    <col min="4614" max="4863" width="11.42578125" style="319"/>
    <col min="4864" max="4865" width="3.42578125" style="319" customWidth="1"/>
    <col min="4866" max="4866" width="39.28515625" style="319" customWidth="1"/>
    <col min="4867" max="4867" width="9.7109375" style="319" customWidth="1"/>
    <col min="4868" max="4868" width="13.5703125" style="319" customWidth="1"/>
    <col min="4869" max="4869" width="12.42578125" style="319" bestFit="1" customWidth="1"/>
    <col min="4870" max="5119" width="11.42578125" style="319"/>
    <col min="5120" max="5121" width="3.42578125" style="319" customWidth="1"/>
    <col min="5122" max="5122" width="39.28515625" style="319" customWidth="1"/>
    <col min="5123" max="5123" width="9.7109375" style="319" customWidth="1"/>
    <col min="5124" max="5124" width="13.5703125" style="319" customWidth="1"/>
    <col min="5125" max="5125" width="12.42578125" style="319" bestFit="1" customWidth="1"/>
    <col min="5126" max="5375" width="11.42578125" style="319"/>
    <col min="5376" max="5377" width="3.42578125" style="319" customWidth="1"/>
    <col min="5378" max="5378" width="39.28515625" style="319" customWidth="1"/>
    <col min="5379" max="5379" width="9.7109375" style="319" customWidth="1"/>
    <col min="5380" max="5380" width="13.5703125" style="319" customWidth="1"/>
    <col min="5381" max="5381" width="12.42578125" style="319" bestFit="1" customWidth="1"/>
    <col min="5382" max="5631" width="11.42578125" style="319"/>
    <col min="5632" max="5633" width="3.42578125" style="319" customWidth="1"/>
    <col min="5634" max="5634" width="39.28515625" style="319" customWidth="1"/>
    <col min="5635" max="5635" width="9.7109375" style="319" customWidth="1"/>
    <col min="5636" max="5636" width="13.5703125" style="319" customWidth="1"/>
    <col min="5637" max="5637" width="12.42578125" style="319" bestFit="1" customWidth="1"/>
    <col min="5638" max="5887" width="11.42578125" style="319"/>
    <col min="5888" max="5889" width="3.42578125" style="319" customWidth="1"/>
    <col min="5890" max="5890" width="39.28515625" style="319" customWidth="1"/>
    <col min="5891" max="5891" width="9.7109375" style="319" customWidth="1"/>
    <col min="5892" max="5892" width="13.5703125" style="319" customWidth="1"/>
    <col min="5893" max="5893" width="12.42578125" style="319" bestFit="1" customWidth="1"/>
    <col min="5894" max="6143" width="11.42578125" style="319"/>
    <col min="6144" max="6145" width="3.42578125" style="319" customWidth="1"/>
    <col min="6146" max="6146" width="39.28515625" style="319" customWidth="1"/>
    <col min="6147" max="6147" width="9.7109375" style="319" customWidth="1"/>
    <col min="6148" max="6148" width="13.5703125" style="319" customWidth="1"/>
    <col min="6149" max="6149" width="12.42578125" style="319" bestFit="1" customWidth="1"/>
    <col min="6150" max="6399" width="11.42578125" style="319"/>
    <col min="6400" max="6401" width="3.42578125" style="319" customWidth="1"/>
    <col min="6402" max="6402" width="39.28515625" style="319" customWidth="1"/>
    <col min="6403" max="6403" width="9.7109375" style="319" customWidth="1"/>
    <col min="6404" max="6404" width="13.5703125" style="319" customWidth="1"/>
    <col min="6405" max="6405" width="12.42578125" style="319" bestFit="1" customWidth="1"/>
    <col min="6406" max="6655" width="11.42578125" style="319"/>
    <col min="6656" max="6657" width="3.42578125" style="319" customWidth="1"/>
    <col min="6658" max="6658" width="39.28515625" style="319" customWidth="1"/>
    <col min="6659" max="6659" width="9.7109375" style="319" customWidth="1"/>
    <col min="6660" max="6660" width="13.5703125" style="319" customWidth="1"/>
    <col min="6661" max="6661" width="12.42578125" style="319" bestFit="1" customWidth="1"/>
    <col min="6662" max="6911" width="11.42578125" style="319"/>
    <col min="6912" max="6913" width="3.42578125" style="319" customWidth="1"/>
    <col min="6914" max="6914" width="39.28515625" style="319" customWidth="1"/>
    <col min="6915" max="6915" width="9.7109375" style="319" customWidth="1"/>
    <col min="6916" max="6916" width="13.5703125" style="319" customWidth="1"/>
    <col min="6917" max="6917" width="12.42578125" style="319" bestFit="1" customWidth="1"/>
    <col min="6918" max="7167" width="11.42578125" style="319"/>
    <col min="7168" max="7169" width="3.42578125" style="319" customWidth="1"/>
    <col min="7170" max="7170" width="39.28515625" style="319" customWidth="1"/>
    <col min="7171" max="7171" width="9.7109375" style="319" customWidth="1"/>
    <col min="7172" max="7172" width="13.5703125" style="319" customWidth="1"/>
    <col min="7173" max="7173" width="12.42578125" style="319" bestFit="1" customWidth="1"/>
    <col min="7174" max="7423" width="11.42578125" style="319"/>
    <col min="7424" max="7425" width="3.42578125" style="319" customWidth="1"/>
    <col min="7426" max="7426" width="39.28515625" style="319" customWidth="1"/>
    <col min="7427" max="7427" width="9.7109375" style="319" customWidth="1"/>
    <col min="7428" max="7428" width="13.5703125" style="319" customWidth="1"/>
    <col min="7429" max="7429" width="12.42578125" style="319" bestFit="1" customWidth="1"/>
    <col min="7430" max="7679" width="11.42578125" style="319"/>
    <col min="7680" max="7681" width="3.42578125" style="319" customWidth="1"/>
    <col min="7682" max="7682" width="39.28515625" style="319" customWidth="1"/>
    <col min="7683" max="7683" width="9.7109375" style="319" customWidth="1"/>
    <col min="7684" max="7684" width="13.5703125" style="319" customWidth="1"/>
    <col min="7685" max="7685" width="12.42578125" style="319" bestFit="1" customWidth="1"/>
    <col min="7686" max="7935" width="11.42578125" style="319"/>
    <col min="7936" max="7937" width="3.42578125" style="319" customWidth="1"/>
    <col min="7938" max="7938" width="39.28515625" style="319" customWidth="1"/>
    <col min="7939" max="7939" width="9.7109375" style="319" customWidth="1"/>
    <col min="7940" max="7940" width="13.5703125" style="319" customWidth="1"/>
    <col min="7941" max="7941" width="12.42578125" style="319" bestFit="1" customWidth="1"/>
    <col min="7942" max="8191" width="11.42578125" style="319"/>
    <col min="8192" max="8193" width="3.42578125" style="319" customWidth="1"/>
    <col min="8194" max="8194" width="39.28515625" style="319" customWidth="1"/>
    <col min="8195" max="8195" width="9.7109375" style="319" customWidth="1"/>
    <col min="8196" max="8196" width="13.5703125" style="319" customWidth="1"/>
    <col min="8197" max="8197" width="12.42578125" style="319" bestFit="1" customWidth="1"/>
    <col min="8198" max="8447" width="11.42578125" style="319"/>
    <col min="8448" max="8449" width="3.42578125" style="319" customWidth="1"/>
    <col min="8450" max="8450" width="39.28515625" style="319" customWidth="1"/>
    <col min="8451" max="8451" width="9.7109375" style="319" customWidth="1"/>
    <col min="8452" max="8452" width="13.5703125" style="319" customWidth="1"/>
    <col min="8453" max="8453" width="12.42578125" style="319" bestFit="1" customWidth="1"/>
    <col min="8454" max="8703" width="11.42578125" style="319"/>
    <col min="8704" max="8705" width="3.42578125" style="319" customWidth="1"/>
    <col min="8706" max="8706" width="39.28515625" style="319" customWidth="1"/>
    <col min="8707" max="8707" width="9.7109375" style="319" customWidth="1"/>
    <col min="8708" max="8708" width="13.5703125" style="319" customWidth="1"/>
    <col min="8709" max="8709" width="12.42578125" style="319" bestFit="1" customWidth="1"/>
    <col min="8710" max="8959" width="11.42578125" style="319"/>
    <col min="8960" max="8961" width="3.42578125" style="319" customWidth="1"/>
    <col min="8962" max="8962" width="39.28515625" style="319" customWidth="1"/>
    <col min="8963" max="8963" width="9.7109375" style="319" customWidth="1"/>
    <col min="8964" max="8964" width="13.5703125" style="319" customWidth="1"/>
    <col min="8965" max="8965" width="12.42578125" style="319" bestFit="1" customWidth="1"/>
    <col min="8966" max="9215" width="11.42578125" style="319"/>
    <col min="9216" max="9217" width="3.42578125" style="319" customWidth="1"/>
    <col min="9218" max="9218" width="39.28515625" style="319" customWidth="1"/>
    <col min="9219" max="9219" width="9.7109375" style="319" customWidth="1"/>
    <col min="9220" max="9220" width="13.5703125" style="319" customWidth="1"/>
    <col min="9221" max="9221" width="12.42578125" style="319" bestFit="1" customWidth="1"/>
    <col min="9222" max="9471" width="11.42578125" style="319"/>
    <col min="9472" max="9473" width="3.42578125" style="319" customWidth="1"/>
    <col min="9474" max="9474" width="39.28515625" style="319" customWidth="1"/>
    <col min="9475" max="9475" width="9.7109375" style="319" customWidth="1"/>
    <col min="9476" max="9476" width="13.5703125" style="319" customWidth="1"/>
    <col min="9477" max="9477" width="12.42578125" style="319" bestFit="1" customWidth="1"/>
    <col min="9478" max="9727" width="11.42578125" style="319"/>
    <col min="9728" max="9729" width="3.42578125" style="319" customWidth="1"/>
    <col min="9730" max="9730" width="39.28515625" style="319" customWidth="1"/>
    <col min="9731" max="9731" width="9.7109375" style="319" customWidth="1"/>
    <col min="9732" max="9732" width="13.5703125" style="319" customWidth="1"/>
    <col min="9733" max="9733" width="12.42578125" style="319" bestFit="1" customWidth="1"/>
    <col min="9734" max="9983" width="11.42578125" style="319"/>
    <col min="9984" max="9985" width="3.42578125" style="319" customWidth="1"/>
    <col min="9986" max="9986" width="39.28515625" style="319" customWidth="1"/>
    <col min="9987" max="9987" width="9.7109375" style="319" customWidth="1"/>
    <col min="9988" max="9988" width="13.5703125" style="319" customWidth="1"/>
    <col min="9989" max="9989" width="12.42578125" style="319" bestFit="1" customWidth="1"/>
    <col min="9990" max="10239" width="11.42578125" style="319"/>
    <col min="10240" max="10241" width="3.42578125" style="319" customWidth="1"/>
    <col min="10242" max="10242" width="39.28515625" style="319" customWidth="1"/>
    <col min="10243" max="10243" width="9.7109375" style="319" customWidth="1"/>
    <col min="10244" max="10244" width="13.5703125" style="319" customWidth="1"/>
    <col min="10245" max="10245" width="12.42578125" style="319" bestFit="1" customWidth="1"/>
    <col min="10246" max="10495" width="11.42578125" style="319"/>
    <col min="10496" max="10497" width="3.42578125" style="319" customWidth="1"/>
    <col min="10498" max="10498" width="39.28515625" style="319" customWidth="1"/>
    <col min="10499" max="10499" width="9.7109375" style="319" customWidth="1"/>
    <col min="10500" max="10500" width="13.5703125" style="319" customWidth="1"/>
    <col min="10501" max="10501" width="12.42578125" style="319" bestFit="1" customWidth="1"/>
    <col min="10502" max="10751" width="11.42578125" style="319"/>
    <col min="10752" max="10753" width="3.42578125" style="319" customWidth="1"/>
    <col min="10754" max="10754" width="39.28515625" style="319" customWidth="1"/>
    <col min="10755" max="10755" width="9.7109375" style="319" customWidth="1"/>
    <col min="10756" max="10756" width="13.5703125" style="319" customWidth="1"/>
    <col min="10757" max="10757" width="12.42578125" style="319" bestFit="1" customWidth="1"/>
    <col min="10758" max="11007" width="11.42578125" style="319"/>
    <col min="11008" max="11009" width="3.42578125" style="319" customWidth="1"/>
    <col min="11010" max="11010" width="39.28515625" style="319" customWidth="1"/>
    <col min="11011" max="11011" width="9.7109375" style="319" customWidth="1"/>
    <col min="11012" max="11012" width="13.5703125" style="319" customWidth="1"/>
    <col min="11013" max="11013" width="12.42578125" style="319" bestFit="1" customWidth="1"/>
    <col min="11014" max="11263" width="11.42578125" style="319"/>
    <col min="11264" max="11265" width="3.42578125" style="319" customWidth="1"/>
    <col min="11266" max="11266" width="39.28515625" style="319" customWidth="1"/>
    <col min="11267" max="11267" width="9.7109375" style="319" customWidth="1"/>
    <col min="11268" max="11268" width="13.5703125" style="319" customWidth="1"/>
    <col min="11269" max="11269" width="12.42578125" style="319" bestFit="1" customWidth="1"/>
    <col min="11270" max="11519" width="11.42578125" style="319"/>
    <col min="11520" max="11521" width="3.42578125" style="319" customWidth="1"/>
    <col min="11522" max="11522" width="39.28515625" style="319" customWidth="1"/>
    <col min="11523" max="11523" width="9.7109375" style="319" customWidth="1"/>
    <col min="11524" max="11524" width="13.5703125" style="319" customWidth="1"/>
    <col min="11525" max="11525" width="12.42578125" style="319" bestFit="1" customWidth="1"/>
    <col min="11526" max="11775" width="11.42578125" style="319"/>
    <col min="11776" max="11777" width="3.42578125" style="319" customWidth="1"/>
    <col min="11778" max="11778" width="39.28515625" style="319" customWidth="1"/>
    <col min="11779" max="11779" width="9.7109375" style="319" customWidth="1"/>
    <col min="11780" max="11780" width="13.5703125" style="319" customWidth="1"/>
    <col min="11781" max="11781" width="12.42578125" style="319" bestFit="1" customWidth="1"/>
    <col min="11782" max="12031" width="11.42578125" style="319"/>
    <col min="12032" max="12033" width="3.42578125" style="319" customWidth="1"/>
    <col min="12034" max="12034" width="39.28515625" style="319" customWidth="1"/>
    <col min="12035" max="12035" width="9.7109375" style="319" customWidth="1"/>
    <col min="12036" max="12036" width="13.5703125" style="319" customWidth="1"/>
    <col min="12037" max="12037" width="12.42578125" style="319" bestFit="1" customWidth="1"/>
    <col min="12038" max="12287" width="11.42578125" style="319"/>
    <col min="12288" max="12289" width="3.42578125" style="319" customWidth="1"/>
    <col min="12290" max="12290" width="39.28515625" style="319" customWidth="1"/>
    <col min="12291" max="12291" width="9.7109375" style="319" customWidth="1"/>
    <col min="12292" max="12292" width="13.5703125" style="319" customWidth="1"/>
    <col min="12293" max="12293" width="12.42578125" style="319" bestFit="1" customWidth="1"/>
    <col min="12294" max="12543" width="11.42578125" style="319"/>
    <col min="12544" max="12545" width="3.42578125" style="319" customWidth="1"/>
    <col min="12546" max="12546" width="39.28515625" style="319" customWidth="1"/>
    <col min="12547" max="12547" width="9.7109375" style="319" customWidth="1"/>
    <col min="12548" max="12548" width="13.5703125" style="319" customWidth="1"/>
    <col min="12549" max="12549" width="12.42578125" style="319" bestFit="1" customWidth="1"/>
    <col min="12550" max="12799" width="11.42578125" style="319"/>
    <col min="12800" max="12801" width="3.42578125" style="319" customWidth="1"/>
    <col min="12802" max="12802" width="39.28515625" style="319" customWidth="1"/>
    <col min="12803" max="12803" width="9.7109375" style="319" customWidth="1"/>
    <col min="12804" max="12804" width="13.5703125" style="319" customWidth="1"/>
    <col min="12805" max="12805" width="12.42578125" style="319" bestFit="1" customWidth="1"/>
    <col min="12806" max="13055" width="11.42578125" style="319"/>
    <col min="13056" max="13057" width="3.42578125" style="319" customWidth="1"/>
    <col min="13058" max="13058" width="39.28515625" style="319" customWidth="1"/>
    <col min="13059" max="13059" width="9.7109375" style="319" customWidth="1"/>
    <col min="13060" max="13060" width="13.5703125" style="319" customWidth="1"/>
    <col min="13061" max="13061" width="12.42578125" style="319" bestFit="1" customWidth="1"/>
    <col min="13062" max="13311" width="11.42578125" style="319"/>
    <col min="13312" max="13313" width="3.42578125" style="319" customWidth="1"/>
    <col min="13314" max="13314" width="39.28515625" style="319" customWidth="1"/>
    <col min="13315" max="13315" width="9.7109375" style="319" customWidth="1"/>
    <col min="13316" max="13316" width="13.5703125" style="319" customWidth="1"/>
    <col min="13317" max="13317" width="12.42578125" style="319" bestFit="1" customWidth="1"/>
    <col min="13318" max="13567" width="11.42578125" style="319"/>
    <col min="13568" max="13569" width="3.42578125" style="319" customWidth="1"/>
    <col min="13570" max="13570" width="39.28515625" style="319" customWidth="1"/>
    <col min="13571" max="13571" width="9.7109375" style="319" customWidth="1"/>
    <col min="13572" max="13572" width="13.5703125" style="319" customWidth="1"/>
    <col min="13573" max="13573" width="12.42578125" style="319" bestFit="1" customWidth="1"/>
    <col min="13574" max="13823" width="11.42578125" style="319"/>
    <col min="13824" max="13825" width="3.42578125" style="319" customWidth="1"/>
    <col min="13826" max="13826" width="39.28515625" style="319" customWidth="1"/>
    <col min="13827" max="13827" width="9.7109375" style="319" customWidth="1"/>
    <col min="13828" max="13828" width="13.5703125" style="319" customWidth="1"/>
    <col min="13829" max="13829" width="12.42578125" style="319" bestFit="1" customWidth="1"/>
    <col min="13830" max="14079" width="11.42578125" style="319"/>
    <col min="14080" max="14081" width="3.42578125" style="319" customWidth="1"/>
    <col min="14082" max="14082" width="39.28515625" style="319" customWidth="1"/>
    <col min="14083" max="14083" width="9.7109375" style="319" customWidth="1"/>
    <col min="14084" max="14084" width="13.5703125" style="319" customWidth="1"/>
    <col min="14085" max="14085" width="12.42578125" style="319" bestFit="1" customWidth="1"/>
    <col min="14086" max="14335" width="11.42578125" style="319"/>
    <col min="14336" max="14337" width="3.42578125" style="319" customWidth="1"/>
    <col min="14338" max="14338" width="39.28515625" style="319" customWidth="1"/>
    <col min="14339" max="14339" width="9.7109375" style="319" customWidth="1"/>
    <col min="14340" max="14340" width="13.5703125" style="319" customWidth="1"/>
    <col min="14341" max="14341" width="12.42578125" style="319" bestFit="1" customWidth="1"/>
    <col min="14342" max="14591" width="11.42578125" style="319"/>
    <col min="14592" max="14593" width="3.42578125" style="319" customWidth="1"/>
    <col min="14594" max="14594" width="39.28515625" style="319" customWidth="1"/>
    <col min="14595" max="14595" width="9.7109375" style="319" customWidth="1"/>
    <col min="14596" max="14596" width="13.5703125" style="319" customWidth="1"/>
    <col min="14597" max="14597" width="12.42578125" style="319" bestFit="1" customWidth="1"/>
    <col min="14598" max="14847" width="11.42578125" style="319"/>
    <col min="14848" max="14849" width="3.42578125" style="319" customWidth="1"/>
    <col min="14850" max="14850" width="39.28515625" style="319" customWidth="1"/>
    <col min="14851" max="14851" width="9.7109375" style="319" customWidth="1"/>
    <col min="14852" max="14852" width="13.5703125" style="319" customWidth="1"/>
    <col min="14853" max="14853" width="12.42578125" style="319" bestFit="1" customWidth="1"/>
    <col min="14854" max="15103" width="11.42578125" style="319"/>
    <col min="15104" max="15105" width="3.42578125" style="319" customWidth="1"/>
    <col min="15106" max="15106" width="39.28515625" style="319" customWidth="1"/>
    <col min="15107" max="15107" width="9.7109375" style="319" customWidth="1"/>
    <col min="15108" max="15108" width="13.5703125" style="319" customWidth="1"/>
    <col min="15109" max="15109" width="12.42578125" style="319" bestFit="1" customWidth="1"/>
    <col min="15110" max="15359" width="11.42578125" style="319"/>
    <col min="15360" max="15361" width="3.42578125" style="319" customWidth="1"/>
    <col min="15362" max="15362" width="39.28515625" style="319" customWidth="1"/>
    <col min="15363" max="15363" width="9.7109375" style="319" customWidth="1"/>
    <col min="15364" max="15364" width="13.5703125" style="319" customWidth="1"/>
    <col min="15365" max="15365" width="12.42578125" style="319" bestFit="1" customWidth="1"/>
    <col min="15366" max="15615" width="11.42578125" style="319"/>
    <col min="15616" max="15617" width="3.42578125" style="319" customWidth="1"/>
    <col min="15618" max="15618" width="39.28515625" style="319" customWidth="1"/>
    <col min="15619" max="15619" width="9.7109375" style="319" customWidth="1"/>
    <col min="15620" max="15620" width="13.5703125" style="319" customWidth="1"/>
    <col min="15621" max="15621" width="12.42578125" style="319" bestFit="1" customWidth="1"/>
    <col min="15622" max="15871" width="11.42578125" style="319"/>
    <col min="15872" max="15873" width="3.42578125" style="319" customWidth="1"/>
    <col min="15874" max="15874" width="39.28515625" style="319" customWidth="1"/>
    <col min="15875" max="15875" width="9.7109375" style="319" customWidth="1"/>
    <col min="15876" max="15876" width="13.5703125" style="319" customWidth="1"/>
    <col min="15877" max="15877" width="12.42578125" style="319" bestFit="1" customWidth="1"/>
    <col min="15878" max="16127" width="11.42578125" style="319"/>
    <col min="16128" max="16129" width="3.42578125" style="319" customWidth="1"/>
    <col min="16130" max="16130" width="39.28515625" style="319" customWidth="1"/>
    <col min="16131" max="16131" width="9.7109375" style="319" customWidth="1"/>
    <col min="16132" max="16132" width="13.5703125" style="319" customWidth="1"/>
    <col min="16133" max="16133" width="12.42578125" style="319" bestFit="1" customWidth="1"/>
    <col min="16134" max="16384" width="11.42578125" style="319"/>
  </cols>
  <sheetData>
    <row r="1" spans="1:8" s="123" customFormat="1" ht="14.25">
      <c r="A1" s="140" t="s">
        <v>478</v>
      </c>
      <c r="B1" s="140"/>
      <c r="C1" s="140"/>
      <c r="D1" s="140"/>
      <c r="E1" s="140"/>
      <c r="F1" s="140"/>
      <c r="G1" s="122"/>
      <c r="H1" s="122"/>
    </row>
    <row r="2" spans="1:8" s="25" customFormat="1" ht="14.25" customHeight="1">
      <c r="A2" s="31" t="s">
        <v>13</v>
      </c>
      <c r="B2" s="31"/>
      <c r="C2" s="31"/>
      <c r="D2" s="31"/>
      <c r="E2" s="31"/>
      <c r="F2" s="31"/>
      <c r="G2" s="24"/>
      <c r="H2" s="24"/>
    </row>
    <row r="3" spans="1:8" s="26" customFormat="1" ht="14.25">
      <c r="A3" s="144"/>
      <c r="B3" s="144"/>
      <c r="C3" s="144"/>
      <c r="D3" s="144"/>
      <c r="E3" s="144"/>
      <c r="F3" s="144"/>
      <c r="G3" s="51"/>
      <c r="H3" s="51"/>
    </row>
    <row r="4" spans="1:8" s="26" customFormat="1" ht="37.5" customHeight="1">
      <c r="A4" s="380"/>
      <c r="B4" s="381"/>
      <c r="C4" s="387"/>
      <c r="D4" s="218" t="s">
        <v>385</v>
      </c>
      <c r="E4" s="218" t="s">
        <v>475</v>
      </c>
      <c r="F4" s="238" t="s">
        <v>14</v>
      </c>
      <c r="G4" s="51"/>
      <c r="H4" s="51"/>
    </row>
    <row r="5" spans="1:8" s="29" customFormat="1" ht="15.75" customHeight="1">
      <c r="A5" s="31"/>
      <c r="B5" s="382"/>
      <c r="C5" s="31"/>
      <c r="D5" s="31"/>
      <c r="E5" s="31"/>
      <c r="F5" s="31"/>
      <c r="G5" s="24"/>
      <c r="H5" s="24"/>
    </row>
    <row r="6" spans="1:8" s="137" customFormat="1" ht="12.75" customHeight="1">
      <c r="A6" s="566" t="s">
        <v>15</v>
      </c>
      <c r="B6" s="566"/>
      <c r="C6" s="566"/>
      <c r="D6" s="133">
        <f>8.412+167.013+15.11+19.452+10.485+32.614</f>
        <v>253.08600000000004</v>
      </c>
      <c r="E6" s="133">
        <v>285.13900000000001</v>
      </c>
      <c r="F6" s="388">
        <f>E6-D6</f>
        <v>32.052999999999969</v>
      </c>
    </row>
    <row r="7" spans="1:8" s="137" customFormat="1" ht="14.25">
      <c r="A7" s="566" t="s">
        <v>16</v>
      </c>
      <c r="B7" s="566"/>
      <c r="C7" s="566"/>
      <c r="D7" s="133">
        <v>401.82400000000001</v>
      </c>
      <c r="E7" s="133">
        <v>406.47500000000002</v>
      </c>
      <c r="F7" s="388">
        <f t="shared" ref="F7:F61" si="0">E7-D7</f>
        <v>4.6510000000000105</v>
      </c>
    </row>
    <row r="8" spans="1:8" s="137" customFormat="1" ht="14.25">
      <c r="A8" s="566" t="s">
        <v>17</v>
      </c>
      <c r="B8" s="566"/>
      <c r="C8" s="566"/>
      <c r="D8" s="133">
        <v>2568.0349999999999</v>
      </c>
      <c r="E8" s="133">
        <v>3041.6640000000002</v>
      </c>
      <c r="F8" s="388">
        <f t="shared" si="0"/>
        <v>473.62900000000036</v>
      </c>
    </row>
    <row r="9" spans="1:8" s="137" customFormat="1" ht="14.25">
      <c r="A9" s="566" t="s">
        <v>18</v>
      </c>
      <c r="B9" s="566"/>
      <c r="C9" s="566"/>
      <c r="D9" s="133">
        <v>417.37900000000002</v>
      </c>
      <c r="E9" s="133">
        <v>439.702</v>
      </c>
      <c r="F9" s="388">
        <f t="shared" si="0"/>
        <v>22.322999999999979</v>
      </c>
    </row>
    <row r="10" spans="1:8" s="137" customFormat="1" ht="14.25">
      <c r="A10" s="566" t="s">
        <v>19</v>
      </c>
      <c r="B10" s="566"/>
      <c r="C10" s="566"/>
      <c r="D10" s="133">
        <v>1384.741</v>
      </c>
      <c r="E10" s="133">
        <v>1361.7560000000001</v>
      </c>
      <c r="F10" s="388">
        <f t="shared" si="0"/>
        <v>-22.9849999999999</v>
      </c>
    </row>
    <row r="11" spans="1:8" s="137" customFormat="1" ht="14.25">
      <c r="A11" s="566" t="s">
        <v>20</v>
      </c>
      <c r="B11" s="566"/>
      <c r="C11" s="566"/>
      <c r="D11" s="133">
        <v>2177.366</v>
      </c>
      <c r="E11" s="133">
        <v>2223.9569999999999</v>
      </c>
      <c r="F11" s="388">
        <f t="shared" si="0"/>
        <v>46.590999999999894</v>
      </c>
    </row>
    <row r="12" spans="1:8" s="137" customFormat="1" ht="14.25">
      <c r="A12" s="566" t="s">
        <v>21</v>
      </c>
      <c r="B12" s="566"/>
      <c r="C12" s="566"/>
      <c r="D12" s="133">
        <v>1193.838</v>
      </c>
      <c r="E12" s="133">
        <v>1192.636</v>
      </c>
      <c r="F12" s="388">
        <f t="shared" si="0"/>
        <v>-1.2019999999999982</v>
      </c>
    </row>
    <row r="13" spans="1:8" s="137" customFormat="1" ht="14.25">
      <c r="A13" s="128"/>
      <c r="B13" s="566" t="s">
        <v>22</v>
      </c>
      <c r="C13" s="566"/>
      <c r="D13" s="133"/>
      <c r="E13" s="133"/>
      <c r="F13" s="388"/>
    </row>
    <row r="14" spans="1:8" s="137" customFormat="1" ht="14.25">
      <c r="A14" s="128"/>
      <c r="B14" s="566" t="s">
        <v>190</v>
      </c>
      <c r="C14" s="566"/>
      <c r="D14" s="133">
        <v>733.89300000000003</v>
      </c>
      <c r="E14" s="133">
        <v>761.84199999999998</v>
      </c>
      <c r="F14" s="388">
        <f t="shared" si="0"/>
        <v>27.948999999999955</v>
      </c>
    </row>
    <row r="15" spans="1:8" s="137" customFormat="1" ht="14.25">
      <c r="A15" s="566" t="s">
        <v>23</v>
      </c>
      <c r="B15" s="566"/>
      <c r="C15" s="566"/>
      <c r="D15" s="133">
        <v>1090</v>
      </c>
      <c r="E15" s="133">
        <v>1001</v>
      </c>
      <c r="F15" s="388">
        <f t="shared" si="0"/>
        <v>-89</v>
      </c>
    </row>
    <row r="16" spans="1:8" s="137" customFormat="1" ht="14.25">
      <c r="A16" s="566" t="s">
        <v>24</v>
      </c>
      <c r="B16" s="566"/>
      <c r="C16" s="566"/>
      <c r="D16" s="133">
        <v>7154.8209999999999</v>
      </c>
      <c r="E16" s="133">
        <v>8101.442</v>
      </c>
      <c r="F16" s="388">
        <f t="shared" si="0"/>
        <v>946.62100000000009</v>
      </c>
    </row>
    <row r="17" spans="1:6" s="137" customFormat="1" ht="14.25">
      <c r="A17" s="128"/>
      <c r="B17" s="566" t="s">
        <v>22</v>
      </c>
      <c r="C17" s="566"/>
      <c r="D17" s="133"/>
      <c r="E17" s="133"/>
      <c r="F17" s="388"/>
    </row>
    <row r="18" spans="1:6" s="137" customFormat="1" ht="14.25">
      <c r="A18" s="128"/>
      <c r="B18" s="566" t="s">
        <v>191</v>
      </c>
      <c r="C18" s="566"/>
      <c r="D18" s="133">
        <v>7122.1719999999996</v>
      </c>
      <c r="E18" s="133">
        <v>8067.8819999999996</v>
      </c>
      <c r="F18" s="388">
        <f t="shared" si="0"/>
        <v>945.71</v>
      </c>
    </row>
    <row r="19" spans="1:6" s="137" customFormat="1" ht="14.25">
      <c r="A19" s="566" t="s">
        <v>25</v>
      </c>
      <c r="B19" s="566"/>
      <c r="C19" s="566"/>
      <c r="D19" s="133">
        <v>3001.8229999999999</v>
      </c>
      <c r="E19" s="133">
        <v>3061.4560000000001</v>
      </c>
      <c r="F19" s="388">
        <f t="shared" si="0"/>
        <v>59.633000000000266</v>
      </c>
    </row>
    <row r="20" spans="1:6" s="137" customFormat="1" ht="14.25">
      <c r="A20" s="128"/>
      <c r="B20" s="566" t="s">
        <v>26</v>
      </c>
      <c r="C20" s="566"/>
      <c r="D20" s="133"/>
      <c r="E20" s="133"/>
      <c r="F20" s="388"/>
    </row>
    <row r="21" spans="1:6" s="137" customFormat="1" ht="14.25">
      <c r="A21" s="128"/>
      <c r="B21" s="566" t="s">
        <v>228</v>
      </c>
      <c r="C21" s="566"/>
      <c r="D21" s="133">
        <v>2683.951</v>
      </c>
      <c r="E21" s="133">
        <v>2761.9059999999999</v>
      </c>
      <c r="F21" s="388">
        <f t="shared" si="0"/>
        <v>77.954999999999927</v>
      </c>
    </row>
    <row r="22" spans="1:6" s="137" customFormat="1" ht="14.25">
      <c r="A22" s="566" t="s">
        <v>352</v>
      </c>
      <c r="B22" s="566"/>
      <c r="C22" s="566"/>
      <c r="D22" s="133">
        <v>10680</v>
      </c>
      <c r="E22" s="133">
        <v>11018.865</v>
      </c>
      <c r="F22" s="388">
        <f t="shared" si="0"/>
        <v>338.86499999999978</v>
      </c>
    </row>
    <row r="23" spans="1:6" s="137" customFormat="1" ht="14.25">
      <c r="A23" s="566" t="s">
        <v>340</v>
      </c>
      <c r="B23" s="566"/>
      <c r="C23" s="566"/>
      <c r="D23" s="133">
        <v>9277.9740000000002</v>
      </c>
      <c r="E23" s="133">
        <v>9363.8469999999998</v>
      </c>
      <c r="F23" s="388">
        <f t="shared" si="0"/>
        <v>85.872999999999593</v>
      </c>
    </row>
    <row r="24" spans="1:6" s="137" customFormat="1" ht="14.25">
      <c r="A24" s="566" t="s">
        <v>27</v>
      </c>
      <c r="B24" s="566"/>
      <c r="C24" s="566"/>
      <c r="D24" s="133">
        <v>957.49300000000005</v>
      </c>
      <c r="E24" s="133">
        <v>1045.2190000000001</v>
      </c>
      <c r="F24" s="388">
        <f t="shared" si="0"/>
        <v>87.725999999999999</v>
      </c>
    </row>
    <row r="25" spans="1:6" s="137" customFormat="1" ht="14.25">
      <c r="A25" s="128"/>
      <c r="B25" s="128" t="s">
        <v>26</v>
      </c>
      <c r="C25" s="128"/>
      <c r="D25" s="133"/>
      <c r="E25" s="133"/>
      <c r="F25" s="388"/>
    </row>
    <row r="26" spans="1:6" s="137" customFormat="1" ht="14.25">
      <c r="A26" s="128"/>
      <c r="B26" s="566" t="s">
        <v>192</v>
      </c>
      <c r="C26" s="566"/>
      <c r="D26" s="133">
        <v>777.60299999999995</v>
      </c>
      <c r="E26" s="133">
        <v>846.779</v>
      </c>
      <c r="F26" s="388">
        <f t="shared" si="0"/>
        <v>69.176000000000045</v>
      </c>
    </row>
    <row r="27" spans="1:6" s="137" customFormat="1" ht="14.25">
      <c r="A27" s="566" t="s">
        <v>339</v>
      </c>
      <c r="B27" s="566"/>
      <c r="C27" s="566"/>
      <c r="D27" s="133">
        <v>6930.1570000000002</v>
      </c>
      <c r="E27" s="133">
        <v>6999.0739999999996</v>
      </c>
      <c r="F27" s="388">
        <f t="shared" si="0"/>
        <v>68.916999999999462</v>
      </c>
    </row>
    <row r="28" spans="1:6" s="137" customFormat="1" ht="14.25">
      <c r="A28" s="128"/>
      <c r="B28" s="566" t="s">
        <v>26</v>
      </c>
      <c r="C28" s="566"/>
      <c r="D28" s="133"/>
      <c r="E28" s="133"/>
      <c r="F28" s="388"/>
    </row>
    <row r="29" spans="1:6" s="137" customFormat="1" ht="14.25">
      <c r="A29" s="128"/>
      <c r="B29" s="566" t="s">
        <v>193</v>
      </c>
      <c r="C29" s="566"/>
      <c r="D29" s="133">
        <v>6834.2359999999999</v>
      </c>
      <c r="E29" s="133">
        <v>6903.2950000000001</v>
      </c>
      <c r="F29" s="388">
        <f t="shared" si="0"/>
        <v>69.059000000000196</v>
      </c>
    </row>
    <row r="30" spans="1:6" s="137" customFormat="1" ht="14.25">
      <c r="A30" s="128"/>
      <c r="B30" s="128"/>
      <c r="C30" s="128" t="s">
        <v>194</v>
      </c>
      <c r="D30" s="133">
        <v>3297.6</v>
      </c>
      <c r="E30" s="133">
        <v>3377.55</v>
      </c>
      <c r="F30" s="388">
        <f t="shared" si="0"/>
        <v>79.950000000000273</v>
      </c>
    </row>
    <row r="31" spans="1:6" s="137" customFormat="1" ht="14.25">
      <c r="A31" s="128"/>
      <c r="B31" s="128"/>
      <c r="C31" s="128" t="s">
        <v>205</v>
      </c>
      <c r="D31" s="133">
        <v>1122.652</v>
      </c>
      <c r="E31" s="133">
        <v>1146.452</v>
      </c>
      <c r="F31" s="388">
        <f t="shared" si="0"/>
        <v>23.799999999999955</v>
      </c>
    </row>
    <row r="32" spans="1:6" s="137" customFormat="1" ht="14.25">
      <c r="A32" s="566" t="s">
        <v>341</v>
      </c>
      <c r="B32" s="566"/>
      <c r="C32" s="566"/>
      <c r="D32" s="133">
        <v>8093.4070000000002</v>
      </c>
      <c r="E32" s="133">
        <v>8123.41</v>
      </c>
      <c r="F32" s="388">
        <f t="shared" si="0"/>
        <v>30.002999999999702</v>
      </c>
    </row>
    <row r="33" spans="1:6" s="137" customFormat="1" ht="14.25">
      <c r="A33" s="128"/>
      <c r="B33" s="566" t="s">
        <v>26</v>
      </c>
      <c r="C33" s="566"/>
      <c r="D33" s="133"/>
      <c r="E33" s="133"/>
      <c r="F33" s="388"/>
    </row>
    <row r="34" spans="1:6" s="137" customFormat="1" ht="14.25">
      <c r="A34" s="128"/>
      <c r="B34" s="418" t="s">
        <v>28</v>
      </c>
      <c r="C34" s="128"/>
      <c r="D34" s="133">
        <v>448.68299999999999</v>
      </c>
      <c r="E34" s="133">
        <v>448.49400000000003</v>
      </c>
      <c r="F34" s="388">
        <f t="shared" si="0"/>
        <v>-0.18899999999996453</v>
      </c>
    </row>
    <row r="35" spans="1:6" s="137" customFormat="1" ht="14.25">
      <c r="A35" s="128"/>
      <c r="B35" s="566" t="s">
        <v>195</v>
      </c>
      <c r="C35" s="566"/>
      <c r="D35" s="133">
        <v>6970.7849999999999</v>
      </c>
      <c r="E35" s="133">
        <v>6970.3940000000002</v>
      </c>
      <c r="F35" s="388">
        <f t="shared" si="0"/>
        <v>-0.39099999999962165</v>
      </c>
    </row>
    <row r="36" spans="1:6" s="137" customFormat="1" ht="14.25">
      <c r="A36" s="566" t="s">
        <v>29</v>
      </c>
      <c r="B36" s="566"/>
      <c r="C36" s="566"/>
      <c r="D36" s="133">
        <v>4121.7889999999998</v>
      </c>
      <c r="E36" s="133">
        <v>4281.2879999999996</v>
      </c>
      <c r="F36" s="388">
        <f t="shared" si="0"/>
        <v>159.4989999999998</v>
      </c>
    </row>
    <row r="37" spans="1:6" s="137" customFormat="1" ht="14.25">
      <c r="A37" s="128"/>
      <c r="B37" s="566" t="s">
        <v>22</v>
      </c>
      <c r="C37" s="566"/>
      <c r="D37" s="133"/>
      <c r="E37" s="133"/>
      <c r="F37" s="388"/>
    </row>
    <row r="38" spans="1:6" s="137" customFormat="1" ht="14.25">
      <c r="A38" s="128"/>
      <c r="B38" s="566" t="s">
        <v>196</v>
      </c>
      <c r="C38" s="566"/>
      <c r="D38" s="133">
        <v>3079.4290000000001</v>
      </c>
      <c r="E38" s="133">
        <v>3239.6219999999998</v>
      </c>
      <c r="F38" s="388">
        <f t="shared" si="0"/>
        <v>160.19299999999976</v>
      </c>
    </row>
    <row r="39" spans="1:6" s="137" customFormat="1" ht="14.25">
      <c r="A39" s="128"/>
      <c r="B39" s="566" t="s">
        <v>197</v>
      </c>
      <c r="C39" s="566"/>
      <c r="D39" s="133">
        <v>264.94</v>
      </c>
      <c r="E39" s="133">
        <v>281.63299999999998</v>
      </c>
      <c r="F39" s="388">
        <f t="shared" si="0"/>
        <v>16.692999999999984</v>
      </c>
    </row>
    <row r="40" spans="1:6" s="137" customFormat="1" ht="14.25">
      <c r="A40" s="566" t="s">
        <v>333</v>
      </c>
      <c r="B40" s="566"/>
      <c r="C40" s="566"/>
      <c r="D40" s="133">
        <v>441.02</v>
      </c>
      <c r="E40" s="133">
        <v>440.52</v>
      </c>
      <c r="F40" s="388">
        <f t="shared" si="0"/>
        <v>-0.5</v>
      </c>
    </row>
    <row r="41" spans="1:6" s="137" customFormat="1" ht="14.25">
      <c r="A41" s="566" t="s">
        <v>30</v>
      </c>
      <c r="B41" s="566"/>
      <c r="C41" s="566"/>
      <c r="D41" s="133">
        <v>101.6</v>
      </c>
      <c r="E41" s="133">
        <v>101.59099999999999</v>
      </c>
      <c r="F41" s="388">
        <f t="shared" si="0"/>
        <v>-9.0000000000003411E-3</v>
      </c>
    </row>
    <row r="42" spans="1:6" s="137" customFormat="1" ht="14.25">
      <c r="A42" s="566" t="s">
        <v>31</v>
      </c>
      <c r="B42" s="566"/>
      <c r="C42" s="566"/>
      <c r="D42" s="133">
        <v>432.69600000000003</v>
      </c>
      <c r="E42" s="133">
        <v>433.07900000000001</v>
      </c>
      <c r="F42" s="388">
        <f t="shared" si="0"/>
        <v>0.38299999999998136</v>
      </c>
    </row>
    <row r="43" spans="1:6" s="137" customFormat="1" ht="14.25">
      <c r="A43" s="566" t="s">
        <v>32</v>
      </c>
      <c r="B43" s="566"/>
      <c r="C43" s="566"/>
      <c r="D43" s="133">
        <v>399.23700000000002</v>
      </c>
      <c r="E43" s="133">
        <v>363.12</v>
      </c>
      <c r="F43" s="388">
        <f t="shared" si="0"/>
        <v>-36.117000000000019</v>
      </c>
    </row>
    <row r="44" spans="1:6" s="137" customFormat="1" ht="14.25">
      <c r="A44" s="566" t="s">
        <v>33</v>
      </c>
      <c r="B44" s="566"/>
      <c r="C44" s="566"/>
      <c r="D44" s="133">
        <v>5676.8419999999996</v>
      </c>
      <c r="E44" s="133">
        <v>6654.1120000000001</v>
      </c>
      <c r="F44" s="388">
        <f t="shared" si="0"/>
        <v>977.27000000000044</v>
      </c>
    </row>
    <row r="45" spans="1:6" s="137" customFormat="1" ht="14.25">
      <c r="A45" s="128"/>
      <c r="B45" s="566" t="s">
        <v>26</v>
      </c>
      <c r="C45" s="566"/>
      <c r="D45" s="133"/>
      <c r="E45" s="133"/>
      <c r="F45" s="388"/>
    </row>
    <row r="46" spans="1:6" s="137" customFormat="1" ht="14.25">
      <c r="A46" s="128"/>
      <c r="B46" s="566" t="s">
        <v>198</v>
      </c>
      <c r="C46" s="566"/>
      <c r="D46" s="133">
        <v>5181.4139999999998</v>
      </c>
      <c r="E46" s="133">
        <v>5884.7529999999997</v>
      </c>
      <c r="F46" s="388">
        <f t="shared" si="0"/>
        <v>703.33899999999994</v>
      </c>
    </row>
    <row r="47" spans="1:6" s="137" customFormat="1" ht="14.25">
      <c r="A47" s="566" t="s">
        <v>34</v>
      </c>
      <c r="B47" s="566"/>
      <c r="C47" s="566"/>
      <c r="D47" s="133">
        <v>2155.2869999999998</v>
      </c>
      <c r="E47" s="133">
        <v>2145.7579999999998</v>
      </c>
      <c r="F47" s="388">
        <f t="shared" si="0"/>
        <v>-9.5289999999999964</v>
      </c>
    </row>
    <row r="48" spans="1:6" s="137" customFormat="1" ht="14.25">
      <c r="A48" s="128"/>
      <c r="B48" s="566" t="s">
        <v>26</v>
      </c>
      <c r="C48" s="566"/>
      <c r="D48" s="133"/>
      <c r="E48" s="133"/>
      <c r="F48" s="388"/>
    </row>
    <row r="49" spans="1:8" s="137" customFormat="1" ht="14.25">
      <c r="A49" s="128"/>
      <c r="B49" s="566" t="s">
        <v>227</v>
      </c>
      <c r="C49" s="566"/>
      <c r="D49" s="133">
        <v>1764.643</v>
      </c>
      <c r="E49" s="133">
        <v>1768.701</v>
      </c>
      <c r="F49" s="388">
        <f t="shared" si="0"/>
        <v>4.0579999999999927</v>
      </c>
    </row>
    <row r="50" spans="1:8" s="137" customFormat="1" ht="14.25">
      <c r="A50" s="128"/>
      <c r="B50" s="418"/>
      <c r="C50" s="418" t="s">
        <v>199</v>
      </c>
      <c r="D50" s="133">
        <v>850.50099999999998</v>
      </c>
      <c r="E50" s="133">
        <v>850.14</v>
      </c>
      <c r="F50" s="388">
        <f t="shared" si="0"/>
        <v>-0.36099999999999</v>
      </c>
    </row>
    <row r="51" spans="1:8" s="137" customFormat="1" ht="14.25">
      <c r="A51" s="128"/>
      <c r="B51" s="418"/>
      <c r="C51" s="418" t="s">
        <v>301</v>
      </c>
      <c r="D51" s="133">
        <v>733.57399999999996</v>
      </c>
      <c r="E51" s="133">
        <v>729.01300000000003</v>
      </c>
      <c r="F51" s="388">
        <f t="shared" si="0"/>
        <v>-4.5609999999999218</v>
      </c>
    </row>
    <row r="52" spans="1:8" s="137" customFormat="1" ht="14.25">
      <c r="A52" s="567" t="s">
        <v>35</v>
      </c>
      <c r="B52" s="567"/>
      <c r="C52" s="567"/>
      <c r="D52" s="133">
        <v>642.93600000000004</v>
      </c>
      <c r="E52" s="133">
        <v>627.51300000000003</v>
      </c>
      <c r="F52" s="388">
        <f t="shared" si="0"/>
        <v>-15.423000000000002</v>
      </c>
    </row>
    <row r="53" spans="1:8" s="137" customFormat="1" ht="14.25">
      <c r="A53" s="566" t="s">
        <v>36</v>
      </c>
      <c r="B53" s="566"/>
      <c r="C53" s="566"/>
      <c r="D53" s="133">
        <v>988.67100000000005</v>
      </c>
      <c r="E53" s="133">
        <v>976.03700000000003</v>
      </c>
      <c r="F53" s="388">
        <f t="shared" si="0"/>
        <v>-12.634000000000015</v>
      </c>
    </row>
    <row r="54" spans="1:8" s="137" customFormat="1" ht="14.25">
      <c r="A54" s="128"/>
      <c r="B54" s="566" t="s">
        <v>22</v>
      </c>
      <c r="C54" s="566"/>
      <c r="D54" s="133"/>
      <c r="E54" s="133"/>
      <c r="F54" s="388"/>
    </row>
    <row r="55" spans="1:8" s="137" customFormat="1" ht="14.25">
      <c r="A55" s="128"/>
      <c r="B55" s="566" t="s">
        <v>200</v>
      </c>
      <c r="C55" s="566"/>
      <c r="D55" s="133">
        <v>429.209</v>
      </c>
      <c r="E55" s="133">
        <v>404.459</v>
      </c>
      <c r="F55" s="388">
        <f t="shared" si="0"/>
        <v>-24.75</v>
      </c>
    </row>
    <row r="56" spans="1:8" s="137" customFormat="1" ht="14.25">
      <c r="A56" s="566" t="s">
        <v>37</v>
      </c>
      <c r="B56" s="566"/>
      <c r="C56" s="566"/>
      <c r="D56" s="133">
        <v>642.24699999999996</v>
      </c>
      <c r="E56" s="133">
        <v>792.71199999999999</v>
      </c>
      <c r="F56" s="388">
        <f t="shared" si="0"/>
        <v>150.46500000000003</v>
      </c>
    </row>
    <row r="57" spans="1:8" s="137" customFormat="1" ht="14.25">
      <c r="A57" s="128"/>
      <c r="B57" s="566" t="s">
        <v>26</v>
      </c>
      <c r="C57" s="566"/>
      <c r="D57" s="133"/>
      <c r="E57" s="133"/>
      <c r="F57" s="388"/>
    </row>
    <row r="58" spans="1:8" s="137" customFormat="1" ht="14.25">
      <c r="A58" s="128"/>
      <c r="B58" s="566" t="s">
        <v>201</v>
      </c>
      <c r="C58" s="566"/>
      <c r="D58" s="133">
        <v>230.85900000000001</v>
      </c>
      <c r="E58" s="133">
        <v>368.85899999999998</v>
      </c>
      <c r="F58" s="388">
        <f t="shared" si="0"/>
        <v>137.99999999999997</v>
      </c>
    </row>
    <row r="59" spans="1:8" s="137" customFormat="1" ht="14.25">
      <c r="A59" s="128"/>
      <c r="B59" s="128" t="s">
        <v>202</v>
      </c>
      <c r="C59" s="128"/>
      <c r="D59" s="133">
        <v>411.38799999999998</v>
      </c>
      <c r="E59" s="133">
        <v>423.85300000000001</v>
      </c>
      <c r="F59" s="388">
        <f t="shared" si="0"/>
        <v>12.465000000000032</v>
      </c>
    </row>
    <row r="60" spans="1:8" s="137" customFormat="1" ht="14.25">
      <c r="A60" s="566" t="s">
        <v>38</v>
      </c>
      <c r="B60" s="566"/>
      <c r="C60" s="566"/>
      <c r="D60" s="133">
        <v>430.91300000000001</v>
      </c>
      <c r="E60" s="133">
        <v>726.65700000000004</v>
      </c>
      <c r="F60" s="388">
        <f t="shared" si="0"/>
        <v>295.74400000000003</v>
      </c>
    </row>
    <row r="61" spans="1:8" s="137" customFormat="1" ht="14.25">
      <c r="A61" s="566" t="s">
        <v>39</v>
      </c>
      <c r="B61" s="566"/>
      <c r="C61" s="566"/>
      <c r="D61" s="133">
        <v>1</v>
      </c>
      <c r="E61" s="133">
        <v>4.5010000000000003</v>
      </c>
      <c r="F61" s="388">
        <f t="shared" si="0"/>
        <v>3.5010000000000003</v>
      </c>
    </row>
    <row r="62" spans="1:8" s="137" customFormat="1" ht="14.25">
      <c r="A62" s="567" t="s">
        <v>384</v>
      </c>
      <c r="B62" s="567"/>
      <c r="C62" s="567"/>
      <c r="D62" s="133">
        <v>7058.5479999999998</v>
      </c>
      <c r="E62" s="133">
        <v>6004.13</v>
      </c>
      <c r="F62" s="388">
        <f t="shared" ref="F62" si="1">E62-D62</f>
        <v>-1054.4179999999997</v>
      </c>
    </row>
    <row r="63" spans="1:8" s="137" customFormat="1" ht="14.25">
      <c r="A63" s="568" t="s">
        <v>456</v>
      </c>
      <c r="B63" s="568"/>
      <c r="C63" s="568"/>
      <c r="D63" s="247">
        <f>D6+D7+D8+D9+D10+D11+D12+D15+D16+D19+D22+D23+D24+D27+D32+D36+D40+D41+D42+D43+D44+D47+D52+D53+D56+D60+D61+D62</f>
        <v>78674.73</v>
      </c>
      <c r="E63" s="247">
        <f>E6+E7+E8+E9+E10+E11+E12+E15+E16+E19+E22+E23+E24+E27+E32+E36+E40+E41+E42+E43+E44+E47+E52+E53+E56+E60+E61+E62</f>
        <v>81216.66</v>
      </c>
      <c r="F63" s="247">
        <f>F6+F7+F8+F9+F10+F11+F12+F15+F16+F19+F22+F23+F24+F27+F32+F36+F40+F41+F42+F43+F44+F47+F52+F53+F56+F60+F61+F62</f>
        <v>2541.9299999999998</v>
      </c>
      <c r="H63" s="318"/>
    </row>
    <row r="64" spans="1:8" s="137" customFormat="1" ht="13.5"/>
    <row r="65" spans="1:1" s="137" customFormat="1" ht="13.5">
      <c r="A65" s="146" t="s">
        <v>374</v>
      </c>
    </row>
    <row r="66" spans="1:1" s="137" customFormat="1" ht="13.5">
      <c r="A66" s="146" t="s">
        <v>2</v>
      </c>
    </row>
  </sheetData>
  <mergeCells count="51">
    <mergeCell ref="B55:C55"/>
    <mergeCell ref="A56:C56"/>
    <mergeCell ref="A62:C62"/>
    <mergeCell ref="A63:C63"/>
    <mergeCell ref="B58:C58"/>
    <mergeCell ref="A60:C60"/>
    <mergeCell ref="A61:C61"/>
    <mergeCell ref="B57:C57"/>
    <mergeCell ref="B49:C49"/>
    <mergeCell ref="B38:C38"/>
    <mergeCell ref="B39:C39"/>
    <mergeCell ref="A40:C40"/>
    <mergeCell ref="A41:C41"/>
    <mergeCell ref="A42:C42"/>
    <mergeCell ref="A43:C43"/>
    <mergeCell ref="A44:C44"/>
    <mergeCell ref="B45:C45"/>
    <mergeCell ref="B46:C46"/>
    <mergeCell ref="A47:C47"/>
    <mergeCell ref="B48:C48"/>
    <mergeCell ref="A52:C52"/>
    <mergeCell ref="A53:C53"/>
    <mergeCell ref="B54:C54"/>
    <mergeCell ref="A23:C23"/>
    <mergeCell ref="B37:C37"/>
    <mergeCell ref="A24:C24"/>
    <mergeCell ref="B26:C26"/>
    <mergeCell ref="A27:C27"/>
    <mergeCell ref="B28:C28"/>
    <mergeCell ref="B29:C29"/>
    <mergeCell ref="A32:C32"/>
    <mergeCell ref="B33:C33"/>
    <mergeCell ref="B35:C35"/>
    <mergeCell ref="A36:C36"/>
    <mergeCell ref="B18:C18"/>
    <mergeCell ref="A19:C19"/>
    <mergeCell ref="B20:C20"/>
    <mergeCell ref="B21:C21"/>
    <mergeCell ref="A22:C22"/>
    <mergeCell ref="B17:C17"/>
    <mergeCell ref="A6:C6"/>
    <mergeCell ref="A7:C7"/>
    <mergeCell ref="A8:C8"/>
    <mergeCell ref="A9:C9"/>
    <mergeCell ref="A10:C10"/>
    <mergeCell ref="A11:C11"/>
    <mergeCell ref="A12:C12"/>
    <mergeCell ref="B13:C13"/>
    <mergeCell ref="B14:C14"/>
    <mergeCell ref="A15:C15"/>
    <mergeCell ref="A16:C16"/>
  </mergeCells>
  <pageMargins left="0.70866141732283472" right="0.70866141732283472" top="0.74803149606299213" bottom="0.74803149606299213" header="0.31496062992125984" footer="0.31496062992125984"/>
  <pageSetup paperSize="9" scale="9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2">
    <tabColor rgb="FF92D050"/>
  </sheetPr>
  <dimension ref="A1:H33"/>
  <sheetViews>
    <sheetView showGridLines="0" workbookViewId="0"/>
  </sheetViews>
  <sheetFormatPr baseColWidth="10" defaultRowHeight="12.75"/>
  <cols>
    <col min="1" max="1" width="3.42578125" style="27" customWidth="1"/>
    <col min="2" max="2" width="48.28515625" style="27" customWidth="1"/>
    <col min="3" max="5" width="12.5703125" style="28" customWidth="1"/>
    <col min="6" max="255" width="11.42578125" style="27"/>
    <col min="256" max="256" width="3.140625" style="27" customWidth="1"/>
    <col min="257" max="257" width="48.140625" style="27" customWidth="1"/>
    <col min="258" max="258" width="9.7109375" style="27" bestFit="1" customWidth="1"/>
    <col min="259" max="259" width="8.42578125" style="27" customWidth="1"/>
    <col min="260" max="260" width="10.140625" style="27" bestFit="1" customWidth="1"/>
    <col min="261" max="511" width="11.42578125" style="27"/>
    <col min="512" max="512" width="3.140625" style="27" customWidth="1"/>
    <col min="513" max="513" width="48.140625" style="27" customWidth="1"/>
    <col min="514" max="514" width="9.7109375" style="27" bestFit="1" customWidth="1"/>
    <col min="515" max="515" width="8.42578125" style="27" customWidth="1"/>
    <col min="516" max="516" width="10.140625" style="27" bestFit="1" customWidth="1"/>
    <col min="517" max="767" width="11.42578125" style="27"/>
    <col min="768" max="768" width="3.140625" style="27" customWidth="1"/>
    <col min="769" max="769" width="48.140625" style="27" customWidth="1"/>
    <col min="770" max="770" width="9.7109375" style="27" bestFit="1" customWidth="1"/>
    <col min="771" max="771" width="8.42578125" style="27" customWidth="1"/>
    <col min="772" max="772" width="10.140625" style="27" bestFit="1" customWidth="1"/>
    <col min="773" max="1023" width="11.42578125" style="27"/>
    <col min="1024" max="1024" width="3.140625" style="27" customWidth="1"/>
    <col min="1025" max="1025" width="48.140625" style="27" customWidth="1"/>
    <col min="1026" max="1026" width="9.7109375" style="27" bestFit="1" customWidth="1"/>
    <col min="1027" max="1027" width="8.42578125" style="27" customWidth="1"/>
    <col min="1028" max="1028" width="10.140625" style="27" bestFit="1" customWidth="1"/>
    <col min="1029" max="1279" width="11.42578125" style="27"/>
    <col min="1280" max="1280" width="3.140625" style="27" customWidth="1"/>
    <col min="1281" max="1281" width="48.140625" style="27" customWidth="1"/>
    <col min="1282" max="1282" width="9.7109375" style="27" bestFit="1" customWidth="1"/>
    <col min="1283" max="1283" width="8.42578125" style="27" customWidth="1"/>
    <col min="1284" max="1284" width="10.140625" style="27" bestFit="1" customWidth="1"/>
    <col min="1285" max="1535" width="11.42578125" style="27"/>
    <col min="1536" max="1536" width="3.140625" style="27" customWidth="1"/>
    <col min="1537" max="1537" width="48.140625" style="27" customWidth="1"/>
    <col min="1538" max="1538" width="9.7109375" style="27" bestFit="1" customWidth="1"/>
    <col min="1539" max="1539" width="8.42578125" style="27" customWidth="1"/>
    <col min="1540" max="1540" width="10.140625" style="27" bestFit="1" customWidth="1"/>
    <col min="1541" max="1791" width="11.42578125" style="27"/>
    <col min="1792" max="1792" width="3.140625" style="27" customWidth="1"/>
    <col min="1793" max="1793" width="48.140625" style="27" customWidth="1"/>
    <col min="1794" max="1794" width="9.7109375" style="27" bestFit="1" customWidth="1"/>
    <col min="1795" max="1795" width="8.42578125" style="27" customWidth="1"/>
    <col min="1796" max="1796" width="10.140625" style="27" bestFit="1" customWidth="1"/>
    <col min="1797" max="2047" width="11.42578125" style="27"/>
    <col min="2048" max="2048" width="3.140625" style="27" customWidth="1"/>
    <col min="2049" max="2049" width="48.140625" style="27" customWidth="1"/>
    <col min="2050" max="2050" width="9.7109375" style="27" bestFit="1" customWidth="1"/>
    <col min="2051" max="2051" width="8.42578125" style="27" customWidth="1"/>
    <col min="2052" max="2052" width="10.140625" style="27" bestFit="1" customWidth="1"/>
    <col min="2053" max="2303" width="11.42578125" style="27"/>
    <col min="2304" max="2304" width="3.140625" style="27" customWidth="1"/>
    <col min="2305" max="2305" width="48.140625" style="27" customWidth="1"/>
    <col min="2306" max="2306" width="9.7109375" style="27" bestFit="1" customWidth="1"/>
    <col min="2307" max="2307" width="8.42578125" style="27" customWidth="1"/>
    <col min="2308" max="2308" width="10.140625" style="27" bestFit="1" customWidth="1"/>
    <col min="2309" max="2559" width="11.42578125" style="27"/>
    <col min="2560" max="2560" width="3.140625" style="27" customWidth="1"/>
    <col min="2561" max="2561" width="48.140625" style="27" customWidth="1"/>
    <col min="2562" max="2562" width="9.7109375" style="27" bestFit="1" customWidth="1"/>
    <col min="2563" max="2563" width="8.42578125" style="27" customWidth="1"/>
    <col min="2564" max="2564" width="10.140625" style="27" bestFit="1" customWidth="1"/>
    <col min="2565" max="2815" width="11.42578125" style="27"/>
    <col min="2816" max="2816" width="3.140625" style="27" customWidth="1"/>
    <col min="2817" max="2817" width="48.140625" style="27" customWidth="1"/>
    <col min="2818" max="2818" width="9.7109375" style="27" bestFit="1" customWidth="1"/>
    <col min="2819" max="2819" width="8.42578125" style="27" customWidth="1"/>
    <col min="2820" max="2820" width="10.140625" style="27" bestFit="1" customWidth="1"/>
    <col min="2821" max="3071" width="11.42578125" style="27"/>
    <col min="3072" max="3072" width="3.140625" style="27" customWidth="1"/>
    <col min="3073" max="3073" width="48.140625" style="27" customWidth="1"/>
    <col min="3074" max="3074" width="9.7109375" style="27" bestFit="1" customWidth="1"/>
    <col min="3075" max="3075" width="8.42578125" style="27" customWidth="1"/>
    <col min="3076" max="3076" width="10.140625" style="27" bestFit="1" customWidth="1"/>
    <col min="3077" max="3327" width="11.42578125" style="27"/>
    <col min="3328" max="3328" width="3.140625" style="27" customWidth="1"/>
    <col min="3329" max="3329" width="48.140625" style="27" customWidth="1"/>
    <col min="3330" max="3330" width="9.7109375" style="27" bestFit="1" customWidth="1"/>
    <col min="3331" max="3331" width="8.42578125" style="27" customWidth="1"/>
    <col min="3332" max="3332" width="10.140625" style="27" bestFit="1" customWidth="1"/>
    <col min="3333" max="3583" width="11.42578125" style="27"/>
    <col min="3584" max="3584" width="3.140625" style="27" customWidth="1"/>
    <col min="3585" max="3585" width="48.140625" style="27" customWidth="1"/>
    <col min="3586" max="3586" width="9.7109375" style="27" bestFit="1" customWidth="1"/>
    <col min="3587" max="3587" width="8.42578125" style="27" customWidth="1"/>
    <col min="3588" max="3588" width="10.140625" style="27" bestFit="1" customWidth="1"/>
    <col min="3589" max="3839" width="11.42578125" style="27"/>
    <col min="3840" max="3840" width="3.140625" style="27" customWidth="1"/>
    <col min="3841" max="3841" width="48.140625" style="27" customWidth="1"/>
    <col min="3842" max="3842" width="9.7109375" style="27" bestFit="1" customWidth="1"/>
    <col min="3843" max="3843" width="8.42578125" style="27" customWidth="1"/>
    <col min="3844" max="3844" width="10.140625" style="27" bestFit="1" customWidth="1"/>
    <col min="3845" max="4095" width="11.42578125" style="27"/>
    <col min="4096" max="4096" width="3.140625" style="27" customWidth="1"/>
    <col min="4097" max="4097" width="48.140625" style="27" customWidth="1"/>
    <col min="4098" max="4098" width="9.7109375" style="27" bestFit="1" customWidth="1"/>
    <col min="4099" max="4099" width="8.42578125" style="27" customWidth="1"/>
    <col min="4100" max="4100" width="10.140625" style="27" bestFit="1" customWidth="1"/>
    <col min="4101" max="4351" width="11.42578125" style="27"/>
    <col min="4352" max="4352" width="3.140625" style="27" customWidth="1"/>
    <col min="4353" max="4353" width="48.140625" style="27" customWidth="1"/>
    <col min="4354" max="4354" width="9.7109375" style="27" bestFit="1" customWidth="1"/>
    <col min="4355" max="4355" width="8.42578125" style="27" customWidth="1"/>
    <col min="4356" max="4356" width="10.140625" style="27" bestFit="1" customWidth="1"/>
    <col min="4357" max="4607" width="11.42578125" style="27"/>
    <col min="4608" max="4608" width="3.140625" style="27" customWidth="1"/>
    <col min="4609" max="4609" width="48.140625" style="27" customWidth="1"/>
    <col min="4610" max="4610" width="9.7109375" style="27" bestFit="1" customWidth="1"/>
    <col min="4611" max="4611" width="8.42578125" style="27" customWidth="1"/>
    <col min="4612" max="4612" width="10.140625" style="27" bestFit="1" customWidth="1"/>
    <col min="4613" max="4863" width="11.42578125" style="27"/>
    <col min="4864" max="4864" width="3.140625" style="27" customWidth="1"/>
    <col min="4865" max="4865" width="48.140625" style="27" customWidth="1"/>
    <col min="4866" max="4866" width="9.7109375" style="27" bestFit="1" customWidth="1"/>
    <col min="4867" max="4867" width="8.42578125" style="27" customWidth="1"/>
    <col min="4868" max="4868" width="10.140625" style="27" bestFit="1" customWidth="1"/>
    <col min="4869" max="5119" width="11.42578125" style="27"/>
    <col min="5120" max="5120" width="3.140625" style="27" customWidth="1"/>
    <col min="5121" max="5121" width="48.140625" style="27" customWidth="1"/>
    <col min="5122" max="5122" width="9.7109375" style="27" bestFit="1" customWidth="1"/>
    <col min="5123" max="5123" width="8.42578125" style="27" customWidth="1"/>
    <col min="5124" max="5124" width="10.140625" style="27" bestFit="1" customWidth="1"/>
    <col min="5125" max="5375" width="11.42578125" style="27"/>
    <col min="5376" max="5376" width="3.140625" style="27" customWidth="1"/>
    <col min="5377" max="5377" width="48.140625" style="27" customWidth="1"/>
    <col min="5378" max="5378" width="9.7109375" style="27" bestFit="1" customWidth="1"/>
    <col min="5379" max="5379" width="8.42578125" style="27" customWidth="1"/>
    <col min="5380" max="5380" width="10.140625" style="27" bestFit="1" customWidth="1"/>
    <col min="5381" max="5631" width="11.42578125" style="27"/>
    <col min="5632" max="5632" width="3.140625" style="27" customWidth="1"/>
    <col min="5633" max="5633" width="48.140625" style="27" customWidth="1"/>
    <col min="5634" max="5634" width="9.7109375" style="27" bestFit="1" customWidth="1"/>
    <col min="5635" max="5635" width="8.42578125" style="27" customWidth="1"/>
    <col min="5636" max="5636" width="10.140625" style="27" bestFit="1" customWidth="1"/>
    <col min="5637" max="5887" width="11.42578125" style="27"/>
    <col min="5888" max="5888" width="3.140625" style="27" customWidth="1"/>
    <col min="5889" max="5889" width="48.140625" style="27" customWidth="1"/>
    <col min="5890" max="5890" width="9.7109375" style="27" bestFit="1" customWidth="1"/>
    <col min="5891" max="5891" width="8.42578125" style="27" customWidth="1"/>
    <col min="5892" max="5892" width="10.140625" style="27" bestFit="1" customWidth="1"/>
    <col min="5893" max="6143" width="11.42578125" style="27"/>
    <col min="6144" max="6144" width="3.140625" style="27" customWidth="1"/>
    <col min="6145" max="6145" width="48.140625" style="27" customWidth="1"/>
    <col min="6146" max="6146" width="9.7109375" style="27" bestFit="1" customWidth="1"/>
    <col min="6147" max="6147" width="8.42578125" style="27" customWidth="1"/>
    <col min="6148" max="6148" width="10.140625" style="27" bestFit="1" customWidth="1"/>
    <col min="6149" max="6399" width="11.42578125" style="27"/>
    <col min="6400" max="6400" width="3.140625" style="27" customWidth="1"/>
    <col min="6401" max="6401" width="48.140625" style="27" customWidth="1"/>
    <col min="6402" max="6402" width="9.7109375" style="27" bestFit="1" customWidth="1"/>
    <col min="6403" max="6403" width="8.42578125" style="27" customWidth="1"/>
    <col min="6404" max="6404" width="10.140625" style="27" bestFit="1" customWidth="1"/>
    <col min="6405" max="6655" width="11.42578125" style="27"/>
    <col min="6656" max="6656" width="3.140625" style="27" customWidth="1"/>
    <col min="6657" max="6657" width="48.140625" style="27" customWidth="1"/>
    <col min="6658" max="6658" width="9.7109375" style="27" bestFit="1" customWidth="1"/>
    <col min="6659" max="6659" width="8.42578125" style="27" customWidth="1"/>
    <col min="6660" max="6660" width="10.140625" style="27" bestFit="1" customWidth="1"/>
    <col min="6661" max="6911" width="11.42578125" style="27"/>
    <col min="6912" max="6912" width="3.140625" style="27" customWidth="1"/>
    <col min="6913" max="6913" width="48.140625" style="27" customWidth="1"/>
    <col min="6914" max="6914" width="9.7109375" style="27" bestFit="1" customWidth="1"/>
    <col min="6915" max="6915" width="8.42578125" style="27" customWidth="1"/>
    <col min="6916" max="6916" width="10.140625" style="27" bestFit="1" customWidth="1"/>
    <col min="6917" max="7167" width="11.42578125" style="27"/>
    <col min="7168" max="7168" width="3.140625" style="27" customWidth="1"/>
    <col min="7169" max="7169" width="48.140625" style="27" customWidth="1"/>
    <col min="7170" max="7170" width="9.7109375" style="27" bestFit="1" customWidth="1"/>
    <col min="7171" max="7171" width="8.42578125" style="27" customWidth="1"/>
    <col min="7172" max="7172" width="10.140625" style="27" bestFit="1" customWidth="1"/>
    <col min="7173" max="7423" width="11.42578125" style="27"/>
    <col min="7424" max="7424" width="3.140625" style="27" customWidth="1"/>
    <col min="7425" max="7425" width="48.140625" style="27" customWidth="1"/>
    <col min="7426" max="7426" width="9.7109375" style="27" bestFit="1" customWidth="1"/>
    <col min="7427" max="7427" width="8.42578125" style="27" customWidth="1"/>
    <col min="7428" max="7428" width="10.140625" style="27" bestFit="1" customWidth="1"/>
    <col min="7429" max="7679" width="11.42578125" style="27"/>
    <col min="7680" max="7680" width="3.140625" style="27" customWidth="1"/>
    <col min="7681" max="7681" width="48.140625" style="27" customWidth="1"/>
    <col min="7682" max="7682" width="9.7109375" style="27" bestFit="1" customWidth="1"/>
    <col min="7683" max="7683" width="8.42578125" style="27" customWidth="1"/>
    <col min="7684" max="7684" width="10.140625" style="27" bestFit="1" customWidth="1"/>
    <col min="7685" max="7935" width="11.42578125" style="27"/>
    <col min="7936" max="7936" width="3.140625" style="27" customWidth="1"/>
    <col min="7937" max="7937" width="48.140625" style="27" customWidth="1"/>
    <col min="7938" max="7938" width="9.7109375" style="27" bestFit="1" customWidth="1"/>
    <col min="7939" max="7939" width="8.42578125" style="27" customWidth="1"/>
    <col min="7940" max="7940" width="10.140625" style="27" bestFit="1" customWidth="1"/>
    <col min="7941" max="8191" width="11.42578125" style="27"/>
    <col min="8192" max="8192" width="3.140625" style="27" customWidth="1"/>
    <col min="8193" max="8193" width="48.140625" style="27" customWidth="1"/>
    <col min="8194" max="8194" width="9.7109375" style="27" bestFit="1" customWidth="1"/>
    <col min="8195" max="8195" width="8.42578125" style="27" customWidth="1"/>
    <col min="8196" max="8196" width="10.140625" style="27" bestFit="1" customWidth="1"/>
    <col min="8197" max="8447" width="11.42578125" style="27"/>
    <col min="8448" max="8448" width="3.140625" style="27" customWidth="1"/>
    <col min="8449" max="8449" width="48.140625" style="27" customWidth="1"/>
    <col min="8450" max="8450" width="9.7109375" style="27" bestFit="1" customWidth="1"/>
    <col min="8451" max="8451" width="8.42578125" style="27" customWidth="1"/>
    <col min="8452" max="8452" width="10.140625" style="27" bestFit="1" customWidth="1"/>
    <col min="8453" max="8703" width="11.42578125" style="27"/>
    <col min="8704" max="8704" width="3.140625" style="27" customWidth="1"/>
    <col min="8705" max="8705" width="48.140625" style="27" customWidth="1"/>
    <col min="8706" max="8706" width="9.7109375" style="27" bestFit="1" customWidth="1"/>
    <col min="8707" max="8707" width="8.42578125" style="27" customWidth="1"/>
    <col min="8708" max="8708" width="10.140625" style="27" bestFit="1" customWidth="1"/>
    <col min="8709" max="8959" width="11.42578125" style="27"/>
    <col min="8960" max="8960" width="3.140625" style="27" customWidth="1"/>
    <col min="8961" max="8961" width="48.140625" style="27" customWidth="1"/>
    <col min="8962" max="8962" width="9.7109375" style="27" bestFit="1" customWidth="1"/>
    <col min="8963" max="8963" width="8.42578125" style="27" customWidth="1"/>
    <col min="8964" max="8964" width="10.140625" style="27" bestFit="1" customWidth="1"/>
    <col min="8965" max="9215" width="11.42578125" style="27"/>
    <col min="9216" max="9216" width="3.140625" style="27" customWidth="1"/>
    <col min="9217" max="9217" width="48.140625" style="27" customWidth="1"/>
    <col min="9218" max="9218" width="9.7109375" style="27" bestFit="1" customWidth="1"/>
    <col min="9219" max="9219" width="8.42578125" style="27" customWidth="1"/>
    <col min="9220" max="9220" width="10.140625" style="27" bestFit="1" customWidth="1"/>
    <col min="9221" max="9471" width="11.42578125" style="27"/>
    <col min="9472" max="9472" width="3.140625" style="27" customWidth="1"/>
    <col min="9473" max="9473" width="48.140625" style="27" customWidth="1"/>
    <col min="9474" max="9474" width="9.7109375" style="27" bestFit="1" customWidth="1"/>
    <col min="9475" max="9475" width="8.42578125" style="27" customWidth="1"/>
    <col min="9476" max="9476" width="10.140625" style="27" bestFit="1" customWidth="1"/>
    <col min="9477" max="9727" width="11.42578125" style="27"/>
    <col min="9728" max="9728" width="3.140625" style="27" customWidth="1"/>
    <col min="9729" max="9729" width="48.140625" style="27" customWidth="1"/>
    <col min="9730" max="9730" width="9.7109375" style="27" bestFit="1" customWidth="1"/>
    <col min="9731" max="9731" width="8.42578125" style="27" customWidth="1"/>
    <col min="9732" max="9732" width="10.140625" style="27" bestFit="1" customWidth="1"/>
    <col min="9733" max="9983" width="11.42578125" style="27"/>
    <col min="9984" max="9984" width="3.140625" style="27" customWidth="1"/>
    <col min="9985" max="9985" width="48.140625" style="27" customWidth="1"/>
    <col min="9986" max="9986" width="9.7109375" style="27" bestFit="1" customWidth="1"/>
    <col min="9987" max="9987" width="8.42578125" style="27" customWidth="1"/>
    <col min="9988" max="9988" width="10.140625" style="27" bestFit="1" customWidth="1"/>
    <col min="9989" max="10239" width="11.42578125" style="27"/>
    <col min="10240" max="10240" width="3.140625" style="27" customWidth="1"/>
    <col min="10241" max="10241" width="48.140625" style="27" customWidth="1"/>
    <col min="10242" max="10242" width="9.7109375" style="27" bestFit="1" customWidth="1"/>
    <col min="10243" max="10243" width="8.42578125" style="27" customWidth="1"/>
    <col min="10244" max="10244" width="10.140625" style="27" bestFit="1" customWidth="1"/>
    <col min="10245" max="10495" width="11.42578125" style="27"/>
    <col min="10496" max="10496" width="3.140625" style="27" customWidth="1"/>
    <col min="10497" max="10497" width="48.140625" style="27" customWidth="1"/>
    <col min="10498" max="10498" width="9.7109375" style="27" bestFit="1" customWidth="1"/>
    <col min="10499" max="10499" width="8.42578125" style="27" customWidth="1"/>
    <col min="10500" max="10500" width="10.140625" style="27" bestFit="1" customWidth="1"/>
    <col min="10501" max="10751" width="11.42578125" style="27"/>
    <col min="10752" max="10752" width="3.140625" style="27" customWidth="1"/>
    <col min="10753" max="10753" width="48.140625" style="27" customWidth="1"/>
    <col min="10754" max="10754" width="9.7109375" style="27" bestFit="1" customWidth="1"/>
    <col min="10755" max="10755" width="8.42578125" style="27" customWidth="1"/>
    <col min="10756" max="10756" width="10.140625" style="27" bestFit="1" customWidth="1"/>
    <col min="10757" max="11007" width="11.42578125" style="27"/>
    <col min="11008" max="11008" width="3.140625" style="27" customWidth="1"/>
    <col min="11009" max="11009" width="48.140625" style="27" customWidth="1"/>
    <col min="11010" max="11010" width="9.7109375" style="27" bestFit="1" customWidth="1"/>
    <col min="11011" max="11011" width="8.42578125" style="27" customWidth="1"/>
    <col min="11012" max="11012" width="10.140625" style="27" bestFit="1" customWidth="1"/>
    <col min="11013" max="11263" width="11.42578125" style="27"/>
    <col min="11264" max="11264" width="3.140625" style="27" customWidth="1"/>
    <col min="11265" max="11265" width="48.140625" style="27" customWidth="1"/>
    <col min="11266" max="11266" width="9.7109375" style="27" bestFit="1" customWidth="1"/>
    <col min="11267" max="11267" width="8.42578125" style="27" customWidth="1"/>
    <col min="11268" max="11268" width="10.140625" style="27" bestFit="1" customWidth="1"/>
    <col min="11269" max="11519" width="11.42578125" style="27"/>
    <col min="11520" max="11520" width="3.140625" style="27" customWidth="1"/>
    <col min="11521" max="11521" width="48.140625" style="27" customWidth="1"/>
    <col min="11522" max="11522" width="9.7109375" style="27" bestFit="1" customWidth="1"/>
    <col min="11523" max="11523" width="8.42578125" style="27" customWidth="1"/>
    <col min="11524" max="11524" width="10.140625" style="27" bestFit="1" customWidth="1"/>
    <col min="11525" max="11775" width="11.42578125" style="27"/>
    <col min="11776" max="11776" width="3.140625" style="27" customWidth="1"/>
    <col min="11777" max="11777" width="48.140625" style="27" customWidth="1"/>
    <col min="11778" max="11778" width="9.7109375" style="27" bestFit="1" customWidth="1"/>
    <col min="11779" max="11779" width="8.42578125" style="27" customWidth="1"/>
    <col min="11780" max="11780" width="10.140625" style="27" bestFit="1" customWidth="1"/>
    <col min="11781" max="12031" width="11.42578125" style="27"/>
    <col min="12032" max="12032" width="3.140625" style="27" customWidth="1"/>
    <col min="12033" max="12033" width="48.140625" style="27" customWidth="1"/>
    <col min="12034" max="12034" width="9.7109375" style="27" bestFit="1" customWidth="1"/>
    <col min="12035" max="12035" width="8.42578125" style="27" customWidth="1"/>
    <col min="12036" max="12036" width="10.140625" style="27" bestFit="1" customWidth="1"/>
    <col min="12037" max="12287" width="11.42578125" style="27"/>
    <col min="12288" max="12288" width="3.140625" style="27" customWidth="1"/>
    <col min="12289" max="12289" width="48.140625" style="27" customWidth="1"/>
    <col min="12290" max="12290" width="9.7109375" style="27" bestFit="1" customWidth="1"/>
    <col min="12291" max="12291" width="8.42578125" style="27" customWidth="1"/>
    <col min="12292" max="12292" width="10.140625" style="27" bestFit="1" customWidth="1"/>
    <col min="12293" max="12543" width="11.42578125" style="27"/>
    <col min="12544" max="12544" width="3.140625" style="27" customWidth="1"/>
    <col min="12545" max="12545" width="48.140625" style="27" customWidth="1"/>
    <col min="12546" max="12546" width="9.7109375" style="27" bestFit="1" customWidth="1"/>
    <col min="12547" max="12547" width="8.42578125" style="27" customWidth="1"/>
    <col min="12548" max="12548" width="10.140625" style="27" bestFit="1" customWidth="1"/>
    <col min="12549" max="12799" width="11.42578125" style="27"/>
    <col min="12800" max="12800" width="3.140625" style="27" customWidth="1"/>
    <col min="12801" max="12801" width="48.140625" style="27" customWidth="1"/>
    <col min="12802" max="12802" width="9.7109375" style="27" bestFit="1" customWidth="1"/>
    <col min="12803" max="12803" width="8.42578125" style="27" customWidth="1"/>
    <col min="12804" max="12804" width="10.140625" style="27" bestFit="1" customWidth="1"/>
    <col min="12805" max="13055" width="11.42578125" style="27"/>
    <col min="13056" max="13056" width="3.140625" style="27" customWidth="1"/>
    <col min="13057" max="13057" width="48.140625" style="27" customWidth="1"/>
    <col min="13058" max="13058" width="9.7109375" style="27" bestFit="1" customWidth="1"/>
    <col min="13059" max="13059" width="8.42578125" style="27" customWidth="1"/>
    <col min="13060" max="13060" width="10.140625" style="27" bestFit="1" customWidth="1"/>
    <col min="13061" max="13311" width="11.42578125" style="27"/>
    <col min="13312" max="13312" width="3.140625" style="27" customWidth="1"/>
    <col min="13313" max="13313" width="48.140625" style="27" customWidth="1"/>
    <col min="13314" max="13314" width="9.7109375" style="27" bestFit="1" customWidth="1"/>
    <col min="13315" max="13315" width="8.42578125" style="27" customWidth="1"/>
    <col min="13316" max="13316" width="10.140625" style="27" bestFit="1" customWidth="1"/>
    <col min="13317" max="13567" width="11.42578125" style="27"/>
    <col min="13568" max="13568" width="3.140625" style="27" customWidth="1"/>
    <col min="13569" max="13569" width="48.140625" style="27" customWidth="1"/>
    <col min="13570" max="13570" width="9.7109375" style="27" bestFit="1" customWidth="1"/>
    <col min="13571" max="13571" width="8.42578125" style="27" customWidth="1"/>
    <col min="13572" max="13572" width="10.140625" style="27" bestFit="1" customWidth="1"/>
    <col min="13573" max="13823" width="11.42578125" style="27"/>
    <col min="13824" max="13824" width="3.140625" style="27" customWidth="1"/>
    <col min="13825" max="13825" width="48.140625" style="27" customWidth="1"/>
    <col min="13826" max="13826" width="9.7109375" style="27" bestFit="1" customWidth="1"/>
    <col min="13827" max="13827" width="8.42578125" style="27" customWidth="1"/>
    <col min="13828" max="13828" width="10.140625" style="27" bestFit="1" customWidth="1"/>
    <col min="13829" max="14079" width="11.42578125" style="27"/>
    <col min="14080" max="14080" width="3.140625" style="27" customWidth="1"/>
    <col min="14081" max="14081" width="48.140625" style="27" customWidth="1"/>
    <col min="14082" max="14082" width="9.7109375" style="27" bestFit="1" customWidth="1"/>
    <col min="14083" max="14083" width="8.42578125" style="27" customWidth="1"/>
    <col min="14084" max="14084" width="10.140625" style="27" bestFit="1" customWidth="1"/>
    <col min="14085" max="14335" width="11.42578125" style="27"/>
    <col min="14336" max="14336" width="3.140625" style="27" customWidth="1"/>
    <col min="14337" max="14337" width="48.140625" style="27" customWidth="1"/>
    <col min="14338" max="14338" width="9.7109375" style="27" bestFit="1" customWidth="1"/>
    <col min="14339" max="14339" width="8.42578125" style="27" customWidth="1"/>
    <col min="14340" max="14340" width="10.140625" style="27" bestFit="1" customWidth="1"/>
    <col min="14341" max="14591" width="11.42578125" style="27"/>
    <col min="14592" max="14592" width="3.140625" style="27" customWidth="1"/>
    <col min="14593" max="14593" width="48.140625" style="27" customWidth="1"/>
    <col min="14594" max="14594" width="9.7109375" style="27" bestFit="1" customWidth="1"/>
    <col min="14595" max="14595" width="8.42578125" style="27" customWidth="1"/>
    <col min="14596" max="14596" width="10.140625" style="27" bestFit="1" customWidth="1"/>
    <col min="14597" max="14847" width="11.42578125" style="27"/>
    <col min="14848" max="14848" width="3.140625" style="27" customWidth="1"/>
    <col min="14849" max="14849" width="48.140625" style="27" customWidth="1"/>
    <col min="14850" max="14850" width="9.7109375" style="27" bestFit="1" customWidth="1"/>
    <col min="14851" max="14851" width="8.42578125" style="27" customWidth="1"/>
    <col min="14852" max="14852" width="10.140625" style="27" bestFit="1" customWidth="1"/>
    <col min="14853" max="15103" width="11.42578125" style="27"/>
    <col min="15104" max="15104" width="3.140625" style="27" customWidth="1"/>
    <col min="15105" max="15105" width="48.140625" style="27" customWidth="1"/>
    <col min="15106" max="15106" width="9.7109375" style="27" bestFit="1" customWidth="1"/>
    <col min="15107" max="15107" width="8.42578125" style="27" customWidth="1"/>
    <col min="15108" max="15108" width="10.140625" style="27" bestFit="1" customWidth="1"/>
    <col min="15109" max="15359" width="11.42578125" style="27"/>
    <col min="15360" max="15360" width="3.140625" style="27" customWidth="1"/>
    <col min="15361" max="15361" width="48.140625" style="27" customWidth="1"/>
    <col min="15362" max="15362" width="9.7109375" style="27" bestFit="1" customWidth="1"/>
    <col min="15363" max="15363" width="8.42578125" style="27" customWidth="1"/>
    <col min="15364" max="15364" width="10.140625" style="27" bestFit="1" customWidth="1"/>
    <col min="15365" max="15615" width="11.42578125" style="27"/>
    <col min="15616" max="15616" width="3.140625" style="27" customWidth="1"/>
    <col min="15617" max="15617" width="48.140625" style="27" customWidth="1"/>
    <col min="15618" max="15618" width="9.7109375" style="27" bestFit="1" customWidth="1"/>
    <col min="15619" max="15619" width="8.42578125" style="27" customWidth="1"/>
    <col min="15620" max="15620" width="10.140625" style="27" bestFit="1" customWidth="1"/>
    <col min="15621" max="15871" width="11.42578125" style="27"/>
    <col min="15872" max="15872" width="3.140625" style="27" customWidth="1"/>
    <col min="15873" max="15873" width="48.140625" style="27" customWidth="1"/>
    <col min="15874" max="15874" width="9.7109375" style="27" bestFit="1" customWidth="1"/>
    <col min="15875" max="15875" width="8.42578125" style="27" customWidth="1"/>
    <col min="15876" max="15876" width="10.140625" style="27" bestFit="1" customWidth="1"/>
    <col min="15877" max="16127" width="11.42578125" style="27"/>
    <col min="16128" max="16128" width="3.140625" style="27" customWidth="1"/>
    <col min="16129" max="16129" width="48.140625" style="27" customWidth="1"/>
    <col min="16130" max="16130" width="9.7109375" style="27" bestFit="1" customWidth="1"/>
    <col min="16131" max="16131" width="8.42578125" style="27" customWidth="1"/>
    <col min="16132" max="16132" width="10.140625" style="27" bestFit="1" customWidth="1"/>
    <col min="16133" max="16384" width="11.42578125" style="27"/>
  </cols>
  <sheetData>
    <row r="1" spans="1:8" s="123" customFormat="1" ht="15">
      <c r="A1" s="140" t="s">
        <v>479</v>
      </c>
      <c r="B1" s="140"/>
      <c r="C1" s="140"/>
      <c r="D1" s="140"/>
      <c r="E1" s="140"/>
      <c r="F1" s="22"/>
      <c r="G1" s="122"/>
      <c r="H1" s="122"/>
    </row>
    <row r="2" spans="1:8" s="25" customFormat="1" ht="14.25" customHeight="1">
      <c r="A2" s="31" t="s">
        <v>13</v>
      </c>
      <c r="B2" s="31"/>
      <c r="C2" s="31"/>
      <c r="D2" s="31"/>
      <c r="E2" s="31"/>
      <c r="F2" s="23"/>
      <c r="G2" s="24"/>
      <c r="H2" s="24"/>
    </row>
    <row r="3" spans="1:8" s="26" customFormat="1" ht="15">
      <c r="A3" s="144"/>
      <c r="B3" s="144"/>
      <c r="C3" s="144"/>
      <c r="D3" s="144"/>
      <c r="E3" s="144"/>
      <c r="F3" s="6"/>
      <c r="G3" s="51"/>
      <c r="H3" s="51"/>
    </row>
    <row r="4" spans="1:8" s="26" customFormat="1" ht="37.5" customHeight="1">
      <c r="A4" s="380"/>
      <c r="B4" s="381"/>
      <c r="C4" s="218" t="s">
        <v>385</v>
      </c>
      <c r="D4" s="218" t="s">
        <v>475</v>
      </c>
      <c r="E4" s="238" t="s">
        <v>14</v>
      </c>
      <c r="F4" s="6"/>
      <c r="G4" s="51"/>
      <c r="H4" s="51"/>
    </row>
    <row r="5" spans="1:8" s="29" customFormat="1" ht="15.75" customHeight="1">
      <c r="A5" s="31"/>
      <c r="B5" s="382"/>
      <c r="C5" s="31"/>
      <c r="D5" s="31"/>
      <c r="E5" s="31"/>
      <c r="F5" s="23"/>
      <c r="G5" s="24"/>
      <c r="H5" s="24"/>
    </row>
    <row r="6" spans="1:8" s="59" customFormat="1" ht="15" customHeight="1">
      <c r="A6" s="570" t="s">
        <v>23</v>
      </c>
      <c r="B6" s="570"/>
      <c r="C6" s="383"/>
      <c r="D6" s="383"/>
      <c r="E6" s="383"/>
    </row>
    <row r="7" spans="1:8" s="59" customFormat="1" ht="15" customHeight="1">
      <c r="A7" s="571" t="s">
        <v>206</v>
      </c>
      <c r="B7" s="571"/>
      <c r="C7" s="384">
        <v>81780</v>
      </c>
      <c r="D7" s="384">
        <v>81850</v>
      </c>
      <c r="E7" s="384">
        <f>D7-C7</f>
        <v>70</v>
      </c>
    </row>
    <row r="8" spans="1:8" s="59" customFormat="1" ht="15" customHeight="1">
      <c r="A8" s="571" t="s">
        <v>61</v>
      </c>
      <c r="B8" s="571"/>
      <c r="C8" s="384"/>
      <c r="D8" s="384"/>
      <c r="E8" s="384"/>
    </row>
    <row r="9" spans="1:8" s="59" customFormat="1" ht="15" customHeight="1">
      <c r="A9" s="141"/>
      <c r="B9" s="463" t="s">
        <v>218</v>
      </c>
      <c r="C9" s="384">
        <f>-26221.325-3361.859</f>
        <v>-29583.184000000001</v>
      </c>
      <c r="D9" s="384">
        <v>-29472.465</v>
      </c>
      <c r="E9" s="384">
        <f>D9-C9</f>
        <v>110.71900000000096</v>
      </c>
    </row>
    <row r="10" spans="1:8" s="59" customFormat="1" ht="15" customHeight="1">
      <c r="A10" s="141"/>
      <c r="B10" s="463" t="s">
        <v>207</v>
      </c>
      <c r="C10" s="384">
        <v>-3000</v>
      </c>
      <c r="D10" s="384">
        <v>-3000</v>
      </c>
      <c r="E10" s="384">
        <f>D10-C10</f>
        <v>0</v>
      </c>
    </row>
    <row r="11" spans="1:8" s="59" customFormat="1" ht="15" customHeight="1">
      <c r="A11" s="572" t="s">
        <v>62</v>
      </c>
      <c r="B11" s="572"/>
      <c r="C11" s="385">
        <f>SUM(C7:C10)</f>
        <v>49196.815999999999</v>
      </c>
      <c r="D11" s="385">
        <f>SUM(D7:D10)</f>
        <v>49377.535000000003</v>
      </c>
      <c r="E11" s="385">
        <f>D11-C11</f>
        <v>180.7190000000046</v>
      </c>
    </row>
    <row r="12" spans="1:8" s="124" customFormat="1" ht="15" customHeight="1">
      <c r="A12" s="142"/>
      <c r="B12" s="142"/>
      <c r="C12" s="142"/>
      <c r="D12" s="142"/>
      <c r="E12" s="142"/>
      <c r="F12" s="125"/>
    </row>
    <row r="13" spans="1:8" s="59" customFormat="1" ht="15" customHeight="1">
      <c r="A13" s="573" t="s">
        <v>417</v>
      </c>
      <c r="B13" s="573"/>
      <c r="C13" s="384"/>
      <c r="D13" s="384"/>
      <c r="E13" s="384"/>
    </row>
    <row r="14" spans="1:8" s="59" customFormat="1" ht="30" customHeight="1">
      <c r="A14" s="574" t="s">
        <v>303</v>
      </c>
      <c r="B14" s="574"/>
      <c r="C14" s="384">
        <v>956.02</v>
      </c>
      <c r="D14" s="384">
        <v>976.50199999999995</v>
      </c>
      <c r="E14" s="384">
        <f t="shared" ref="E14:E29" si="0">D14-C14</f>
        <v>20.481999999999971</v>
      </c>
    </row>
    <row r="15" spans="1:8" s="59" customFormat="1" ht="15" customHeight="1">
      <c r="A15" s="569" t="s">
        <v>209</v>
      </c>
      <c r="B15" s="569"/>
      <c r="C15" s="384">
        <v>6052.2190000000001</v>
      </c>
      <c r="D15" s="384">
        <v>6231.6009999999997</v>
      </c>
      <c r="E15" s="384">
        <f t="shared" si="0"/>
        <v>179.38199999999961</v>
      </c>
    </row>
    <row r="16" spans="1:8" s="59" customFormat="1" ht="15" customHeight="1">
      <c r="A16" s="462" t="s">
        <v>414</v>
      </c>
      <c r="B16" s="462"/>
      <c r="C16" s="384">
        <v>2299.9090000000001</v>
      </c>
      <c r="D16" s="384">
        <v>2251.9279999999999</v>
      </c>
      <c r="E16" s="384">
        <f t="shared" si="0"/>
        <v>-47.981000000000222</v>
      </c>
    </row>
    <row r="17" spans="1:6" s="59" customFormat="1" ht="15" customHeight="1">
      <c r="A17" s="569" t="s">
        <v>416</v>
      </c>
      <c r="B17" s="569"/>
      <c r="C17" s="384">
        <v>6841.107</v>
      </c>
      <c r="D17" s="384">
        <v>6902.4859999999999</v>
      </c>
      <c r="E17" s="384">
        <f t="shared" si="0"/>
        <v>61.378999999999905</v>
      </c>
    </row>
    <row r="18" spans="1:6" s="59" customFormat="1" ht="15" customHeight="1">
      <c r="A18" s="497" t="s">
        <v>415</v>
      </c>
      <c r="B18" s="497"/>
      <c r="C18" s="384">
        <v>465.41199999999998</v>
      </c>
      <c r="D18" s="384">
        <v>3.0000000000000001E-3</v>
      </c>
      <c r="E18" s="384">
        <f t="shared" si="0"/>
        <v>-465.40899999999999</v>
      </c>
    </row>
    <row r="19" spans="1:6" s="59" customFormat="1" ht="15" customHeight="1">
      <c r="A19" s="569" t="s">
        <v>375</v>
      </c>
      <c r="B19" s="569"/>
      <c r="C19" s="384">
        <v>243.947</v>
      </c>
      <c r="D19" s="384">
        <v>288.96800000000002</v>
      </c>
      <c r="E19" s="384">
        <f t="shared" si="0"/>
        <v>45.021000000000015</v>
      </c>
    </row>
    <row r="20" spans="1:6" s="59" customFormat="1" ht="15" customHeight="1">
      <c r="A20" s="569" t="s">
        <v>219</v>
      </c>
      <c r="B20" s="569"/>
      <c r="C20" s="384">
        <f>84.731+57.85</f>
        <v>142.58099999999999</v>
      </c>
      <c r="D20" s="384">
        <v>105.318</v>
      </c>
      <c r="E20" s="384">
        <f t="shared" si="0"/>
        <v>-37.262999999999991</v>
      </c>
    </row>
    <row r="21" spans="1:6" s="59" customFormat="1" ht="15" customHeight="1">
      <c r="A21" s="569" t="s">
        <v>302</v>
      </c>
      <c r="B21" s="569"/>
      <c r="C21" s="384">
        <v>429.209</v>
      </c>
      <c r="D21" s="384">
        <v>404.459</v>
      </c>
      <c r="E21" s="384">
        <f t="shared" si="0"/>
        <v>-24.75</v>
      </c>
    </row>
    <row r="22" spans="1:6" s="59" customFormat="1" ht="15" customHeight="1">
      <c r="A22" s="574" t="s">
        <v>210</v>
      </c>
      <c r="B22" s="574"/>
      <c r="C22" s="384">
        <v>503.57100000000003</v>
      </c>
      <c r="D22" s="384">
        <v>651.17100000000005</v>
      </c>
      <c r="E22" s="384">
        <f t="shared" si="0"/>
        <v>147.60000000000002</v>
      </c>
    </row>
    <row r="23" spans="1:6" s="59" customFormat="1" ht="15" customHeight="1">
      <c r="A23" s="569" t="s">
        <v>211</v>
      </c>
      <c r="B23" s="569"/>
      <c r="C23" s="384">
        <v>12.624000000000001</v>
      </c>
      <c r="D23" s="384">
        <v>31.067</v>
      </c>
      <c r="E23" s="384">
        <f t="shared" si="0"/>
        <v>18.442999999999998</v>
      </c>
    </row>
    <row r="24" spans="1:6" s="59" customFormat="1" ht="15" customHeight="1">
      <c r="A24" s="569" t="s">
        <v>212</v>
      </c>
      <c r="B24" s="569"/>
      <c r="C24" s="384">
        <v>484.37799999999999</v>
      </c>
      <c r="D24" s="384">
        <v>365.91199999999998</v>
      </c>
      <c r="E24" s="384">
        <f t="shared" si="0"/>
        <v>-118.46600000000001</v>
      </c>
    </row>
    <row r="25" spans="1:6" s="59" customFormat="1" ht="15" customHeight="1">
      <c r="A25" s="462" t="s">
        <v>63</v>
      </c>
      <c r="B25" s="462"/>
      <c r="C25" s="384">
        <v>111.645</v>
      </c>
      <c r="D25" s="384">
        <v>2.004</v>
      </c>
      <c r="E25" s="384">
        <f t="shared" si="0"/>
        <v>-109.64099999999999</v>
      </c>
    </row>
    <row r="26" spans="1:6" s="59" customFormat="1" ht="15" customHeight="1">
      <c r="A26" s="569" t="s">
        <v>213</v>
      </c>
      <c r="B26" s="569"/>
      <c r="C26" s="384">
        <v>9.25</v>
      </c>
      <c r="D26" s="384">
        <v>2.4620000000000002</v>
      </c>
      <c r="E26" s="384">
        <f t="shared" si="0"/>
        <v>-6.7880000000000003</v>
      </c>
    </row>
    <row r="27" spans="1:6" s="59" customFormat="1" ht="15" customHeight="1">
      <c r="A27" s="569" t="s">
        <v>214</v>
      </c>
      <c r="B27" s="569"/>
      <c r="C27" s="384">
        <v>1417.903</v>
      </c>
      <c r="D27" s="384">
        <v>1411.5419999999999</v>
      </c>
      <c r="E27" s="384">
        <f t="shared" si="0"/>
        <v>-6.3610000000001037</v>
      </c>
    </row>
    <row r="28" spans="1:6" s="59" customFormat="1" ht="15" customHeight="1">
      <c r="A28" s="569" t="s">
        <v>418</v>
      </c>
      <c r="B28" s="569"/>
      <c r="C28" s="384">
        <f>-SUM(C14:C27)+C29</f>
        <v>2343.8640000000087</v>
      </c>
      <c r="D28" s="384">
        <f>-SUM(D14:D27)+D29</f>
        <v>2367.3139999999948</v>
      </c>
      <c r="E28" s="384">
        <f t="shared" si="0"/>
        <v>23.449999999986176</v>
      </c>
    </row>
    <row r="29" spans="1:6" s="59" customFormat="1" ht="15" customHeight="1">
      <c r="A29" s="575" t="s">
        <v>419</v>
      </c>
      <c r="B29" s="575"/>
      <c r="C29" s="385">
        <f>C30-C11</f>
        <v>22313.639000000003</v>
      </c>
      <c r="D29" s="385">
        <f>D30-D11</f>
        <v>21992.736999999994</v>
      </c>
      <c r="E29" s="385">
        <f t="shared" si="0"/>
        <v>-320.90200000000914</v>
      </c>
      <c r="F29" s="320"/>
    </row>
    <row r="30" spans="1:6" s="137" customFormat="1" ht="27" customHeight="1">
      <c r="A30" s="239" t="s">
        <v>455</v>
      </c>
      <c r="B30" s="239"/>
      <c r="C30" s="247">
        <v>71510.455000000002</v>
      </c>
      <c r="D30" s="247">
        <v>71370.271999999997</v>
      </c>
      <c r="E30" s="247">
        <f>D30-C30</f>
        <v>-140.18300000000454</v>
      </c>
      <c r="F30" s="127"/>
    </row>
    <row r="31" spans="1:6" s="137" customFormat="1" ht="15">
      <c r="A31" s="127"/>
      <c r="B31" s="127"/>
      <c r="C31" s="127"/>
      <c r="D31" s="127"/>
      <c r="E31" s="127"/>
      <c r="F31" s="127"/>
    </row>
    <row r="32" spans="1:6" s="59" customFormat="1" ht="15">
      <c r="A32" s="146" t="s">
        <v>374</v>
      </c>
      <c r="C32" s="386"/>
      <c r="D32" s="386"/>
      <c r="E32" s="386"/>
    </row>
    <row r="33" spans="1:5" s="59" customFormat="1" ht="15">
      <c r="A33" s="24" t="s">
        <v>2</v>
      </c>
      <c r="C33" s="386"/>
      <c r="D33" s="386"/>
      <c r="E33" s="386"/>
    </row>
  </sheetData>
  <mergeCells count="18">
    <mergeCell ref="A17:B17"/>
    <mergeCell ref="A6:B6"/>
    <mergeCell ref="A7:B7"/>
    <mergeCell ref="A8:B8"/>
    <mergeCell ref="A11:B11"/>
    <mergeCell ref="A13:B13"/>
    <mergeCell ref="A14:B14"/>
    <mergeCell ref="A15:B15"/>
    <mergeCell ref="A26:B26"/>
    <mergeCell ref="A27:B27"/>
    <mergeCell ref="A28:B28"/>
    <mergeCell ref="A29:B29"/>
    <mergeCell ref="A19:B19"/>
    <mergeCell ref="A20:B20"/>
    <mergeCell ref="A21:B21"/>
    <mergeCell ref="A22:B22"/>
    <mergeCell ref="A23:B23"/>
    <mergeCell ref="A24:B24"/>
  </mergeCells>
  <pageMargins left="0.23622047244094491" right="0.23622047244094491" top="0.74803149606299213" bottom="0.74803149606299213" header="0.31496062992125984" footer="0.31496062992125984"/>
  <pageSetup paperSize="9" scale="90"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rgb="FF92D050"/>
    <pageSetUpPr fitToPage="1"/>
  </sheetPr>
  <dimension ref="A1:J37"/>
  <sheetViews>
    <sheetView showGridLines="0" workbookViewId="0"/>
  </sheetViews>
  <sheetFormatPr baseColWidth="10" defaultColWidth="11.5703125" defaultRowHeight="14.25"/>
  <cols>
    <col min="1" max="1" width="2.140625" style="322" customWidth="1"/>
    <col min="2" max="2" width="3.85546875" style="322" customWidth="1"/>
    <col min="3" max="3" width="29.140625" style="322" customWidth="1"/>
    <col min="4" max="4" width="7.5703125" style="322" bestFit="1" customWidth="1"/>
    <col min="5" max="6" width="2.140625" style="322" customWidth="1"/>
    <col min="7" max="7" width="28.28515625" style="322" customWidth="1"/>
    <col min="8" max="8" width="8.7109375" style="322" bestFit="1" customWidth="1"/>
    <col min="9" max="9" width="0.7109375" style="322" customWidth="1"/>
    <col min="10" max="10" width="7.28515625" style="322" bestFit="1" customWidth="1"/>
    <col min="11" max="16384" width="11.5703125" style="322"/>
  </cols>
  <sheetData>
    <row r="1" spans="1:10" s="321" customFormat="1" ht="15" customHeight="1">
      <c r="A1" s="351" t="s">
        <v>401</v>
      </c>
    </row>
    <row r="2" spans="1:10" ht="15" customHeight="1">
      <c r="A2" s="322" t="s">
        <v>0</v>
      </c>
    </row>
    <row r="3" spans="1:10" ht="11.25" customHeight="1">
      <c r="A3" s="323"/>
      <c r="B3" s="323"/>
      <c r="C3" s="323"/>
      <c r="D3" s="323"/>
      <c r="E3" s="323"/>
      <c r="F3" s="323"/>
      <c r="G3" s="323"/>
      <c r="H3" s="323"/>
      <c r="I3" s="323"/>
      <c r="J3" s="323"/>
    </row>
    <row r="4" spans="1:10" s="371" customFormat="1" ht="21" customHeight="1">
      <c r="A4" s="577" t="s">
        <v>178</v>
      </c>
      <c r="B4" s="577"/>
      <c r="C4" s="577"/>
      <c r="D4" s="369" t="s">
        <v>269</v>
      </c>
      <c r="E4" s="577" t="s">
        <v>185</v>
      </c>
      <c r="F4" s="577"/>
      <c r="G4" s="577"/>
      <c r="H4" s="369" t="s">
        <v>269</v>
      </c>
      <c r="I4" s="370"/>
      <c r="J4" s="490" t="s">
        <v>14</v>
      </c>
    </row>
    <row r="5" spans="1:10" ht="21" customHeight="1">
      <c r="A5" s="578" t="s">
        <v>181</v>
      </c>
      <c r="B5" s="578"/>
      <c r="C5" s="578"/>
      <c r="E5" s="578" t="s">
        <v>187</v>
      </c>
      <c r="F5" s="578"/>
      <c r="G5" s="578"/>
    </row>
    <row r="6" spans="1:10" ht="21" customHeight="1">
      <c r="A6" s="322" t="s">
        <v>270</v>
      </c>
      <c r="D6" s="331"/>
      <c r="F6" s="322" t="s">
        <v>271</v>
      </c>
      <c r="H6" s="331"/>
      <c r="I6" s="331"/>
      <c r="J6" s="330"/>
    </row>
    <row r="7" spans="1:10" ht="14.25" customHeight="1">
      <c r="B7" s="322" t="s">
        <v>316</v>
      </c>
      <c r="D7" s="331"/>
      <c r="G7" s="322" t="s">
        <v>316</v>
      </c>
      <c r="H7" s="331"/>
      <c r="I7" s="331"/>
      <c r="J7" s="330"/>
    </row>
    <row r="8" spans="1:10" ht="14.25" customHeight="1">
      <c r="B8" s="322" t="s">
        <v>298</v>
      </c>
      <c r="D8" s="331">
        <v>8760.8389999999999</v>
      </c>
      <c r="G8" s="322" t="s">
        <v>272</v>
      </c>
      <c r="H8" s="331">
        <v>8687.83</v>
      </c>
      <c r="I8" s="331"/>
      <c r="J8" s="330">
        <f>H8-D8</f>
        <v>-73.009000000000015</v>
      </c>
    </row>
    <row r="9" spans="1:10" ht="14.25" customHeight="1">
      <c r="B9" s="576" t="s">
        <v>273</v>
      </c>
      <c r="C9" s="576"/>
      <c r="D9" s="331">
        <f>11587.793-D10</f>
        <v>5937.0589999999993</v>
      </c>
      <c r="G9" s="322" t="s">
        <v>274</v>
      </c>
      <c r="H9" s="331">
        <v>5866.5219999999999</v>
      </c>
      <c r="I9" s="331"/>
      <c r="J9" s="330">
        <f>H9-D9</f>
        <v>-70.536999999999352</v>
      </c>
    </row>
    <row r="10" spans="1:10" ht="14.25" customHeight="1">
      <c r="B10" s="576" t="s">
        <v>275</v>
      </c>
      <c r="C10" s="576"/>
      <c r="D10" s="331">
        <v>5650.7340000000004</v>
      </c>
      <c r="G10" s="322" t="s">
        <v>276</v>
      </c>
      <c r="H10" s="331">
        <v>6032.7330000000002</v>
      </c>
      <c r="I10" s="331"/>
      <c r="J10" s="330">
        <f>H10-D10</f>
        <v>381.9989999999998</v>
      </c>
    </row>
    <row r="11" spans="1:10" ht="14.25" customHeight="1">
      <c r="A11" s="322" t="s">
        <v>277</v>
      </c>
      <c r="D11" s="331">
        <v>55661.813999999998</v>
      </c>
      <c r="G11" s="322" t="s">
        <v>278</v>
      </c>
      <c r="H11" s="331">
        <f>58465.382+30.477</f>
        <v>58495.858999999997</v>
      </c>
      <c r="I11" s="331"/>
      <c r="J11" s="330">
        <f>H11-D11</f>
        <v>2834.0449999999983</v>
      </c>
    </row>
    <row r="12" spans="1:10" ht="21" customHeight="1">
      <c r="D12" s="331"/>
      <c r="F12" s="322" t="s">
        <v>279</v>
      </c>
      <c r="H12" s="331"/>
      <c r="I12" s="331"/>
      <c r="J12" s="330"/>
    </row>
    <row r="13" spans="1:10" ht="14.25" customHeight="1">
      <c r="D13" s="331"/>
      <c r="G13" s="322" t="s">
        <v>316</v>
      </c>
      <c r="H13" s="331"/>
      <c r="I13" s="331"/>
      <c r="J13" s="330"/>
    </row>
    <row r="14" spans="1:10" ht="14.25" customHeight="1">
      <c r="D14" s="331"/>
      <c r="G14" s="322" t="s">
        <v>280</v>
      </c>
      <c r="H14" s="331">
        <f>491.677+0.24</f>
        <v>491.91700000000003</v>
      </c>
      <c r="I14" s="331"/>
      <c r="J14" s="330">
        <f t="shared" ref="J14:J22" si="0">H14-D14</f>
        <v>491.91700000000003</v>
      </c>
    </row>
    <row r="15" spans="1:10" ht="27" customHeight="1">
      <c r="D15" s="331"/>
      <c r="G15" s="324" t="s">
        <v>354</v>
      </c>
      <c r="H15" s="331">
        <f>262.056+66.001+32.696</f>
        <v>360.75300000000004</v>
      </c>
      <c r="I15" s="331"/>
      <c r="J15" s="330">
        <f t="shared" si="0"/>
        <v>360.75300000000004</v>
      </c>
    </row>
    <row r="16" spans="1:10" ht="14.25" customHeight="1">
      <c r="D16" s="331"/>
      <c r="G16" s="322" t="s">
        <v>281</v>
      </c>
      <c r="H16" s="331">
        <f>21.421+1253.625+6</f>
        <v>1281.046</v>
      </c>
      <c r="I16" s="331"/>
      <c r="J16" s="330">
        <f t="shared" si="0"/>
        <v>1281.046</v>
      </c>
    </row>
    <row r="17" spans="1:10" ht="21" customHeight="1">
      <c r="A17" s="322" t="s">
        <v>282</v>
      </c>
      <c r="D17" s="331">
        <v>329.45100000000002</v>
      </c>
      <c r="H17" s="331"/>
      <c r="I17" s="331"/>
      <c r="J17" s="330">
        <f t="shared" si="0"/>
        <v>-329.45100000000002</v>
      </c>
    </row>
    <row r="18" spans="1:10" ht="14.25" customHeight="1">
      <c r="B18" s="322" t="s">
        <v>316</v>
      </c>
      <c r="D18" s="331"/>
      <c r="H18" s="331"/>
      <c r="I18" s="331"/>
      <c r="J18" s="330"/>
    </row>
    <row r="19" spans="1:10" ht="14.25" customHeight="1">
      <c r="B19" s="322" t="s">
        <v>283</v>
      </c>
      <c r="D19" s="331">
        <v>275.20499999999998</v>
      </c>
      <c r="H19" s="331"/>
      <c r="I19" s="331"/>
      <c r="J19" s="330">
        <f t="shared" si="0"/>
        <v>-275.20499999999998</v>
      </c>
    </row>
    <row r="20" spans="1:10" ht="14.25" customHeight="1">
      <c r="B20" s="322" t="s">
        <v>284</v>
      </c>
      <c r="D20" s="331">
        <v>1.157</v>
      </c>
      <c r="H20" s="331"/>
      <c r="I20" s="331"/>
      <c r="J20" s="330">
        <f t="shared" si="0"/>
        <v>-1.157</v>
      </c>
    </row>
    <row r="21" spans="1:10" ht="14.25" customHeight="1">
      <c r="B21" s="322" t="s">
        <v>285</v>
      </c>
      <c r="D21" s="331">
        <v>53.088999999999999</v>
      </c>
      <c r="H21" s="331"/>
      <c r="I21" s="331"/>
      <c r="J21" s="330">
        <f t="shared" si="0"/>
        <v>-53.088999999999999</v>
      </c>
    </row>
    <row r="22" spans="1:10" ht="14.25" customHeight="1">
      <c r="A22" s="325" t="s">
        <v>286</v>
      </c>
      <c r="B22" s="325"/>
      <c r="C22" s="325"/>
      <c r="D22" s="332">
        <v>685.64099999999996</v>
      </c>
      <c r="E22" s="325"/>
      <c r="F22" s="325"/>
      <c r="G22" s="325"/>
      <c r="H22" s="332"/>
      <c r="I22" s="332"/>
      <c r="J22" s="330">
        <f t="shared" si="0"/>
        <v>-685.64099999999996</v>
      </c>
    </row>
    <row r="23" spans="1:10" ht="11.25" customHeight="1">
      <c r="A23" s="323"/>
      <c r="B23" s="323"/>
      <c r="C23" s="323"/>
      <c r="D23" s="333"/>
      <c r="E23" s="323"/>
      <c r="F23" s="323"/>
      <c r="G23" s="323"/>
      <c r="H23" s="333"/>
      <c r="I23" s="333"/>
      <c r="J23" s="334"/>
    </row>
    <row r="24" spans="1:10" s="326" customFormat="1" ht="21" customHeight="1">
      <c r="A24" s="579" t="s">
        <v>287</v>
      </c>
      <c r="B24" s="579"/>
      <c r="C24" s="579"/>
      <c r="D24" s="335">
        <f>D8+D9+D10+D11+D19+D20+D21+D22</f>
        <v>77025.538000000015</v>
      </c>
      <c r="E24" s="579" t="s">
        <v>288</v>
      </c>
      <c r="F24" s="579"/>
      <c r="G24" s="579"/>
      <c r="H24" s="335">
        <f>H8+H9+H10+H11+H14+H15+H16</f>
        <v>81216.659999999989</v>
      </c>
      <c r="I24" s="335"/>
      <c r="J24" s="336">
        <f>H24-D24</f>
        <v>4191.1219999999739</v>
      </c>
    </row>
    <row r="25" spans="1:10" s="327" customFormat="1" ht="27" customHeight="1">
      <c r="A25" s="581" t="s">
        <v>180</v>
      </c>
      <c r="B25" s="581"/>
      <c r="C25" s="581"/>
      <c r="E25" s="581" t="s">
        <v>186</v>
      </c>
      <c r="F25" s="581"/>
      <c r="G25" s="581"/>
      <c r="H25" s="337"/>
      <c r="I25" s="337"/>
      <c r="J25" s="337"/>
    </row>
    <row r="26" spans="1:10" s="328" customFormat="1" ht="27" customHeight="1">
      <c r="A26" s="582" t="s">
        <v>320</v>
      </c>
      <c r="B26" s="582"/>
      <c r="C26" s="582"/>
      <c r="D26" s="372">
        <f>71560.651-D27</f>
        <v>71077.963000000003</v>
      </c>
      <c r="F26" s="582" t="s">
        <v>289</v>
      </c>
      <c r="G26" s="582"/>
      <c r="H26" s="372">
        <v>70887.584000000003</v>
      </c>
      <c r="I26" s="372"/>
      <c r="J26" s="373">
        <f t="shared" ref="J26:J35" si="1">H26-D26</f>
        <v>-190.37900000000081</v>
      </c>
    </row>
    <row r="27" spans="1:10" s="328" customFormat="1" ht="14.25" customHeight="1">
      <c r="A27" s="328" t="s">
        <v>290</v>
      </c>
      <c r="D27" s="372">
        <v>482.68799999999999</v>
      </c>
      <c r="F27" s="328" t="s">
        <v>291</v>
      </c>
      <c r="H27" s="372">
        <v>482.68799999999999</v>
      </c>
      <c r="I27" s="372"/>
      <c r="J27" s="373">
        <f t="shared" si="1"/>
        <v>0</v>
      </c>
    </row>
    <row r="28" spans="1:10" s="328" customFormat="1" ht="14.25" customHeight="1">
      <c r="A28" s="328" t="s">
        <v>292</v>
      </c>
      <c r="D28" s="372">
        <f>SUM(D30:D32)</f>
        <v>29.777999999999999</v>
      </c>
      <c r="H28" s="372"/>
      <c r="I28" s="372"/>
      <c r="J28" s="373">
        <f t="shared" si="1"/>
        <v>-29.777999999999999</v>
      </c>
    </row>
    <row r="29" spans="1:10" s="328" customFormat="1" ht="14.25" customHeight="1">
      <c r="B29" s="322" t="s">
        <v>316</v>
      </c>
      <c r="D29" s="372"/>
      <c r="H29" s="372"/>
      <c r="I29" s="372"/>
      <c r="J29" s="373"/>
    </row>
    <row r="30" spans="1:10" s="328" customFormat="1" ht="14.25" customHeight="1">
      <c r="B30" s="328" t="s">
        <v>283</v>
      </c>
      <c r="D30" s="372">
        <v>29.766999999999999</v>
      </c>
      <c r="H30" s="372"/>
      <c r="I30" s="372"/>
      <c r="J30" s="373">
        <f t="shared" si="1"/>
        <v>-29.766999999999999</v>
      </c>
    </row>
    <row r="31" spans="1:10" s="328" customFormat="1" ht="14.25" customHeight="1">
      <c r="B31" s="328" t="s">
        <v>284</v>
      </c>
      <c r="D31" s="372">
        <v>0</v>
      </c>
      <c r="H31" s="372"/>
      <c r="I31" s="372"/>
      <c r="J31" s="373">
        <f t="shared" si="1"/>
        <v>0</v>
      </c>
    </row>
    <row r="32" spans="1:10" s="328" customFormat="1" ht="14.25" customHeight="1">
      <c r="B32" s="328" t="s">
        <v>285</v>
      </c>
      <c r="D32" s="372">
        <v>1.0999999999999999E-2</v>
      </c>
      <c r="H32" s="372"/>
      <c r="I32" s="372"/>
      <c r="J32" s="373">
        <f t="shared" si="1"/>
        <v>-1.0999999999999999E-2</v>
      </c>
    </row>
    <row r="33" spans="1:10" s="376" customFormat="1" ht="21" customHeight="1">
      <c r="A33" s="329" t="s">
        <v>286</v>
      </c>
      <c r="B33" s="329"/>
      <c r="C33" s="329"/>
      <c r="D33" s="374">
        <v>312.12900000000002</v>
      </c>
      <c r="E33" s="329"/>
      <c r="F33" s="329"/>
      <c r="G33" s="329"/>
      <c r="H33" s="374"/>
      <c r="I33" s="374"/>
      <c r="J33" s="375">
        <f t="shared" si="1"/>
        <v>-312.12900000000002</v>
      </c>
    </row>
    <row r="34" spans="1:10" s="326" customFormat="1" ht="21" customHeight="1">
      <c r="A34" s="579" t="s">
        <v>293</v>
      </c>
      <c r="B34" s="579"/>
      <c r="C34" s="579"/>
      <c r="D34" s="335">
        <f>D33+D28+D27+D26</f>
        <v>71902.558000000005</v>
      </c>
      <c r="E34" s="579" t="s">
        <v>294</v>
      </c>
      <c r="F34" s="579"/>
      <c r="G34" s="579"/>
      <c r="H34" s="335">
        <f>H26+H27</f>
        <v>71370.271999999997</v>
      </c>
      <c r="I34" s="335"/>
      <c r="J34" s="336">
        <f t="shared" si="1"/>
        <v>-532.28600000000733</v>
      </c>
    </row>
    <row r="35" spans="1:10" s="379" customFormat="1" ht="21" customHeight="1">
      <c r="A35" s="580" t="s">
        <v>182</v>
      </c>
      <c r="B35" s="580"/>
      <c r="C35" s="580"/>
      <c r="D35" s="377">
        <f>D34-D24</f>
        <v>-5122.9800000000105</v>
      </c>
      <c r="E35" s="580" t="s">
        <v>188</v>
      </c>
      <c r="F35" s="580"/>
      <c r="G35" s="580"/>
      <c r="H35" s="377">
        <f>H34-H24</f>
        <v>-9846.3879999999917</v>
      </c>
      <c r="I35" s="377"/>
      <c r="J35" s="378">
        <f t="shared" si="1"/>
        <v>-4723.4079999999813</v>
      </c>
    </row>
    <row r="36" spans="1:10" ht="11.25" customHeight="1"/>
    <row r="37" spans="1:10">
      <c r="A37" s="24" t="s">
        <v>2</v>
      </c>
    </row>
  </sheetData>
  <mergeCells count="16">
    <mergeCell ref="A34:C34"/>
    <mergeCell ref="E34:G34"/>
    <mergeCell ref="A35:C35"/>
    <mergeCell ref="E35:G35"/>
    <mergeCell ref="A24:C24"/>
    <mergeCell ref="E24:G24"/>
    <mergeCell ref="A25:C25"/>
    <mergeCell ref="E25:G25"/>
    <mergeCell ref="A26:C26"/>
    <mergeCell ref="F26:G26"/>
    <mergeCell ref="B10:C10"/>
    <mergeCell ref="A4:C4"/>
    <mergeCell ref="E4:G4"/>
    <mergeCell ref="A5:C5"/>
    <mergeCell ref="E5:G5"/>
    <mergeCell ref="B9:C9"/>
  </mergeCells>
  <pageMargins left="0.7" right="0.7" top="0.78740157499999996" bottom="0.78740157499999996" header="0.3" footer="0.3"/>
  <pageSetup paperSize="9" scale="86" orientation="portrait" r:id="rId1"/>
  <ignoredErrors>
    <ignoredError sqref="D28"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tabColor rgb="FF92D050"/>
    <pageSetUpPr fitToPage="1"/>
  </sheetPr>
  <dimension ref="A1:N43"/>
  <sheetViews>
    <sheetView showGridLines="0" workbookViewId="0"/>
  </sheetViews>
  <sheetFormatPr baseColWidth="10" defaultColWidth="11.42578125" defaultRowHeight="15"/>
  <cols>
    <col min="1" max="1" width="5" style="349" customWidth="1"/>
    <col min="2" max="2" width="43" style="349" customWidth="1"/>
    <col min="3" max="3" width="12.7109375" style="349" customWidth="1"/>
    <col min="4" max="5" width="14.42578125" style="349" customWidth="1"/>
    <col min="6" max="14" width="11.42578125" style="349"/>
    <col min="15" max="16384" width="11.42578125" style="339"/>
  </cols>
  <sheetData>
    <row r="1" spans="1:14" s="338" customFormat="1" ht="15" customHeight="1">
      <c r="A1" s="351" t="s">
        <v>402</v>
      </c>
      <c r="B1" s="322"/>
      <c r="C1" s="322"/>
      <c r="D1" s="322"/>
      <c r="E1" s="322"/>
      <c r="F1" s="364"/>
      <c r="G1" s="364"/>
      <c r="H1" s="352"/>
      <c r="I1" s="352"/>
      <c r="J1" s="352"/>
      <c r="K1" s="352"/>
      <c r="L1" s="352"/>
      <c r="M1" s="352"/>
      <c r="N1" s="352"/>
    </row>
    <row r="2" spans="1:14" ht="15" customHeight="1">
      <c r="A2" s="322" t="s">
        <v>0</v>
      </c>
      <c r="B2" s="322"/>
      <c r="C2" s="322"/>
      <c r="D2" s="322"/>
      <c r="E2" s="322"/>
      <c r="F2" s="321"/>
      <c r="G2" s="321"/>
    </row>
    <row r="3" spans="1:14" ht="15" customHeight="1">
      <c r="A3" s="323"/>
      <c r="B3" s="323"/>
      <c r="C3" s="323"/>
      <c r="D3" s="323"/>
      <c r="E3" s="323"/>
      <c r="F3" s="321"/>
      <c r="G3" s="321"/>
    </row>
    <row r="4" spans="1:14" ht="22.5" customHeight="1">
      <c r="A4" s="325"/>
      <c r="B4" s="325"/>
      <c r="C4" s="353" t="s">
        <v>234</v>
      </c>
      <c r="D4" s="555" t="s">
        <v>235</v>
      </c>
      <c r="E4" s="354"/>
      <c r="F4" s="321"/>
      <c r="G4" s="321"/>
    </row>
    <row r="5" spans="1:14" ht="15" customHeight="1">
      <c r="A5" s="322"/>
      <c r="B5" s="322"/>
      <c r="C5" s="583" t="s">
        <v>386</v>
      </c>
      <c r="D5" s="583"/>
      <c r="E5" s="355"/>
      <c r="F5" s="321"/>
      <c r="G5" s="321"/>
    </row>
    <row r="6" spans="1:14" s="340" customFormat="1" ht="22.5" customHeight="1">
      <c r="A6" s="356"/>
      <c r="B6" s="356"/>
      <c r="C6" s="357" t="s">
        <v>181</v>
      </c>
      <c r="D6" s="554" t="s">
        <v>220</v>
      </c>
      <c r="E6" s="554" t="s">
        <v>14</v>
      </c>
      <c r="F6" s="365"/>
      <c r="G6" s="365"/>
      <c r="H6" s="358"/>
      <c r="I6" s="358"/>
      <c r="J6" s="358"/>
      <c r="K6" s="358"/>
      <c r="L6" s="358"/>
      <c r="M6" s="358"/>
      <c r="N6" s="358"/>
    </row>
    <row r="7" spans="1:14" ht="15" customHeight="1">
      <c r="A7" s="322"/>
      <c r="B7" s="322"/>
      <c r="C7" s="359"/>
      <c r="D7" s="359"/>
      <c r="E7" s="351"/>
      <c r="F7" s="321"/>
      <c r="G7" s="321"/>
    </row>
    <row r="8" spans="1:14" ht="16.5" customHeight="1">
      <c r="A8" s="341" t="s">
        <v>236</v>
      </c>
      <c r="B8" s="342" t="s">
        <v>42</v>
      </c>
      <c r="C8" s="331">
        <v>8.16</v>
      </c>
      <c r="D8" s="331">
        <v>8.3930000000000007</v>
      </c>
      <c r="E8" s="331">
        <f>D8-C8</f>
        <v>0.23300000000000054</v>
      </c>
      <c r="F8" s="321"/>
      <c r="G8" s="348"/>
    </row>
    <row r="9" spans="1:14" ht="16.5" customHeight="1">
      <c r="A9" s="341" t="s">
        <v>237</v>
      </c>
      <c r="B9" s="342" t="s">
        <v>66</v>
      </c>
      <c r="C9" s="331">
        <v>196.15100000000001</v>
      </c>
      <c r="D9" s="331">
        <v>197.64</v>
      </c>
      <c r="E9" s="331">
        <f t="shared" ref="E9:E40" si="0">D9-C9</f>
        <v>1.4889999999999759</v>
      </c>
      <c r="F9" s="321"/>
      <c r="G9" s="348"/>
    </row>
    <row r="10" spans="1:14" ht="16.5" customHeight="1">
      <c r="A10" s="341" t="s">
        <v>238</v>
      </c>
      <c r="B10" s="342" t="s">
        <v>67</v>
      </c>
      <c r="C10" s="331">
        <v>14.86</v>
      </c>
      <c r="D10" s="331">
        <v>15.143000000000001</v>
      </c>
      <c r="E10" s="331">
        <f t="shared" si="0"/>
        <v>0.28300000000000125</v>
      </c>
      <c r="F10" s="321"/>
      <c r="G10" s="348"/>
    </row>
    <row r="11" spans="1:14" ht="16.5" customHeight="1">
      <c r="A11" s="341" t="s">
        <v>239</v>
      </c>
      <c r="B11" s="342" t="s">
        <v>43</v>
      </c>
      <c r="C11" s="331">
        <v>19.378</v>
      </c>
      <c r="D11" s="331">
        <v>19.530999999999999</v>
      </c>
      <c r="E11" s="331">
        <f t="shared" si="0"/>
        <v>0.15299999999999869</v>
      </c>
      <c r="F11" s="321"/>
      <c r="G11" s="348"/>
    </row>
    <row r="12" spans="1:14" ht="16.5" customHeight="1">
      <c r="A12" s="341" t="s">
        <v>240</v>
      </c>
      <c r="B12" s="342" t="s">
        <v>68</v>
      </c>
      <c r="C12" s="331">
        <v>10.558999999999999</v>
      </c>
      <c r="D12" s="331">
        <v>10.646000000000001</v>
      </c>
      <c r="E12" s="331">
        <f t="shared" si="0"/>
        <v>8.7000000000001521E-2</v>
      </c>
      <c r="F12" s="321"/>
      <c r="G12" s="348"/>
      <c r="H12" s="366"/>
    </row>
    <row r="13" spans="1:14" ht="16.5" customHeight="1">
      <c r="A13" s="341" t="s">
        <v>241</v>
      </c>
      <c r="B13" s="342" t="s">
        <v>69</v>
      </c>
      <c r="C13" s="331">
        <v>32.924999999999997</v>
      </c>
      <c r="D13" s="331">
        <v>33.786000000000001</v>
      </c>
      <c r="E13" s="331">
        <f t="shared" si="0"/>
        <v>0.86100000000000421</v>
      </c>
      <c r="F13" s="321"/>
      <c r="G13" s="348"/>
    </row>
    <row r="14" spans="1:14" ht="16.5" customHeight="1">
      <c r="A14" s="341" t="s">
        <v>242</v>
      </c>
      <c r="B14" s="342" t="s">
        <v>70</v>
      </c>
      <c r="C14" s="331">
        <v>401.65</v>
      </c>
      <c r="D14" s="331">
        <v>406.47500000000002</v>
      </c>
      <c r="E14" s="331">
        <f t="shared" si="0"/>
        <v>4.8250000000000455</v>
      </c>
      <c r="F14" s="321"/>
      <c r="G14" s="348"/>
    </row>
    <row r="15" spans="1:14" ht="16.5" customHeight="1">
      <c r="A15" s="341" t="s">
        <v>243</v>
      </c>
      <c r="B15" s="342" t="s">
        <v>72</v>
      </c>
      <c r="C15" s="331">
        <v>3027.5909999999999</v>
      </c>
      <c r="D15" s="331">
        <v>3041.6640000000002</v>
      </c>
      <c r="E15" s="331">
        <f t="shared" si="0"/>
        <v>14.07300000000032</v>
      </c>
      <c r="F15" s="321"/>
      <c r="G15" s="348"/>
    </row>
    <row r="16" spans="1:14" ht="16.5" customHeight="1">
      <c r="A16" s="341" t="s">
        <v>244</v>
      </c>
      <c r="B16" s="342" t="s">
        <v>73</v>
      </c>
      <c r="C16" s="331">
        <v>427.99299999999999</v>
      </c>
      <c r="D16" s="331">
        <v>439.702</v>
      </c>
      <c r="E16" s="331">
        <f t="shared" si="0"/>
        <v>11.709000000000003</v>
      </c>
      <c r="F16" s="321"/>
      <c r="G16" s="348"/>
    </row>
    <row r="17" spans="1:7" ht="16.5" customHeight="1">
      <c r="A17" s="341" t="s">
        <v>245</v>
      </c>
      <c r="B17" s="342" t="s">
        <v>74</v>
      </c>
      <c r="C17" s="331">
        <v>1305.259</v>
      </c>
      <c r="D17" s="331">
        <v>1361.7560000000001</v>
      </c>
      <c r="E17" s="331">
        <f t="shared" si="0"/>
        <v>56.497000000000071</v>
      </c>
      <c r="F17" s="321"/>
      <c r="G17" s="348"/>
    </row>
    <row r="18" spans="1:7" ht="16.5" customHeight="1">
      <c r="A18" s="341" t="s">
        <v>246</v>
      </c>
      <c r="B18" s="342" t="s">
        <v>75</v>
      </c>
      <c r="C18" s="331">
        <v>2071.9270000000001</v>
      </c>
      <c r="D18" s="331">
        <v>2223.9569999999999</v>
      </c>
      <c r="E18" s="331">
        <f t="shared" si="0"/>
        <v>152.02999999999975</v>
      </c>
      <c r="F18" s="321"/>
      <c r="G18" s="348"/>
    </row>
    <row r="19" spans="1:7" ht="16.5" customHeight="1">
      <c r="A19" s="341" t="s">
        <v>247</v>
      </c>
      <c r="B19" s="342" t="s">
        <v>76</v>
      </c>
      <c r="C19" s="331">
        <v>1167.048</v>
      </c>
      <c r="D19" s="331">
        <v>1192.636</v>
      </c>
      <c r="E19" s="331">
        <f t="shared" si="0"/>
        <v>25.587999999999965</v>
      </c>
      <c r="F19" s="321"/>
      <c r="G19" s="348"/>
    </row>
    <row r="20" spans="1:7" ht="16.5" customHeight="1">
      <c r="A20" s="341" t="s">
        <v>248</v>
      </c>
      <c r="B20" s="342" t="s">
        <v>77</v>
      </c>
      <c r="C20" s="331">
        <v>0</v>
      </c>
      <c r="D20" s="331">
        <v>1001</v>
      </c>
      <c r="E20" s="331">
        <f t="shared" si="0"/>
        <v>1001</v>
      </c>
      <c r="F20" s="321"/>
      <c r="G20" s="348"/>
    </row>
    <row r="21" spans="1:7" ht="16.5" customHeight="1">
      <c r="A21" s="341" t="s">
        <v>249</v>
      </c>
      <c r="B21" s="342" t="s">
        <v>45</v>
      </c>
      <c r="C21" s="331">
        <v>8091.3289999999997</v>
      </c>
      <c r="D21" s="331">
        <v>8101.442</v>
      </c>
      <c r="E21" s="331">
        <f t="shared" si="0"/>
        <v>10.113000000000284</v>
      </c>
      <c r="F21" s="321"/>
      <c r="G21" s="348"/>
    </row>
    <row r="22" spans="1:7" ht="16.5" customHeight="1">
      <c r="A22" s="341" t="s">
        <v>250</v>
      </c>
      <c r="B22" s="342" t="s">
        <v>46</v>
      </c>
      <c r="C22" s="331">
        <v>3050.779</v>
      </c>
      <c r="D22" s="331">
        <v>3061.4560000000001</v>
      </c>
      <c r="E22" s="331">
        <f t="shared" si="0"/>
        <v>10.677000000000135</v>
      </c>
      <c r="F22" s="321"/>
      <c r="G22" s="348"/>
    </row>
    <row r="23" spans="1:7" ht="16.5" customHeight="1">
      <c r="A23" s="341" t="s">
        <v>251</v>
      </c>
      <c r="B23" s="342" t="s">
        <v>355</v>
      </c>
      <c r="C23" s="331">
        <v>11018.865</v>
      </c>
      <c r="D23" s="331">
        <v>11018.865</v>
      </c>
      <c r="E23" s="331">
        <f t="shared" si="0"/>
        <v>0</v>
      </c>
      <c r="F23" s="321"/>
      <c r="G23" s="348"/>
    </row>
    <row r="24" spans="1:7" ht="16.5" customHeight="1">
      <c r="A24" s="341" t="s">
        <v>252</v>
      </c>
      <c r="B24" s="342" t="s">
        <v>342</v>
      </c>
      <c r="C24" s="331">
        <v>9374.9349999999995</v>
      </c>
      <c r="D24" s="331">
        <v>9363.8469999999998</v>
      </c>
      <c r="E24" s="331">
        <f t="shared" si="0"/>
        <v>-11.087999999999738</v>
      </c>
      <c r="F24" s="321"/>
      <c r="G24" s="348"/>
    </row>
    <row r="25" spans="1:7" ht="16.5" customHeight="1">
      <c r="A25" s="341" t="s">
        <v>253</v>
      </c>
      <c r="B25" s="342" t="s">
        <v>47</v>
      </c>
      <c r="C25" s="331">
        <v>1043.1659999999999</v>
      </c>
      <c r="D25" s="331">
        <v>1045.2190000000001</v>
      </c>
      <c r="E25" s="331">
        <f t="shared" si="0"/>
        <v>2.053000000000111</v>
      </c>
      <c r="F25" s="321"/>
      <c r="G25" s="348"/>
    </row>
    <row r="26" spans="1:7" ht="16.5" customHeight="1">
      <c r="A26" s="341" t="s">
        <v>254</v>
      </c>
      <c r="B26" s="342" t="s">
        <v>343</v>
      </c>
      <c r="C26" s="331">
        <v>7087.8119999999999</v>
      </c>
      <c r="D26" s="331">
        <v>6999.0739999999996</v>
      </c>
      <c r="E26" s="331">
        <f t="shared" si="0"/>
        <v>-88.738000000000284</v>
      </c>
      <c r="F26" s="321"/>
      <c r="G26" s="348"/>
    </row>
    <row r="27" spans="1:7" ht="16.5" customHeight="1">
      <c r="A27" s="341" t="s">
        <v>255</v>
      </c>
      <c r="B27" s="342" t="s">
        <v>344</v>
      </c>
      <c r="C27" s="331">
        <v>8099.1570000000002</v>
      </c>
      <c r="D27" s="331">
        <v>8123.41</v>
      </c>
      <c r="E27" s="331">
        <f t="shared" si="0"/>
        <v>24.252999999999702</v>
      </c>
      <c r="F27" s="321"/>
      <c r="G27" s="348"/>
    </row>
    <row r="28" spans="1:7" ht="16.5" customHeight="1">
      <c r="A28" s="341" t="s">
        <v>256</v>
      </c>
      <c r="B28" s="342" t="s">
        <v>48</v>
      </c>
      <c r="C28" s="331">
        <v>4278.3360000000002</v>
      </c>
      <c r="D28" s="331">
        <v>4281.2879999999996</v>
      </c>
      <c r="E28" s="331">
        <f t="shared" si="0"/>
        <v>2.9519999999993161</v>
      </c>
      <c r="F28" s="321"/>
      <c r="G28" s="348"/>
    </row>
    <row r="29" spans="1:7" ht="16.5" customHeight="1">
      <c r="A29" s="341" t="s">
        <v>334</v>
      </c>
      <c r="B29" s="342" t="s">
        <v>335</v>
      </c>
      <c r="C29" s="331">
        <v>441.24599999999998</v>
      </c>
      <c r="D29" s="331">
        <v>440.52</v>
      </c>
      <c r="E29" s="331">
        <f t="shared" si="0"/>
        <v>-0.72599999999999909</v>
      </c>
      <c r="F29" s="321"/>
      <c r="G29" s="348"/>
    </row>
    <row r="30" spans="1:7" ht="16.5" customHeight="1">
      <c r="A30" s="341" t="s">
        <v>257</v>
      </c>
      <c r="B30" s="342" t="s">
        <v>49</v>
      </c>
      <c r="C30" s="331">
        <v>101.59099999999999</v>
      </c>
      <c r="D30" s="331">
        <v>101.59099999999999</v>
      </c>
      <c r="E30" s="331">
        <f t="shared" si="0"/>
        <v>0</v>
      </c>
      <c r="F30" s="321"/>
      <c r="G30" s="348"/>
    </row>
    <row r="31" spans="1:7" ht="16.5" customHeight="1">
      <c r="A31" s="341" t="s">
        <v>258</v>
      </c>
      <c r="B31" s="342" t="s">
        <v>259</v>
      </c>
      <c r="C31" s="331">
        <v>428.07900000000001</v>
      </c>
      <c r="D31" s="331">
        <v>433.07900000000001</v>
      </c>
      <c r="E31" s="331">
        <f t="shared" si="0"/>
        <v>5</v>
      </c>
      <c r="F31" s="321"/>
      <c r="G31" s="348"/>
    </row>
    <row r="32" spans="1:7" ht="16.5" customHeight="1">
      <c r="A32" s="341" t="s">
        <v>260</v>
      </c>
      <c r="B32" s="342" t="s">
        <v>51</v>
      </c>
      <c r="C32" s="331">
        <v>322.98899999999998</v>
      </c>
      <c r="D32" s="331">
        <v>363.12</v>
      </c>
      <c r="E32" s="331">
        <f t="shared" si="0"/>
        <v>40.131000000000029</v>
      </c>
      <c r="F32" s="321"/>
      <c r="G32" s="348"/>
    </row>
    <row r="33" spans="1:14" ht="16.5" customHeight="1">
      <c r="A33" s="341" t="s">
        <v>261</v>
      </c>
      <c r="B33" s="342" t="s">
        <v>52</v>
      </c>
      <c r="C33" s="331">
        <v>3830.7689999999998</v>
      </c>
      <c r="D33" s="331">
        <v>6654.1120000000001</v>
      </c>
      <c r="E33" s="331">
        <f t="shared" si="0"/>
        <v>2823.3430000000003</v>
      </c>
      <c r="F33" s="321"/>
      <c r="G33" s="348"/>
      <c r="H33" s="488"/>
    </row>
    <row r="34" spans="1:14" ht="16.5" customHeight="1">
      <c r="A34" s="341" t="s">
        <v>262</v>
      </c>
      <c r="B34" s="342" t="s">
        <v>53</v>
      </c>
      <c r="C34" s="331">
        <v>2135.7330000000002</v>
      </c>
      <c r="D34" s="331">
        <v>2145.7579999999998</v>
      </c>
      <c r="E34" s="331">
        <f t="shared" si="0"/>
        <v>10.024999999999636</v>
      </c>
      <c r="F34" s="321"/>
      <c r="G34" s="348"/>
      <c r="H34" s="487"/>
    </row>
    <row r="35" spans="1:14" ht="16.5" customHeight="1">
      <c r="A35" s="341" t="s">
        <v>263</v>
      </c>
      <c r="B35" s="342" t="s">
        <v>54</v>
      </c>
      <c r="C35" s="331">
        <v>627.47299999999996</v>
      </c>
      <c r="D35" s="331">
        <v>627.51300000000003</v>
      </c>
      <c r="E35" s="331">
        <f t="shared" si="0"/>
        <v>4.0000000000077307E-2</v>
      </c>
      <c r="F35" s="321"/>
      <c r="G35" s="348"/>
    </row>
    <row r="36" spans="1:14" ht="16.5" customHeight="1">
      <c r="A36" s="341" t="s">
        <v>264</v>
      </c>
      <c r="B36" s="342" t="s">
        <v>55</v>
      </c>
      <c r="C36" s="331">
        <v>976.03700000000003</v>
      </c>
      <c r="D36" s="331">
        <v>976.03700000000003</v>
      </c>
      <c r="E36" s="331">
        <f t="shared" si="0"/>
        <v>0</v>
      </c>
      <c r="F36" s="321"/>
      <c r="G36" s="348"/>
    </row>
    <row r="37" spans="1:14" ht="16.5" customHeight="1">
      <c r="A37" s="341" t="s">
        <v>265</v>
      </c>
      <c r="B37" s="342" t="s">
        <v>56</v>
      </c>
      <c r="C37" s="331">
        <v>1035.4449999999999</v>
      </c>
      <c r="D37" s="331">
        <v>792.71199999999999</v>
      </c>
      <c r="E37" s="331">
        <f t="shared" si="0"/>
        <v>-242.73299999999995</v>
      </c>
      <c r="F37" s="321"/>
      <c r="G37" s="348"/>
    </row>
    <row r="38" spans="1:14" ht="16.5" customHeight="1">
      <c r="A38" s="341" t="s">
        <v>266</v>
      </c>
      <c r="B38" s="342" t="s">
        <v>57</v>
      </c>
      <c r="C38" s="331">
        <v>771.66399999999999</v>
      </c>
      <c r="D38" s="331">
        <v>726.65700000000004</v>
      </c>
      <c r="E38" s="331">
        <f t="shared" si="0"/>
        <v>-45.006999999999948</v>
      </c>
      <c r="F38" s="321"/>
      <c r="G38" s="348"/>
    </row>
    <row r="39" spans="1:14" ht="16.5" customHeight="1">
      <c r="A39" s="341" t="s">
        <v>267</v>
      </c>
      <c r="B39" s="342" t="s">
        <v>58</v>
      </c>
      <c r="C39" s="331">
        <v>4.5010000000000003</v>
      </c>
      <c r="D39" s="331">
        <v>4.5010000000000003</v>
      </c>
      <c r="E39" s="331">
        <f t="shared" si="0"/>
        <v>0</v>
      </c>
      <c r="F39" s="321"/>
      <c r="G39" s="348"/>
    </row>
    <row r="40" spans="1:14" s="344" customFormat="1" ht="16.5" customHeight="1">
      <c r="A40" s="341" t="s">
        <v>268</v>
      </c>
      <c r="B40" s="342" t="s">
        <v>59</v>
      </c>
      <c r="C40" s="331">
        <v>5622.1310000000003</v>
      </c>
      <c r="D40" s="331">
        <v>6004.13</v>
      </c>
      <c r="E40" s="331">
        <f t="shared" si="0"/>
        <v>381.9989999999998</v>
      </c>
      <c r="F40" s="343"/>
      <c r="G40" s="348"/>
      <c r="H40" s="367"/>
      <c r="I40" s="367"/>
      <c r="J40" s="367"/>
      <c r="K40" s="367"/>
      <c r="L40" s="367"/>
      <c r="M40" s="367"/>
      <c r="N40" s="367"/>
    </row>
    <row r="41" spans="1:14" s="346" customFormat="1" ht="22.5" customHeight="1">
      <c r="A41" s="360"/>
      <c r="B41" s="556" t="s">
        <v>60</v>
      </c>
      <c r="C41" s="361">
        <f>SUM(C8:C40)</f>
        <v>77025.537999999986</v>
      </c>
      <c r="D41" s="361">
        <f>SUM(D8:D40)</f>
        <v>81216.66</v>
      </c>
      <c r="E41" s="361">
        <f>D41-C41</f>
        <v>4191.1220000000176</v>
      </c>
      <c r="F41" s="345"/>
      <c r="G41" s="348"/>
      <c r="H41" s="368"/>
      <c r="I41" s="368"/>
      <c r="J41" s="368"/>
      <c r="K41" s="368"/>
      <c r="L41" s="368"/>
      <c r="M41" s="368"/>
      <c r="N41" s="368"/>
    </row>
    <row r="42" spans="1:14" s="344" customFormat="1" ht="11.25" customHeight="1">
      <c r="A42" s="343"/>
      <c r="B42" s="343"/>
      <c r="C42" s="347"/>
      <c r="D42" s="347"/>
      <c r="E42" s="347"/>
      <c r="F42" s="343"/>
      <c r="G42" s="343"/>
      <c r="H42" s="367"/>
      <c r="I42" s="367"/>
      <c r="J42" s="367"/>
      <c r="K42" s="367"/>
      <c r="L42" s="367"/>
      <c r="M42" s="367"/>
      <c r="N42" s="367"/>
    </row>
    <row r="43" spans="1:14" ht="16.5">
      <c r="A43" s="24" t="s">
        <v>2</v>
      </c>
      <c r="B43" s="321"/>
      <c r="C43" s="348"/>
      <c r="D43" s="348"/>
      <c r="E43" s="348"/>
      <c r="F43" s="321"/>
      <c r="G43" s="321"/>
    </row>
  </sheetData>
  <mergeCells count="1">
    <mergeCell ref="C5:D5"/>
  </mergeCells>
  <pageMargins left="0.7" right="0.7" top="0.78740157499999996" bottom="0.78740157499999996" header="0.3" footer="0.3"/>
  <pageSetup paperSize="9" scale="99" fitToHeight="0" orientation="portrait" r:id="rId1"/>
  <ignoredErrors>
    <ignoredError sqref="A8:A40"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3">
    <tabColor rgb="FF92D050"/>
    <pageSetUpPr fitToPage="1"/>
  </sheetPr>
  <dimension ref="A1:N43"/>
  <sheetViews>
    <sheetView showGridLines="0" workbookViewId="0"/>
  </sheetViews>
  <sheetFormatPr baseColWidth="10" defaultColWidth="11.42578125" defaultRowHeight="15"/>
  <cols>
    <col min="1" max="1" width="5" style="349" customWidth="1"/>
    <col min="2" max="2" width="43" style="349" customWidth="1"/>
    <col min="3" max="3" width="12.7109375" style="349" customWidth="1"/>
    <col min="4" max="5" width="14.42578125" style="349" customWidth="1"/>
    <col min="6" max="14" width="11.42578125" style="349"/>
    <col min="15" max="16384" width="11.42578125" style="339"/>
  </cols>
  <sheetData>
    <row r="1" spans="1:14" s="338" customFormat="1" ht="15.6" customHeight="1">
      <c r="A1" s="351" t="s">
        <v>403</v>
      </c>
      <c r="B1" s="322"/>
      <c r="C1" s="322"/>
      <c r="D1" s="322"/>
      <c r="E1" s="322"/>
      <c r="F1" s="352"/>
      <c r="G1" s="352"/>
      <c r="H1" s="352"/>
      <c r="I1" s="352"/>
      <c r="J1" s="352"/>
      <c r="K1" s="352"/>
      <c r="L1" s="352"/>
      <c r="M1" s="352"/>
      <c r="N1" s="352"/>
    </row>
    <row r="2" spans="1:14" ht="15.75">
      <c r="A2" s="322" t="s">
        <v>0</v>
      </c>
      <c r="B2" s="322"/>
      <c r="C2" s="322"/>
      <c r="D2" s="322"/>
      <c r="E2" s="322"/>
    </row>
    <row r="3" spans="1:14" ht="15.75">
      <c r="A3" s="323"/>
      <c r="B3" s="323"/>
      <c r="C3" s="323"/>
      <c r="D3" s="323"/>
      <c r="E3" s="323"/>
    </row>
    <row r="4" spans="1:14" ht="22.5" customHeight="1">
      <c r="A4" s="325"/>
      <c r="B4" s="325"/>
      <c r="C4" s="549" t="s">
        <v>234</v>
      </c>
      <c r="D4" s="555" t="s">
        <v>235</v>
      </c>
      <c r="E4" s="354"/>
    </row>
    <row r="5" spans="1:14" ht="14.45" customHeight="1">
      <c r="A5" s="322"/>
      <c r="B5" s="322"/>
      <c r="C5" s="583" t="s">
        <v>386</v>
      </c>
      <c r="D5" s="583"/>
      <c r="E5" s="355"/>
    </row>
    <row r="6" spans="1:14" s="340" customFormat="1" ht="22.5" customHeight="1">
      <c r="A6" s="356"/>
      <c r="B6" s="356"/>
      <c r="C6" s="357" t="s">
        <v>181</v>
      </c>
      <c r="D6" s="554" t="s">
        <v>220</v>
      </c>
      <c r="E6" s="554" t="s">
        <v>14</v>
      </c>
      <c r="F6" s="358"/>
      <c r="G6" s="358"/>
      <c r="H6" s="358"/>
      <c r="I6" s="358"/>
      <c r="J6" s="358"/>
      <c r="K6" s="358"/>
      <c r="L6" s="358"/>
      <c r="M6" s="358"/>
      <c r="N6" s="358"/>
    </row>
    <row r="7" spans="1:14" ht="14.45" customHeight="1">
      <c r="A7" s="322"/>
      <c r="B7" s="322"/>
      <c r="C7" s="359"/>
      <c r="D7" s="359"/>
      <c r="E7" s="351"/>
    </row>
    <row r="8" spans="1:14" ht="16.5" customHeight="1">
      <c r="A8" s="341" t="s">
        <v>236</v>
      </c>
      <c r="B8" s="342" t="s">
        <v>42</v>
      </c>
      <c r="C8" s="331">
        <v>2.5000000000000001E-2</v>
      </c>
      <c r="D8" s="331">
        <v>4.4999999999999998E-2</v>
      </c>
      <c r="E8" s="331">
        <f>D8-C8</f>
        <v>1.9999999999999997E-2</v>
      </c>
    </row>
    <row r="9" spans="1:14" ht="16.5" customHeight="1">
      <c r="A9" s="341" t="s">
        <v>237</v>
      </c>
      <c r="B9" s="342" t="s">
        <v>66</v>
      </c>
      <c r="C9" s="331">
        <v>2.3010000000000002</v>
      </c>
      <c r="D9" s="331">
        <v>2.266</v>
      </c>
      <c r="E9" s="331">
        <f t="shared" ref="E9:E40" si="0">D9-C9</f>
        <v>-3.5000000000000142E-2</v>
      </c>
    </row>
    <row r="10" spans="1:14" ht="16.5" customHeight="1">
      <c r="A10" s="341" t="s">
        <v>238</v>
      </c>
      <c r="B10" s="342" t="s">
        <v>67</v>
      </c>
      <c r="C10" s="331">
        <v>0.39600000000000002</v>
      </c>
      <c r="D10" s="331">
        <v>0.41199999999999998</v>
      </c>
      <c r="E10" s="331">
        <f t="shared" si="0"/>
        <v>1.5999999999999959E-2</v>
      </c>
    </row>
    <row r="11" spans="1:14" ht="16.5" customHeight="1">
      <c r="A11" s="341" t="s">
        <v>239</v>
      </c>
      <c r="B11" s="342" t="s">
        <v>43</v>
      </c>
      <c r="C11" s="331">
        <v>9.4E-2</v>
      </c>
      <c r="D11" s="331">
        <v>0.129</v>
      </c>
      <c r="E11" s="331">
        <f t="shared" si="0"/>
        <v>3.5000000000000003E-2</v>
      </c>
    </row>
    <row r="12" spans="1:14" ht="16.5" customHeight="1">
      <c r="A12" s="341" t="s">
        <v>240</v>
      </c>
      <c r="B12" s="342" t="s">
        <v>68</v>
      </c>
      <c r="C12" s="331">
        <v>0.12</v>
      </c>
      <c r="D12" s="331">
        <v>0.129</v>
      </c>
      <c r="E12" s="331">
        <f t="shared" si="0"/>
        <v>9.000000000000008E-3</v>
      </c>
    </row>
    <row r="13" spans="1:14" ht="16.5" customHeight="1">
      <c r="A13" s="341" t="s">
        <v>241</v>
      </c>
      <c r="B13" s="342" t="s">
        <v>69</v>
      </c>
      <c r="C13" s="331">
        <v>8.5999999999999993E-2</v>
      </c>
      <c r="D13" s="331">
        <v>0.29599999999999999</v>
      </c>
      <c r="E13" s="331">
        <f t="shared" si="0"/>
        <v>0.21</v>
      </c>
    </row>
    <row r="14" spans="1:14" ht="16.5" customHeight="1">
      <c r="A14" s="341" t="s">
        <v>242</v>
      </c>
      <c r="B14" s="342" t="s">
        <v>70</v>
      </c>
      <c r="C14" s="331">
        <v>4.0620000000000003</v>
      </c>
      <c r="D14" s="331">
        <v>3.9169999999999998</v>
      </c>
      <c r="E14" s="331">
        <f t="shared" si="0"/>
        <v>-0.14500000000000046</v>
      </c>
    </row>
    <row r="15" spans="1:14" ht="16.5" customHeight="1">
      <c r="A15" s="341" t="s">
        <v>243</v>
      </c>
      <c r="B15" s="342" t="s">
        <v>72</v>
      </c>
      <c r="C15" s="331">
        <v>167.77099999999999</v>
      </c>
      <c r="D15" s="331">
        <v>175.286</v>
      </c>
      <c r="E15" s="331">
        <f t="shared" si="0"/>
        <v>7.5150000000000148</v>
      </c>
    </row>
    <row r="16" spans="1:14" ht="16.5" customHeight="1">
      <c r="A16" s="341" t="s">
        <v>244</v>
      </c>
      <c r="B16" s="342" t="s">
        <v>73</v>
      </c>
      <c r="C16" s="331">
        <v>5.7720000000000002</v>
      </c>
      <c r="D16" s="331">
        <v>5.89</v>
      </c>
      <c r="E16" s="331">
        <f t="shared" si="0"/>
        <v>0.11799999999999944</v>
      </c>
    </row>
    <row r="17" spans="1:5" ht="16.5" customHeight="1">
      <c r="A17" s="341" t="s">
        <v>245</v>
      </c>
      <c r="B17" s="342" t="s">
        <v>74</v>
      </c>
      <c r="C17" s="331">
        <v>1020</v>
      </c>
      <c r="D17" s="331">
        <v>1040.127</v>
      </c>
      <c r="E17" s="331">
        <f t="shared" si="0"/>
        <v>20.126999999999953</v>
      </c>
    </row>
    <row r="18" spans="1:5" ht="16.5" customHeight="1">
      <c r="A18" s="341" t="s">
        <v>246</v>
      </c>
      <c r="B18" s="342" t="s">
        <v>75</v>
      </c>
      <c r="C18" s="331">
        <v>50.037999999999997</v>
      </c>
      <c r="D18" s="331">
        <v>50.084000000000003</v>
      </c>
      <c r="E18" s="331">
        <f t="shared" si="0"/>
        <v>4.600000000000648E-2</v>
      </c>
    </row>
    <row r="19" spans="1:5" ht="16.5" customHeight="1">
      <c r="A19" s="341" t="s">
        <v>247</v>
      </c>
      <c r="B19" s="342" t="s">
        <v>76</v>
      </c>
      <c r="C19" s="331">
        <v>119.31</v>
      </c>
      <c r="D19" s="331">
        <v>119.91800000000001</v>
      </c>
      <c r="E19" s="331">
        <f t="shared" si="0"/>
        <v>0.60800000000000409</v>
      </c>
    </row>
    <row r="20" spans="1:5" ht="16.5" customHeight="1">
      <c r="A20" s="341" t="s">
        <v>248</v>
      </c>
      <c r="B20" s="342" t="s">
        <v>77</v>
      </c>
      <c r="C20" s="331">
        <v>49377.535000000003</v>
      </c>
      <c r="D20" s="331">
        <v>49377.535000000003</v>
      </c>
      <c r="E20" s="331">
        <f t="shared" si="0"/>
        <v>0</v>
      </c>
    </row>
    <row r="21" spans="1:5" ht="16.5" customHeight="1">
      <c r="A21" s="341" t="s">
        <v>249</v>
      </c>
      <c r="B21" s="342" t="s">
        <v>45</v>
      </c>
      <c r="C21" s="331">
        <v>6477.674</v>
      </c>
      <c r="D21" s="331">
        <v>6477.5429999999997</v>
      </c>
      <c r="E21" s="331">
        <f t="shared" si="0"/>
        <v>-0.13100000000031287</v>
      </c>
    </row>
    <row r="22" spans="1:5" ht="16.5" customHeight="1">
      <c r="A22" s="341" t="s">
        <v>250</v>
      </c>
      <c r="B22" s="342" t="s">
        <v>46</v>
      </c>
      <c r="C22" s="331">
        <v>361.85700000000003</v>
      </c>
      <c r="D22" s="331">
        <v>362.185</v>
      </c>
      <c r="E22" s="331">
        <f t="shared" si="0"/>
        <v>0.32799999999997453</v>
      </c>
    </row>
    <row r="23" spans="1:5" ht="16.5" customHeight="1">
      <c r="A23" s="341" t="s">
        <v>251</v>
      </c>
      <c r="B23" s="342" t="s">
        <v>355</v>
      </c>
      <c r="C23" s="331">
        <v>38.9</v>
      </c>
      <c r="D23" s="331">
        <v>38.9</v>
      </c>
      <c r="E23" s="331">
        <f t="shared" si="0"/>
        <v>0</v>
      </c>
    </row>
    <row r="24" spans="1:5" ht="16.5" customHeight="1">
      <c r="A24" s="341" t="s">
        <v>252</v>
      </c>
      <c r="B24" s="342" t="s">
        <v>342</v>
      </c>
      <c r="C24" s="331">
        <v>2257.0500000000002</v>
      </c>
      <c r="D24" s="331">
        <v>2251.9279999999999</v>
      </c>
      <c r="E24" s="331">
        <f t="shared" si="0"/>
        <v>-5.1220000000002983</v>
      </c>
    </row>
    <row r="25" spans="1:5" ht="16.5" customHeight="1">
      <c r="A25" s="341" t="s">
        <v>253</v>
      </c>
      <c r="B25" s="342" t="s">
        <v>47</v>
      </c>
      <c r="C25" s="331">
        <v>49.313000000000002</v>
      </c>
      <c r="D25" s="331">
        <v>49.429000000000002</v>
      </c>
      <c r="E25" s="331">
        <f t="shared" si="0"/>
        <v>0.11599999999999966</v>
      </c>
    </row>
    <row r="26" spans="1:5" ht="16.5" customHeight="1">
      <c r="A26" s="341" t="s">
        <v>254</v>
      </c>
      <c r="B26" s="342" t="s">
        <v>343</v>
      </c>
      <c r="C26" s="331">
        <v>7309.3990000000003</v>
      </c>
      <c r="D26" s="331">
        <v>6917.0709999999999</v>
      </c>
      <c r="E26" s="331">
        <f t="shared" si="0"/>
        <v>-392.32800000000043</v>
      </c>
    </row>
    <row r="27" spans="1:5" ht="16.5" customHeight="1">
      <c r="A27" s="341" t="s">
        <v>255</v>
      </c>
      <c r="B27" s="342" t="s">
        <v>344</v>
      </c>
      <c r="C27" s="331">
        <v>73.876999999999995</v>
      </c>
      <c r="D27" s="331">
        <v>138.35599999999999</v>
      </c>
      <c r="E27" s="331">
        <f t="shared" si="0"/>
        <v>64.478999999999999</v>
      </c>
    </row>
    <row r="28" spans="1:5" ht="16.5" customHeight="1">
      <c r="A28" s="341" t="s">
        <v>256</v>
      </c>
      <c r="B28" s="342" t="s">
        <v>48</v>
      </c>
      <c r="C28" s="331">
        <v>0.54500000000000004</v>
      </c>
      <c r="D28" s="331">
        <v>1.022</v>
      </c>
      <c r="E28" s="331">
        <f t="shared" si="0"/>
        <v>0.47699999999999998</v>
      </c>
    </row>
    <row r="29" spans="1:5" ht="16.5" customHeight="1">
      <c r="A29" s="341" t="s">
        <v>334</v>
      </c>
      <c r="B29" s="342" t="s">
        <v>335</v>
      </c>
      <c r="C29" s="331">
        <v>6.2039999999999997</v>
      </c>
      <c r="D29" s="331">
        <v>6.1989999999999998</v>
      </c>
      <c r="E29" s="331">
        <f t="shared" si="0"/>
        <v>-4.9999999999998934E-3</v>
      </c>
    </row>
    <row r="30" spans="1:5" ht="16.5" customHeight="1">
      <c r="A30" s="341" t="s">
        <v>257</v>
      </c>
      <c r="B30" s="342" t="s">
        <v>49</v>
      </c>
      <c r="C30" s="331">
        <v>2E-3</v>
      </c>
      <c r="D30" s="331">
        <v>2E-3</v>
      </c>
      <c r="E30" s="331">
        <f t="shared" si="0"/>
        <v>0</v>
      </c>
    </row>
    <row r="31" spans="1:5" ht="16.5" customHeight="1">
      <c r="A31" s="341" t="s">
        <v>258</v>
      </c>
      <c r="B31" s="342" t="s">
        <v>259</v>
      </c>
      <c r="C31" s="331">
        <v>2.008</v>
      </c>
      <c r="D31" s="331">
        <v>8.0000000000000002E-3</v>
      </c>
      <c r="E31" s="331">
        <f t="shared" si="0"/>
        <v>-2</v>
      </c>
    </row>
    <row r="32" spans="1:5" ht="16.5" customHeight="1">
      <c r="A32" s="341" t="s">
        <v>260</v>
      </c>
      <c r="B32" s="342" t="s">
        <v>51</v>
      </c>
      <c r="C32" s="331">
        <v>248.24600000000001</v>
      </c>
      <c r="D32" s="331">
        <v>237.79300000000001</v>
      </c>
      <c r="E32" s="331">
        <f t="shared" si="0"/>
        <v>-10.453000000000003</v>
      </c>
    </row>
    <row r="33" spans="1:14" ht="16.5" customHeight="1">
      <c r="A33" s="341" t="s">
        <v>261</v>
      </c>
      <c r="B33" s="342" t="s">
        <v>52</v>
      </c>
      <c r="C33" s="331">
        <v>319.49599999999998</v>
      </c>
      <c r="D33" s="331">
        <v>319.19299999999998</v>
      </c>
      <c r="E33" s="331">
        <f t="shared" si="0"/>
        <v>-0.30299999999999727</v>
      </c>
    </row>
    <row r="34" spans="1:14" ht="16.5" customHeight="1">
      <c r="A34" s="341" t="s">
        <v>262</v>
      </c>
      <c r="B34" s="342" t="s">
        <v>53</v>
      </c>
      <c r="C34" s="331">
        <v>181.80099999999999</v>
      </c>
      <c r="D34" s="331">
        <v>183.71199999999999</v>
      </c>
      <c r="E34" s="331">
        <f t="shared" si="0"/>
        <v>1.9110000000000014</v>
      </c>
    </row>
    <row r="35" spans="1:14" ht="16.5" customHeight="1">
      <c r="A35" s="341" t="s">
        <v>263</v>
      </c>
      <c r="B35" s="342" t="s">
        <v>54</v>
      </c>
      <c r="C35" s="331">
        <v>564.375</v>
      </c>
      <c r="D35" s="331">
        <v>564.375</v>
      </c>
      <c r="E35" s="331">
        <f t="shared" si="0"/>
        <v>0</v>
      </c>
    </row>
    <row r="36" spans="1:14" ht="16.5" customHeight="1">
      <c r="A36" s="341" t="s">
        <v>264</v>
      </c>
      <c r="B36" s="342" t="s">
        <v>55</v>
      </c>
      <c r="C36" s="331">
        <v>570.49699999999996</v>
      </c>
      <c r="D36" s="331">
        <v>570.49699999999996</v>
      </c>
      <c r="E36" s="331">
        <f t="shared" si="0"/>
        <v>0</v>
      </c>
    </row>
    <row r="37" spans="1:14" ht="16.5" customHeight="1">
      <c r="A37" s="341" t="s">
        <v>265</v>
      </c>
      <c r="B37" s="342" t="s">
        <v>56</v>
      </c>
      <c r="C37" s="331">
        <v>1277.761</v>
      </c>
      <c r="D37" s="331">
        <v>1060.0170000000001</v>
      </c>
      <c r="E37" s="331">
        <f t="shared" si="0"/>
        <v>-217.74399999999991</v>
      </c>
    </row>
    <row r="38" spans="1:14" ht="16.5" customHeight="1">
      <c r="A38" s="341" t="s">
        <v>266</v>
      </c>
      <c r="B38" s="342" t="s">
        <v>57</v>
      </c>
      <c r="C38" s="331">
        <v>2.0390000000000001</v>
      </c>
      <c r="D38" s="331">
        <v>2.004</v>
      </c>
      <c r="E38" s="331">
        <f t="shared" si="0"/>
        <v>-3.5000000000000142E-2</v>
      </c>
    </row>
    <row r="39" spans="1:14" ht="16.5" customHeight="1">
      <c r="A39" s="341" t="s">
        <v>267</v>
      </c>
      <c r="B39" s="342" t="s">
        <v>58</v>
      </c>
      <c r="C39" s="331">
        <v>1414.0039999999999</v>
      </c>
      <c r="D39" s="331">
        <v>1414.0039999999999</v>
      </c>
      <c r="E39" s="331">
        <f t="shared" si="0"/>
        <v>0</v>
      </c>
    </row>
    <row r="40" spans="1:14" ht="16.5" customHeight="1">
      <c r="A40" s="341" t="s">
        <v>268</v>
      </c>
      <c r="B40" s="342" t="s">
        <v>59</v>
      </c>
      <c r="C40" s="331">
        <v>0</v>
      </c>
      <c r="D40" s="331">
        <v>0</v>
      </c>
      <c r="E40" s="331">
        <f t="shared" si="0"/>
        <v>0</v>
      </c>
    </row>
    <row r="41" spans="1:14" s="350" customFormat="1" ht="22.5" customHeight="1">
      <c r="A41" s="360"/>
      <c r="B41" s="556" t="s">
        <v>60</v>
      </c>
      <c r="C41" s="361">
        <f>SUM(C8:C40)</f>
        <v>71902.558000000005</v>
      </c>
      <c r="D41" s="361">
        <f>SUM(D8:D40)</f>
        <v>71370.271999999997</v>
      </c>
      <c r="E41" s="361">
        <f>SUM(E8:E40)</f>
        <v>-532.28600000000108</v>
      </c>
      <c r="F41" s="362"/>
      <c r="G41" s="363"/>
      <c r="H41" s="363"/>
      <c r="I41" s="363"/>
      <c r="J41" s="363"/>
      <c r="K41" s="363"/>
      <c r="L41" s="363"/>
      <c r="M41" s="363"/>
      <c r="N41" s="363"/>
    </row>
    <row r="42" spans="1:14" ht="11.25" customHeight="1"/>
    <row r="43" spans="1:14" ht="15.75">
      <c r="A43" s="24" t="s">
        <v>2</v>
      </c>
    </row>
  </sheetData>
  <mergeCells count="1">
    <mergeCell ref="C5:D5"/>
  </mergeCells>
  <pageMargins left="0.7" right="0.7" top="0.78740157499999996" bottom="0.78740157499999996" header="0.3" footer="0.3"/>
  <pageSetup paperSize="9" scale="99" fitToHeight="0" orientation="portrait" r:id="rId1"/>
  <ignoredErrors>
    <ignoredError sqref="A8:A40" numberStoredAsText="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23</vt:i4>
      </vt:variant>
      <vt:variant>
        <vt:lpstr>Benannte Bereiche</vt:lpstr>
      </vt:variant>
      <vt:variant>
        <vt:i4>1</vt:i4>
      </vt:variant>
    </vt:vector>
  </HeadingPairs>
  <TitlesOfParts>
    <vt:vector size="24" baseType="lpstr">
      <vt:lpstr>Tab 1</vt:lpstr>
      <vt:lpstr>Tab 2</vt:lpstr>
      <vt:lpstr>Tab 3a</vt:lpstr>
      <vt:lpstr>Tab 3b</vt:lpstr>
      <vt:lpstr>Tab 3c</vt:lpstr>
      <vt:lpstr>Tab 3d</vt:lpstr>
      <vt:lpstr>Tab 4a</vt:lpstr>
      <vt:lpstr>Tab 4b</vt:lpstr>
      <vt:lpstr>Tab 4c</vt:lpstr>
      <vt:lpstr>Tab 5</vt:lpstr>
      <vt:lpstr>Tab 7</vt:lpstr>
      <vt:lpstr>Tab 8</vt:lpstr>
      <vt:lpstr>Tab 9</vt:lpstr>
      <vt:lpstr>Tab 10</vt:lpstr>
      <vt:lpstr>Tab 12</vt:lpstr>
      <vt:lpstr>Tab 13</vt:lpstr>
      <vt:lpstr>Tab 14</vt:lpstr>
      <vt:lpstr>Tab 15</vt:lpstr>
      <vt:lpstr>Tab 16</vt:lpstr>
      <vt:lpstr>Tab 17</vt:lpstr>
      <vt:lpstr>Tab 18</vt:lpstr>
      <vt:lpstr>Tab 19</vt:lpstr>
      <vt:lpstr>Tab 20</vt:lpstr>
      <vt:lpstr>'Tab 1'!Druckbereich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Budgetbericht - Tabellen 2016 idF Bundesfinanzgesetzbeschluss</dc:title>
  <cp:lastModifiedBy>Leicher</cp:lastModifiedBy>
  <cp:lastPrinted>2015-10-01T09:47:13Z</cp:lastPrinted>
  <dcterms:created xsi:type="dcterms:W3CDTF">2012-08-10T09:20:41Z</dcterms:created>
  <dcterms:modified xsi:type="dcterms:W3CDTF">2015-12-21T13:04:15Z</dcterms:modified>
</cp:coreProperties>
</file>