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705" windowWidth="11640" windowHeight="11565" tabRatio="838"/>
  </bookViews>
  <sheets>
    <sheet name="Tab 1" sheetId="1" r:id="rId1"/>
    <sheet name="Tab 2" sheetId="60" r:id="rId2"/>
    <sheet name="Tab 3" sheetId="44" r:id="rId3"/>
    <sheet name="Tab 4" sheetId="62" r:id="rId4"/>
    <sheet name="Tab 4a" sheetId="23" r:id="rId5"/>
    <sheet name="Tab 4b" sheetId="45" r:id="rId6"/>
    <sheet name="Tab 5a" sheetId="43" r:id="rId7"/>
    <sheet name="Tab 5b" sheetId="36" r:id="rId8"/>
    <sheet name="Tab 5c" sheetId="37" r:id="rId9"/>
    <sheet name="Tab 6" sheetId="34" r:id="rId10"/>
    <sheet name="Tab 7" sheetId="65" r:id="rId11"/>
    <sheet name="Tab 8" sheetId="29" r:id="rId12"/>
    <sheet name="Tab 9" sheetId="9" r:id="rId13"/>
    <sheet name="Tab 10" sheetId="35" r:id="rId14"/>
    <sheet name="Tab 11" sheetId="11" r:id="rId15"/>
    <sheet name="Tab 12" sheetId="51" r:id="rId16"/>
    <sheet name="Tab  13" sheetId="52" r:id="rId17"/>
    <sheet name="Tab 14" sheetId="57" r:id="rId18"/>
    <sheet name="Tab 15" sheetId="15" r:id="rId19"/>
    <sheet name="Tab 16a" sheetId="16" r:id="rId20"/>
    <sheet name="Tab 16b" sheetId="50" r:id="rId21"/>
    <sheet name="Tab 17a" sheetId="40" r:id="rId22"/>
    <sheet name="Tab 17b" sheetId="39" r:id="rId23"/>
    <sheet name="Tab 18" sheetId="55" r:id="rId24"/>
    <sheet name="Tab 19" sheetId="56" r:id="rId25"/>
    <sheet name="Tab 20" sheetId="58" r:id="rId26"/>
    <sheet name="Tab 21" sheetId="53" r:id="rId27"/>
    <sheet name="Tab 22" sheetId="54" r:id="rId28"/>
    <sheet name="Tab Anhang I" sheetId="59" r:id="rId29"/>
  </sheets>
  <externalReferences>
    <externalReference r:id="rId30"/>
    <externalReference r:id="rId31"/>
    <externalReference r:id="rId32"/>
  </externalReferences>
  <definedNames>
    <definedName name="_bmv" localSheetId="20">#REF!</definedName>
    <definedName name="_bmv" localSheetId="2">#REF!</definedName>
    <definedName name="_bmv" localSheetId="6">#REF!</definedName>
    <definedName name="_bmv" localSheetId="9">#REF!</definedName>
    <definedName name="_bmv" localSheetId="10">#REF!</definedName>
    <definedName name="_bmv">#REF!</definedName>
    <definedName name="_Fill" localSheetId="17">[1]ÖBB_GESAMT!#REF!</definedName>
    <definedName name="_Fill" localSheetId="2">[1]ÖBB_GESAMT!#REF!</definedName>
    <definedName name="_Fill" localSheetId="6">[1]ÖBB_GESAMT!#REF!</definedName>
    <definedName name="_Fill" localSheetId="9">[1]ÖBB_GESAMT!#REF!</definedName>
    <definedName name="_Fill" localSheetId="10">[1]ÖBB_GESAMT!#REF!</definedName>
    <definedName name="_Fill">[1]ÖBB_GESAMT!#REF!</definedName>
    <definedName name="_xlnm._FilterDatabase" localSheetId="20">#REF!</definedName>
    <definedName name="_xlnm._FilterDatabase" localSheetId="2">#REF!</definedName>
    <definedName name="_xlnm._FilterDatabase" localSheetId="6">#REF!</definedName>
    <definedName name="_xlnm._FilterDatabase" localSheetId="9">#REF!</definedName>
    <definedName name="_xlnm._FilterDatabase" localSheetId="10">#REF!</definedName>
    <definedName name="_xlnm._FilterDatabase">#REF!</definedName>
    <definedName name="_ng1" localSheetId="20">#REF!</definedName>
    <definedName name="_ng1" localSheetId="2">#REF!</definedName>
    <definedName name="_ng1" localSheetId="6">#REF!</definedName>
    <definedName name="_ng1" localSheetId="9">#REF!</definedName>
    <definedName name="_ng1" localSheetId="10">#REF!</definedName>
    <definedName name="_ng1">#REF!</definedName>
    <definedName name="_ng2" localSheetId="20">#REF!</definedName>
    <definedName name="_ng2" localSheetId="2">#REF!</definedName>
    <definedName name="_ng2" localSheetId="6">#REF!</definedName>
    <definedName name="_ng2" localSheetId="9">#REF!</definedName>
    <definedName name="_ng2" localSheetId="10">#REF!</definedName>
    <definedName name="_ng2">#REF!</definedName>
    <definedName name="Absatzplan2001_2004" localSheetId="17">{#N/A,#N/A,TRUE,"Tabelle1";#N/A,#N/A,TRUE,"Tabelle2";#N/A,#N/A,TRUE,"Tabelle3";#N/A,#N/A,TRUE,"Tabelle4"}</definedName>
    <definedName name="Absatzplan2001_2004" localSheetId="20">{#N/A,#N/A,TRUE,"Tabelle1";#N/A,#N/A,TRUE,"Tabelle2";#N/A,#N/A,TRUE,"Tabelle3";#N/A,#N/A,TRUE,"Tabelle4"}</definedName>
    <definedName name="Absatzplan2001_2004" localSheetId="2">{#N/A,#N/A,TRUE,"Tabelle1";#N/A,#N/A,TRUE,"Tabelle2";#N/A,#N/A,TRUE,"Tabelle3";#N/A,#N/A,TRUE,"Tabelle4"}</definedName>
    <definedName name="Absatzplan2001_2004" localSheetId="6">{#N/A,#N/A,TRUE,"Tabelle1";#N/A,#N/A,TRUE,"Tabelle2";#N/A,#N/A,TRUE,"Tabelle3";#N/A,#N/A,TRUE,"Tabelle4"}</definedName>
    <definedName name="Absatzplan2001_2004" localSheetId="9">{#N/A,#N/A,TRUE,"Tabelle1";#N/A,#N/A,TRUE,"Tabelle2";#N/A,#N/A,TRUE,"Tabelle3";#N/A,#N/A,TRUE,"Tabelle4"}</definedName>
    <definedName name="Absatzplan2001_2004" localSheetId="10">{#N/A,#N/A,TRUE,"Tabelle1";#N/A,#N/A,TRUE,"Tabelle2";#N/A,#N/A,TRUE,"Tabelle3";#N/A,#N/A,TRUE,"Tabelle4"}</definedName>
    <definedName name="Absatzplan2001_2004" localSheetId="28">{#N/A,#N/A,TRUE,"Tabelle1";#N/A,#N/A,TRUE,"Tabelle2";#N/A,#N/A,TRUE,"Tabelle3";#N/A,#N/A,TRUE,"Tabelle4"}</definedName>
    <definedName name="Absatzplan2001_2004">{#N/A,#N/A,TRUE,"Tabelle1";#N/A,#N/A,TRUE,"Tabelle2";#N/A,#N/A,TRUE,"Tabelle3";#N/A,#N/A,TRUE,"Tabelle4"}</definedName>
    <definedName name="acd" localSheetId="17">{"CECons",#N/A,FALSE,"CE"}</definedName>
    <definedName name="acd" localSheetId="20">{"CECons",#N/A,FALSE,"CE"}</definedName>
    <definedName name="acd" localSheetId="2">{"CECons",#N/A,FALSE,"CE"}</definedName>
    <definedName name="acd" localSheetId="6">{"CECons",#N/A,FALSE,"CE"}</definedName>
    <definedName name="acd" localSheetId="9">{"CECons",#N/A,FALSE,"CE"}</definedName>
    <definedName name="acd" localSheetId="10">{"CECons",#N/A,FALSE,"CE"}</definedName>
    <definedName name="acd" localSheetId="28">{"CECons",#N/A,FALSE,"CE"}</definedName>
    <definedName name="acd">{"CECons",#N/A,FALSE,"CE"}</definedName>
    <definedName name="ae" localSheetId="20">#REF!</definedName>
    <definedName name="ae" localSheetId="2">#REF!</definedName>
    <definedName name="ae" localSheetId="6">#REF!</definedName>
    <definedName name="ae" localSheetId="9">#REF!</definedName>
    <definedName name="ae" localSheetId="10">#REF!</definedName>
    <definedName name="ae">#REF!</definedName>
    <definedName name="AS2DocOpenMode">"AS2DocumentBrowse"</definedName>
    <definedName name="asdfa" localSheetId="20">#REF!</definedName>
    <definedName name="asdfa" localSheetId="2">#REF!</definedName>
    <definedName name="asdfa" localSheetId="6">#REF!</definedName>
    <definedName name="asdfa" localSheetId="9">#REF!</definedName>
    <definedName name="asdfa" localSheetId="10">#REF!</definedName>
    <definedName name="asdfa">#REF!</definedName>
    <definedName name="bmv" localSheetId="20">#REF!</definedName>
    <definedName name="bmv" localSheetId="2">#REF!</definedName>
    <definedName name="bmv" localSheetId="6">#REF!</definedName>
    <definedName name="bmv" localSheetId="9">#REF!</definedName>
    <definedName name="bmv" localSheetId="10">#REF!</definedName>
    <definedName name="bmv">#REF!</definedName>
    <definedName name="CBWorkbookPriority" hidden="1">-238828510</definedName>
    <definedName name="dgb" localSheetId="20">#REF!</definedName>
    <definedName name="dgb" localSheetId="2">#REF!</definedName>
    <definedName name="dgb" localSheetId="6">#REF!</definedName>
    <definedName name="dgb" localSheetId="9">#REF!</definedName>
    <definedName name="dgb" localSheetId="10">#REF!</definedName>
    <definedName name="dgb">#REF!</definedName>
    <definedName name="_xlnm.Print_Area" localSheetId="16">'Tab  13'!$A$1:$E$62</definedName>
    <definedName name="_xlnm.Print_Area" localSheetId="15">'Tab 12'!$A$1:$E$88</definedName>
    <definedName name="_xlnm.Print_Area" localSheetId="17">'Tab 14'!$A$1:$E$49</definedName>
    <definedName name="_xlnm.Print_Area" localSheetId="18">'Tab 15'!$A$1:$F$13</definedName>
    <definedName name="_xlnm.Print_Area" localSheetId="26">'Tab 21'!$A$1:$G$11</definedName>
    <definedName name="_xlnm.Print_Area" localSheetId="9">'Tab 6'!$A$1:$E$67</definedName>
    <definedName name="Druckbereich_MI" localSheetId="20">#REF!</definedName>
    <definedName name="Druckbereich_MI" localSheetId="2">#REF!</definedName>
    <definedName name="Druckbereich_MI" localSheetId="6">#REF!</definedName>
    <definedName name="Druckbereich_MI" localSheetId="9">#REF!</definedName>
    <definedName name="Druckbereich_MI" localSheetId="10">#REF!</definedName>
    <definedName name="Druckbereich_MI">#REF!</definedName>
    <definedName name="EB" localSheetId="20">#REF!</definedName>
    <definedName name="EB" localSheetId="2">#REF!</definedName>
    <definedName name="EB" localSheetId="9">#REF!</definedName>
    <definedName name="EB">#REF!</definedName>
    <definedName name="EIN" localSheetId="20">#REF!</definedName>
    <definedName name="EIN" localSheetId="2">#REF!</definedName>
    <definedName name="EIN" localSheetId="9">#REF!</definedName>
    <definedName name="EIN">#REF!</definedName>
    <definedName name="FilterDatenbank" localSheetId="20">#REF!</definedName>
    <definedName name="FilterDatenbank" localSheetId="2">#REF!</definedName>
    <definedName name="FilterDatenbank" localSheetId="9">#REF!</definedName>
    <definedName name="FilterDatenbank">#REF!</definedName>
    <definedName name="gehalt" localSheetId="20">#REF!</definedName>
    <definedName name="gehalt" localSheetId="2">#REF!</definedName>
    <definedName name="gehalt" localSheetId="9">#REF!</definedName>
    <definedName name="gehalt">#REF!</definedName>
    <definedName name="großBis" localSheetId="20">#REF!</definedName>
    <definedName name="großBis" localSheetId="2">#REF!</definedName>
    <definedName name="großBis" localSheetId="9">#REF!</definedName>
    <definedName name="großBis">#REF!</definedName>
    <definedName name="großÜber" localSheetId="20">#REF!</definedName>
    <definedName name="großÜber" localSheetId="2">#REF!</definedName>
    <definedName name="großÜber" localSheetId="9">#REF!</definedName>
    <definedName name="großÜber">#REF!</definedName>
    <definedName name="hbg" localSheetId="20">#REF!</definedName>
    <definedName name="hbg" localSheetId="2">#REF!</definedName>
    <definedName name="hbg" localSheetId="9">#REF!</definedName>
    <definedName name="hbg">#REF!</definedName>
    <definedName name="hhh" localSheetId="17">{#N/A,#N/A,TRUE,"Tabelle1";#N/A,#N/A,TRUE,"Tabelle2";#N/A,#N/A,TRUE,"Tabelle3";#N/A,#N/A,TRUE,"Tabelle4"}</definedName>
    <definedName name="hhh" localSheetId="20">{#N/A,#N/A,TRUE,"Tabelle1";#N/A,#N/A,TRUE,"Tabelle2";#N/A,#N/A,TRUE,"Tabelle3";#N/A,#N/A,TRUE,"Tabelle4"}</definedName>
    <definedName name="hhh" localSheetId="2">{#N/A,#N/A,TRUE,"Tabelle1";#N/A,#N/A,TRUE,"Tabelle2";#N/A,#N/A,TRUE,"Tabelle3";#N/A,#N/A,TRUE,"Tabelle4"}</definedName>
    <definedName name="hhh" localSheetId="6">{#N/A,#N/A,TRUE,"Tabelle1";#N/A,#N/A,TRUE,"Tabelle2";#N/A,#N/A,TRUE,"Tabelle3";#N/A,#N/A,TRUE,"Tabelle4"}</definedName>
    <definedName name="hhh" localSheetId="9">{#N/A,#N/A,TRUE,"Tabelle1";#N/A,#N/A,TRUE,"Tabelle2";#N/A,#N/A,TRUE,"Tabelle3";#N/A,#N/A,TRUE,"Tabelle4"}</definedName>
    <definedName name="hhh" localSheetId="10">{#N/A,#N/A,TRUE,"Tabelle1";#N/A,#N/A,TRUE,"Tabelle2";#N/A,#N/A,TRUE,"Tabelle3";#N/A,#N/A,TRUE,"Tabelle4"}</definedName>
    <definedName name="hhh" localSheetId="28">{#N/A,#N/A,TRUE,"Tabelle1";#N/A,#N/A,TRUE,"Tabelle2";#N/A,#N/A,TRUE,"Tabelle3";#N/A,#N/A,TRUE,"Tabelle4"}</definedName>
    <definedName name="hhh">{#N/A,#N/A,TRUE,"Tabelle1";#N/A,#N/A,TRUE,"Tabelle2";#N/A,#N/A,TRUE,"Tabelle3";#N/A,#N/A,TRUE,"Tabelle4"}</definedName>
    <definedName name="HTML_CodePage">1252</definedName>
    <definedName name="HTML_Control" localSheetId="17">{"'Sheet1'!$A$1:$H$145"}</definedName>
    <definedName name="HTML_Control" localSheetId="20">{"'Sheet1'!$A$1:$H$145"}</definedName>
    <definedName name="HTML_Control" localSheetId="2">{"'Sheet1'!$A$1:$H$145"}</definedName>
    <definedName name="HTML_Control" localSheetId="6">{"'Sheet1'!$A$1:$H$145"}</definedName>
    <definedName name="HTML_Control" localSheetId="9">{"'Sheet1'!$A$1:$H$145"}</definedName>
    <definedName name="HTML_Control" localSheetId="10">{"'Sheet1'!$A$1:$H$145"}</definedName>
    <definedName name="HTML_Control" localSheetId="28">{"'Sheet1'!$A$1:$H$145"}</definedName>
    <definedName name="HTML_Control">{"'Sheet1'!$A$1:$H$145"}</definedName>
    <definedName name="HTML_Description">""</definedName>
    <definedName name="HTML_Email">""</definedName>
    <definedName name="HTML_Header">"Country Risk Premiums"</definedName>
    <definedName name="HTML_LastUpdate">"2/19/99"</definedName>
    <definedName name="HTML_LineAfter">TRUE</definedName>
    <definedName name="HTML_LineBefore">TRUE</definedName>
    <definedName name="HTML_Name">"Aswath Damodaran"</definedName>
    <definedName name="HTML_OBDlg2">TRUE</definedName>
    <definedName name="HTML_OBDlg4">TRUE</definedName>
    <definedName name="HTML_OS">1</definedName>
    <definedName name="HTML_PathFile" hidden="1">"C:\jb98\3d\daten\kap10.ok\j-1001.htm"</definedName>
    <definedName name="HTML_PathFileMac">"Macintosh HD:HomePageStuff:New_Home_Page:datafile:ctryprem.html"</definedName>
    <definedName name="HTML_Title">"Country Risk Premiums"</definedName>
    <definedName name="JZ" localSheetId="20">#REF!</definedName>
    <definedName name="JZ" localSheetId="2">#REF!</definedName>
    <definedName name="JZ" localSheetId="6">#REF!</definedName>
    <definedName name="JZ" localSheetId="9">#REF!</definedName>
    <definedName name="JZ" localSheetId="10">#REF!</definedName>
    <definedName name="JZ">#REF!</definedName>
    <definedName name="kizu" localSheetId="20">#REF!</definedName>
    <definedName name="kizu" localSheetId="2">#REF!</definedName>
    <definedName name="kizu" localSheetId="6">#REF!</definedName>
    <definedName name="kizu" localSheetId="9">#REF!</definedName>
    <definedName name="kizu" localSheetId="10">#REF!</definedName>
    <definedName name="kizu">#REF!</definedName>
    <definedName name="kleinBis" localSheetId="20">#REF!</definedName>
    <definedName name="kleinBis" localSheetId="2">#REF!</definedName>
    <definedName name="kleinBis" localSheetId="6">#REF!</definedName>
    <definedName name="kleinBis" localSheetId="9">#REF!</definedName>
    <definedName name="kleinBis" localSheetId="10">#REF!</definedName>
    <definedName name="kleinBis">#REF!</definedName>
    <definedName name="kleinÜber" localSheetId="20">#REF!</definedName>
    <definedName name="kleinÜber" localSheetId="2">#REF!</definedName>
    <definedName name="kleinÜber" localSheetId="9">#REF!</definedName>
    <definedName name="kleinÜber">#REF!</definedName>
    <definedName name="köpfe" localSheetId="20">#REF!</definedName>
    <definedName name="köpfe" localSheetId="2">#REF!</definedName>
    <definedName name="köpfe" localSheetId="9">#REF!</definedName>
    <definedName name="köpfe">#REF!</definedName>
    <definedName name="mlvg" localSheetId="20">#REF!</definedName>
    <definedName name="mlvg" localSheetId="2">#REF!</definedName>
    <definedName name="mlvg" localSheetId="9">#REF!</definedName>
    <definedName name="mlvg">#REF!</definedName>
    <definedName name="Nebengebühreneffekt__2">'[2]AktA85-96 (2)'!$D$23</definedName>
    <definedName name="Nebengebühreneffekt_3">'[3]AktA85-96 (2)'!$D$23</definedName>
    <definedName name="Nebengebüreneffekt_3">'[3]AktA85-96 (2)'!$D$23</definedName>
    <definedName name="ng" localSheetId="20">#REF!</definedName>
    <definedName name="ng" localSheetId="2">#REF!</definedName>
    <definedName name="ng" localSheetId="6">#REF!</definedName>
    <definedName name="ng" localSheetId="9">#REF!</definedName>
    <definedName name="ng" localSheetId="10">#REF!</definedName>
    <definedName name="ng">#REF!</definedName>
    <definedName name="Ngebef_2">'[2]AktA85-96 (2)'!$D$23</definedName>
    <definedName name="Ngebef_3">'[2]AktA85-96 (2)'!$D$23</definedName>
    <definedName name="Ngebef2">'[2]AktA85-96 (2)'!$D$23</definedName>
    <definedName name="Ngebef3">'[2]AktA85-96 (2)'!$D$23</definedName>
    <definedName name="PbisHBG" localSheetId="20">#REF!</definedName>
    <definedName name="PbisHBG" localSheetId="2">#REF!</definedName>
    <definedName name="PbisHBG" localSheetId="6">#REF!</definedName>
    <definedName name="PbisHBG" localSheetId="9">#REF!</definedName>
    <definedName name="PbisHBG" localSheetId="10">#REF!</definedName>
    <definedName name="PbisHBG">#REF!</definedName>
    <definedName name="pens1" localSheetId="20">#REF!</definedName>
    <definedName name="pens1" localSheetId="2">#REF!</definedName>
    <definedName name="pens1" localSheetId="6">#REF!</definedName>
    <definedName name="pens1" localSheetId="9">#REF!</definedName>
    <definedName name="pens1" localSheetId="10">#REF!</definedName>
    <definedName name="pens1">#REF!</definedName>
    <definedName name="pens2" localSheetId="20">#REF!</definedName>
    <definedName name="pens2" localSheetId="2">#REF!</definedName>
    <definedName name="pens2" localSheetId="6">#REF!</definedName>
    <definedName name="pens2" localSheetId="9">#REF!</definedName>
    <definedName name="pens2" localSheetId="10">#REF!</definedName>
    <definedName name="pens2">#REF!</definedName>
    <definedName name="PROZ" localSheetId="20">#REF!</definedName>
    <definedName name="PROZ" localSheetId="2">#REF!</definedName>
    <definedName name="PROZ" localSheetId="9">#REF!</definedName>
    <definedName name="PROZ">#REF!</definedName>
    <definedName name="PüberHBG" localSheetId="20">#REF!</definedName>
    <definedName name="PüberHBG" localSheetId="2">#REF!</definedName>
    <definedName name="PüberHBG" localSheetId="9">#REF!</definedName>
    <definedName name="PüberHBG">#REF!</definedName>
    <definedName name="SAPBEXdnldView" localSheetId="9" hidden="1">"453ZNH9UMWPNMHQ8LCHVSZSXB"</definedName>
    <definedName name="SAPBEXdnldView" hidden="1">"453ZNH9UMWPNMHQ8LCHVSZSXB"</definedName>
    <definedName name="SAPBEXrevision">4</definedName>
    <definedName name="SAPBEXsysID" localSheetId="9" hidden="1">"PW3"</definedName>
    <definedName name="SAPBEXsysID" hidden="1">"PW3"</definedName>
    <definedName name="SAPBEXwbID">"8XOW2GSLG43BL23CIQ8OMCW0R"</definedName>
    <definedName name="sdfasd" localSheetId="20">#REF!</definedName>
    <definedName name="sdfasd" localSheetId="2">#REF!</definedName>
    <definedName name="sdfasd" localSheetId="6">#REF!</definedName>
    <definedName name="sdfasd" localSheetId="9">#REF!</definedName>
    <definedName name="sdfasd" localSheetId="10">#REF!</definedName>
    <definedName name="sdfasd">#REF!</definedName>
    <definedName name="_xlnm.Criteria" localSheetId="17">#REF!</definedName>
    <definedName name="_xlnm.Criteria" localSheetId="20">#REF!</definedName>
    <definedName name="_xlnm.Criteria" localSheetId="2">#REF!</definedName>
    <definedName name="_xlnm.Criteria" localSheetId="6">#REF!</definedName>
    <definedName name="_xlnm.Criteria" localSheetId="9">#REF!</definedName>
    <definedName name="_xlnm.Criteria" localSheetId="10">#REF!</definedName>
    <definedName name="_xlnm.Criteria">#REF!</definedName>
    <definedName name="summe" localSheetId="20">#REF!</definedName>
    <definedName name="summe" localSheetId="2">#REF!</definedName>
    <definedName name="summe" localSheetId="6">#REF!</definedName>
    <definedName name="summe" localSheetId="9">#REF!</definedName>
    <definedName name="summe" localSheetId="10">#REF!</definedName>
    <definedName name="summe">#REF!</definedName>
    <definedName name="vbä" localSheetId="20">#REF!</definedName>
    <definedName name="vbä" localSheetId="2">#REF!</definedName>
    <definedName name="vbä" localSheetId="9">#REF!</definedName>
    <definedName name="vbä">#REF!</definedName>
    <definedName name="VBÄüber" localSheetId="20">#REF!</definedName>
    <definedName name="VBÄüber" localSheetId="2">#REF!</definedName>
    <definedName name="VBÄüber" localSheetId="9">#REF!</definedName>
    <definedName name="VBÄüber">#REF!</definedName>
    <definedName name="wrn.Absatzplan._.1996." localSheetId="17">{#N/A,#N/A,TRUE,"Tabelle1";#N/A,#N/A,TRUE,"Tabelle2";#N/A,#N/A,TRUE,"Tabelle3";#N/A,#N/A,TRUE,"Tabelle4"}</definedName>
    <definedName name="wrn.Absatzplan._.1996." localSheetId="20">{#N/A,#N/A,TRUE,"Tabelle1";#N/A,#N/A,TRUE,"Tabelle2";#N/A,#N/A,TRUE,"Tabelle3";#N/A,#N/A,TRUE,"Tabelle4"}</definedName>
    <definedName name="wrn.Absatzplan._.1996." localSheetId="2">{#N/A,#N/A,TRUE,"Tabelle1";#N/A,#N/A,TRUE,"Tabelle2";#N/A,#N/A,TRUE,"Tabelle3";#N/A,#N/A,TRUE,"Tabelle4"}</definedName>
    <definedName name="wrn.Absatzplan._.1996." localSheetId="6">{#N/A,#N/A,TRUE,"Tabelle1";#N/A,#N/A,TRUE,"Tabelle2";#N/A,#N/A,TRUE,"Tabelle3";#N/A,#N/A,TRUE,"Tabelle4"}</definedName>
    <definedName name="wrn.Absatzplan._.1996." localSheetId="9">{#N/A,#N/A,TRUE,"Tabelle1";#N/A,#N/A,TRUE,"Tabelle2";#N/A,#N/A,TRUE,"Tabelle3";#N/A,#N/A,TRUE,"Tabelle4"}</definedName>
    <definedName name="wrn.Absatzplan._.1996." localSheetId="10">{#N/A,#N/A,TRUE,"Tabelle1";#N/A,#N/A,TRUE,"Tabelle2";#N/A,#N/A,TRUE,"Tabelle3";#N/A,#N/A,TRUE,"Tabelle4"}</definedName>
    <definedName name="wrn.Absatzplan._.1996." localSheetId="28">{#N/A,#N/A,TRUE,"Tabelle1";#N/A,#N/A,TRUE,"Tabelle2";#N/A,#N/A,TRUE,"Tabelle3";#N/A,#N/A,TRUE,"Tabelle4"}</definedName>
    <definedName name="wrn.Absatzplan._.1996.">{#N/A,#N/A,TRUE,"Tabelle1";#N/A,#N/A,TRUE,"Tabelle2";#N/A,#N/A,TRUE,"Tabelle3";#N/A,#N/A,TRUE,"Tabelle4"}</definedName>
    <definedName name="wrn.Aging._.and._.Trend._.Analysis." localSheetId="17">{#N/A,#N/A,FALSE,"Aging Summary";#N/A,#N/A,FALSE,"Ratio Analysis";#N/A,#N/A,FALSE,"Test 120 Day Accts";#N/A,#N/A,FALSE,"Tickmarks"}</definedName>
    <definedName name="wrn.Aging._.and._.Trend._.Analysis." localSheetId="20">{#N/A,#N/A,FALSE,"Aging Summary";#N/A,#N/A,FALSE,"Ratio Analysis";#N/A,#N/A,FALSE,"Test 120 Day Accts";#N/A,#N/A,FALSE,"Tickmarks"}</definedName>
    <definedName name="wrn.Aging._.and._.Trend._.Analysis." localSheetId="2">{#N/A,#N/A,FALSE,"Aging Summary";#N/A,#N/A,FALSE,"Ratio Analysis";#N/A,#N/A,FALSE,"Test 120 Day Accts";#N/A,#N/A,FALSE,"Tickmarks"}</definedName>
    <definedName name="wrn.Aging._.and._.Trend._.Analysis." localSheetId="6">{#N/A,#N/A,FALSE,"Aging Summary";#N/A,#N/A,FALSE,"Ratio Analysis";#N/A,#N/A,FALSE,"Test 120 Day Accts";#N/A,#N/A,FALSE,"Tickmarks"}</definedName>
    <definedName name="wrn.Aging._.and._.Trend._.Analysis." localSheetId="9">{#N/A,#N/A,FALSE,"Aging Summary";#N/A,#N/A,FALSE,"Ratio Analysis";#N/A,#N/A,FALSE,"Test 120 Day Accts";#N/A,#N/A,FALSE,"Tickmarks"}</definedName>
    <definedName name="wrn.Aging._.and._.Trend._.Analysis." localSheetId="10">{#N/A,#N/A,FALSE,"Aging Summary";#N/A,#N/A,FALSE,"Ratio Analysis";#N/A,#N/A,FALSE,"Test 120 Day Accts";#N/A,#N/A,FALSE,"Tickmarks"}</definedName>
    <definedName name="wrn.Aging._.and._.Trend._.Analysis." localSheetId="28">{#N/A,#N/A,FALSE,"Aging Summary";#N/A,#N/A,FALSE,"Ratio Analysis";#N/A,#N/A,FALSE,"Test 120 Day Accts";#N/A,#N/A,FALSE,"Tickmarks"}</definedName>
    <definedName name="wrn.Aging._.and._.Trend._.Analysis.">{#N/A,#N/A,FALSE,"Aging Summary";#N/A,#N/A,FALSE,"Ratio Analysis";#N/A,#N/A,FALSE,"Test 120 Day Accts";#N/A,#N/A,FALSE,"Tickmarks"}</definedName>
    <definedName name="wrn.Gefran." localSheetId="17">{"CECons",#N/A,FALSE,"CE"}</definedName>
    <definedName name="wrn.Gefran." localSheetId="20">{"CECons",#N/A,FALSE,"CE"}</definedName>
    <definedName name="wrn.Gefran." localSheetId="2">{"CECons",#N/A,FALSE,"CE"}</definedName>
    <definedName name="wrn.Gefran." localSheetId="6">{"CECons",#N/A,FALSE,"CE"}</definedName>
    <definedName name="wrn.Gefran." localSheetId="9">{"CECons",#N/A,FALSE,"CE"}</definedName>
    <definedName name="wrn.Gefran." localSheetId="10">{"CECons",#N/A,FALSE,"CE"}</definedName>
    <definedName name="wrn.Gefran." localSheetId="28">{"CECons",#N/A,FALSE,"CE"}</definedName>
    <definedName name="wrn.Gefran.">{"CECons",#N/A,FALSE,"CE"}</definedName>
    <definedName name="wrn.netto." localSheetId="13" hidden="1">{#N/A,#N/A,FALSE,"Tabelle1"}</definedName>
    <definedName name="wrn.netto." localSheetId="17" hidden="1">{#N/A,#N/A,FALSE,"Tabelle1"}</definedName>
    <definedName name="wrn.netto." localSheetId="20" hidden="1">{#N/A,#N/A,FALSE,"Tabelle1"}</definedName>
    <definedName name="wrn.netto." localSheetId="2" hidden="1">{#N/A,#N/A,FALSE,"Tabelle1"}</definedName>
    <definedName name="wrn.netto." localSheetId="6" hidden="1">{#N/A,#N/A,FALSE,"Tabelle1"}</definedName>
    <definedName name="wrn.netto." localSheetId="9" hidden="1">{#N/A,#N/A,FALSE,"Tabelle1"}</definedName>
    <definedName name="wrn.netto." localSheetId="10" hidden="1">{#N/A,#N/A,FALSE,"Tabelle1"}</definedName>
    <definedName name="wrn.netto." localSheetId="28" hidden="1">{#N/A,#N/A,FALSE,"Tabelle1"}</definedName>
    <definedName name="wrn.netto." hidden="1">{#N/A,#N/A,FALSE,"Tabelle1"}</definedName>
    <definedName name="wrn.Test." localSheetId="17">{#N/A,#N/A,FALSE,"P&amp;L";#N/A,#N/A,FALSE,"BS"}</definedName>
    <definedName name="wrn.Test." localSheetId="20">{#N/A,#N/A,FALSE,"P&amp;L";#N/A,#N/A,FALSE,"BS"}</definedName>
    <definedName name="wrn.Test." localSheetId="2">{#N/A,#N/A,FALSE,"P&amp;L";#N/A,#N/A,FALSE,"BS"}</definedName>
    <definedName name="wrn.Test." localSheetId="6">{#N/A,#N/A,FALSE,"P&amp;L";#N/A,#N/A,FALSE,"BS"}</definedName>
    <definedName name="wrn.Test." localSheetId="9">{#N/A,#N/A,FALSE,"P&amp;L";#N/A,#N/A,FALSE,"BS"}</definedName>
    <definedName name="wrn.Test." localSheetId="10">{#N/A,#N/A,FALSE,"P&amp;L";#N/A,#N/A,FALSE,"BS"}</definedName>
    <definedName name="wrn.Test." localSheetId="28">{#N/A,#N/A,FALSE,"P&amp;L";#N/A,#N/A,FALSE,"BS"}</definedName>
    <definedName name="wrn.Test.">{#N/A,#N/A,FALSE,"P&amp;L";#N/A,#N/A,FALSE,"BS"}</definedName>
    <definedName name="xxxxx">'[3]AktA85-96 (2)'!$D$23</definedName>
    <definedName name="zulagen" localSheetId="20">#REF!</definedName>
    <definedName name="zulagen" localSheetId="2">#REF!</definedName>
    <definedName name="zulagen" localSheetId="6">#REF!</definedName>
    <definedName name="zulagen" localSheetId="9">#REF!</definedName>
    <definedName name="zulagen" localSheetId="10">#REF!</definedName>
    <definedName name="zulagen">#REF!</definedName>
  </definedNames>
  <calcPr calcId="145621"/>
</workbook>
</file>

<file path=xl/calcChain.xml><?xml version="1.0" encoding="utf-8"?>
<calcChain xmlns="http://schemas.openxmlformats.org/spreadsheetml/2006/main">
  <c r="C26" i="55" l="1"/>
  <c r="D26" i="55"/>
  <c r="E26" i="55"/>
  <c r="F26" i="55"/>
  <c r="B26" i="55"/>
  <c r="B25" i="39" l="1"/>
  <c r="D47" i="65" l="1"/>
  <c r="C47" i="65"/>
  <c r="E47" i="65" s="1"/>
  <c r="E46" i="65"/>
  <c r="E45" i="65"/>
  <c r="D43" i="65"/>
  <c r="C43" i="65"/>
  <c r="E43" i="65" s="1"/>
  <c r="E42" i="65"/>
  <c r="E41" i="65"/>
  <c r="E40" i="65"/>
  <c r="E39" i="65"/>
  <c r="E38" i="65"/>
  <c r="E37" i="65"/>
  <c r="E36" i="65"/>
  <c r="D34" i="65"/>
  <c r="C34" i="65"/>
  <c r="E34" i="65" s="1"/>
  <c r="E33" i="65"/>
  <c r="E32" i="65"/>
  <c r="E31" i="65"/>
  <c r="D28" i="65"/>
  <c r="C28" i="65"/>
  <c r="E28" i="65" s="1"/>
  <c r="E27" i="65"/>
  <c r="E26" i="65"/>
  <c r="E25" i="65"/>
  <c r="E24" i="65"/>
  <c r="E23" i="65"/>
  <c r="E22" i="65"/>
  <c r="D20" i="65"/>
  <c r="D48" i="65" s="1"/>
  <c r="C20" i="65"/>
  <c r="E19" i="65"/>
  <c r="E18" i="65"/>
  <c r="E17" i="65"/>
  <c r="E16" i="65"/>
  <c r="E15" i="65"/>
  <c r="E14" i="65"/>
  <c r="E13" i="65"/>
  <c r="E12" i="65"/>
  <c r="E11" i="65"/>
  <c r="E10" i="65"/>
  <c r="E9" i="65"/>
  <c r="E8" i="65"/>
  <c r="E7" i="65"/>
  <c r="E20" i="65" l="1"/>
  <c r="C48" i="65"/>
  <c r="E48" i="65" s="1"/>
  <c r="C40" i="62" l="1"/>
  <c r="D40" i="62"/>
  <c r="C18" i="60" l="1"/>
  <c r="D9" i="43" l="1"/>
  <c r="D36" i="59" l="1"/>
  <c r="C36" i="59"/>
  <c r="E36" i="59"/>
  <c r="F42" i="57" l="1"/>
  <c r="E42" i="57"/>
  <c r="D42" i="57"/>
  <c r="C42" i="57"/>
  <c r="B42" i="57"/>
  <c r="F31" i="57"/>
  <c r="E31" i="57"/>
  <c r="E43" i="57" s="1"/>
  <c r="D31" i="57"/>
  <c r="C31" i="57"/>
  <c r="B31" i="57"/>
  <c r="F9" i="57"/>
  <c r="F43" i="57" s="1"/>
  <c r="E9" i="57"/>
  <c r="D9" i="57"/>
  <c r="C9" i="57"/>
  <c r="B9" i="57"/>
  <c r="B43" i="57" s="1"/>
  <c r="C43" i="57" l="1"/>
  <c r="D43" i="57"/>
  <c r="E12" i="55" l="1"/>
  <c r="F12" i="55"/>
  <c r="D12" i="55"/>
  <c r="C12" i="55"/>
  <c r="B12" i="55"/>
  <c r="F26" i="56" l="1"/>
  <c r="E26" i="56"/>
  <c r="C26" i="56"/>
  <c r="B26" i="56"/>
  <c r="D26" i="56"/>
  <c r="D12" i="56"/>
  <c r="C12" i="56"/>
  <c r="C29" i="56" s="1"/>
  <c r="B12" i="56"/>
  <c r="B29" i="56" s="1"/>
  <c r="F12" i="56"/>
  <c r="F29" i="56" s="1"/>
  <c r="E12" i="56"/>
  <c r="E29" i="56" l="1"/>
  <c r="D29" i="56"/>
  <c r="F9" i="54"/>
  <c r="E9" i="54"/>
  <c r="D9" i="54"/>
  <c r="C9" i="54"/>
  <c r="B9" i="54"/>
  <c r="G8" i="53"/>
  <c r="F8" i="53"/>
  <c r="E8" i="53"/>
  <c r="D8" i="53"/>
  <c r="C8" i="53"/>
  <c r="B8" i="53"/>
  <c r="C49" i="52" l="1"/>
  <c r="D49" i="52"/>
  <c r="E49" i="52"/>
  <c r="C58" i="52"/>
  <c r="D58" i="52"/>
  <c r="E58" i="52"/>
  <c r="C75" i="51"/>
  <c r="D75" i="51"/>
  <c r="E75" i="51"/>
  <c r="C84" i="51"/>
  <c r="D84" i="51"/>
  <c r="E84" i="51"/>
  <c r="E56" i="34" l="1"/>
  <c r="E53" i="34"/>
  <c r="E52" i="34"/>
  <c r="E49" i="34"/>
  <c r="E59" i="34" l="1"/>
  <c r="E51" i="34"/>
  <c r="E13" i="29" l="1"/>
  <c r="C13" i="29"/>
  <c r="D20" i="29"/>
  <c r="C20" i="29"/>
  <c r="G20" i="29"/>
  <c r="G24" i="29" s="1"/>
  <c r="E20" i="29"/>
  <c r="E24" i="29" s="1"/>
  <c r="E8" i="29"/>
  <c r="D8" i="29"/>
  <c r="G13" i="29"/>
  <c r="D13" i="29"/>
  <c r="C8" i="29"/>
  <c r="C25" i="29" l="1"/>
  <c r="G8" i="29"/>
  <c r="G25" i="29" s="1"/>
  <c r="D25" i="29"/>
  <c r="E25" i="29"/>
  <c r="E35" i="45"/>
  <c r="E32" i="45"/>
  <c r="E31" i="45"/>
  <c r="E30" i="45"/>
  <c r="E29" i="45"/>
  <c r="E28" i="45"/>
  <c r="E27" i="45"/>
  <c r="E26" i="45"/>
  <c r="E25" i="45"/>
  <c r="E24" i="45"/>
  <c r="D23" i="45"/>
  <c r="C23" i="45"/>
  <c r="E22" i="45"/>
  <c r="E21" i="45"/>
  <c r="E20" i="45"/>
  <c r="E19" i="45"/>
  <c r="E18" i="45"/>
  <c r="E17" i="45"/>
  <c r="E15" i="45"/>
  <c r="E14" i="45"/>
  <c r="D11" i="45"/>
  <c r="D34" i="45" s="1"/>
  <c r="C11" i="45"/>
  <c r="C34" i="45" s="1"/>
  <c r="C33" i="45" s="1"/>
  <c r="E10" i="45"/>
  <c r="E9" i="45"/>
  <c r="E7" i="45"/>
  <c r="E23" i="45" l="1"/>
  <c r="E34" i="45"/>
  <c r="D33" i="45"/>
  <c r="E33" i="45" s="1"/>
  <c r="E11" i="45"/>
  <c r="H34" i="43"/>
  <c r="J33" i="43"/>
  <c r="J32" i="43"/>
  <c r="J31" i="43"/>
  <c r="J30" i="43"/>
  <c r="J28" i="43"/>
  <c r="J27" i="43"/>
  <c r="J26" i="43"/>
  <c r="D26" i="43"/>
  <c r="D34" i="43" s="1"/>
  <c r="D24" i="43"/>
  <c r="J22" i="43"/>
  <c r="J21" i="43"/>
  <c r="J20" i="43"/>
  <c r="J19" i="43"/>
  <c r="J17" i="43"/>
  <c r="H16" i="43"/>
  <c r="J16" i="43" s="1"/>
  <c r="J15" i="43"/>
  <c r="H15" i="43"/>
  <c r="H14" i="43"/>
  <c r="J14" i="43" s="1"/>
  <c r="J11" i="43"/>
  <c r="J10" i="43"/>
  <c r="J9" i="43"/>
  <c r="J8" i="43"/>
  <c r="D35" i="43" l="1"/>
  <c r="J34" i="43"/>
  <c r="H24" i="43"/>
  <c r="J24" i="43" s="1"/>
  <c r="H35" i="43" l="1"/>
  <c r="J35" i="43" s="1"/>
  <c r="B8" i="40" l="1"/>
  <c r="B15" i="40" s="1"/>
  <c r="D40" i="37" l="1"/>
  <c r="C40" i="37"/>
  <c r="E39" i="37"/>
  <c r="E38" i="37"/>
  <c r="E37" i="37"/>
  <c r="E36" i="37"/>
  <c r="E35" i="37"/>
  <c r="E34" i="37"/>
  <c r="E33" i="37"/>
  <c r="E32" i="37"/>
  <c r="E31" i="37"/>
  <c r="E30" i="37"/>
  <c r="E29" i="37"/>
  <c r="E28" i="37"/>
  <c r="E27" i="37"/>
  <c r="E26" i="37"/>
  <c r="E25" i="37"/>
  <c r="E24" i="37"/>
  <c r="E23" i="37"/>
  <c r="E22" i="37"/>
  <c r="E21" i="37"/>
  <c r="E20" i="37"/>
  <c r="E19" i="37"/>
  <c r="E18" i="37"/>
  <c r="E17" i="37"/>
  <c r="E16" i="37"/>
  <c r="E15" i="37"/>
  <c r="E14" i="37"/>
  <c r="E13" i="37"/>
  <c r="E12" i="37"/>
  <c r="E11" i="37"/>
  <c r="E10" i="37"/>
  <c r="E9" i="37"/>
  <c r="E8" i="37"/>
  <c r="D40" i="36"/>
  <c r="E40" i="36" s="1"/>
  <c r="C40" i="36"/>
  <c r="E39" i="36"/>
  <c r="E38" i="36"/>
  <c r="E37" i="36"/>
  <c r="E36" i="36"/>
  <c r="E35" i="36"/>
  <c r="E34" i="36"/>
  <c r="E33" i="36"/>
  <c r="E32" i="36"/>
  <c r="E31" i="36"/>
  <c r="E30" i="36"/>
  <c r="E29" i="36"/>
  <c r="E28" i="36"/>
  <c r="E27" i="36"/>
  <c r="E26" i="36"/>
  <c r="E25" i="36"/>
  <c r="E24" i="36"/>
  <c r="E23" i="36"/>
  <c r="E22" i="36"/>
  <c r="E21" i="36"/>
  <c r="E20" i="36"/>
  <c r="E19" i="36"/>
  <c r="E18" i="36"/>
  <c r="E17" i="36"/>
  <c r="E16" i="36"/>
  <c r="E15" i="36"/>
  <c r="E14" i="36"/>
  <c r="E13" i="36"/>
  <c r="E12" i="36"/>
  <c r="E11" i="36"/>
  <c r="E10" i="36"/>
  <c r="E9" i="36"/>
  <c r="E8" i="36"/>
  <c r="E8" i="35"/>
  <c r="D8" i="35"/>
  <c r="C8" i="35"/>
  <c r="B8" i="35"/>
  <c r="E41" i="34"/>
  <c r="E40" i="34"/>
  <c r="E39" i="34"/>
  <c r="E38" i="34"/>
  <c r="E35" i="34"/>
  <c r="E34" i="34"/>
  <c r="E33" i="34"/>
  <c r="E32" i="34"/>
  <c r="E31" i="34"/>
  <c r="E30" i="34"/>
  <c r="E29" i="34"/>
  <c r="E28" i="34"/>
  <c r="E27" i="34"/>
  <c r="E26" i="34"/>
  <c r="E25" i="34"/>
  <c r="E24" i="34"/>
  <c r="E21" i="34"/>
  <c r="E20" i="34"/>
  <c r="E19" i="34"/>
  <c r="E18" i="34"/>
  <c r="E17" i="34"/>
  <c r="E16" i="34"/>
  <c r="E15" i="34"/>
  <c r="E14" i="34"/>
  <c r="E13" i="34"/>
  <c r="E12" i="34"/>
  <c r="E11" i="34"/>
  <c r="E10" i="34"/>
  <c r="E9" i="34"/>
  <c r="E8" i="34"/>
  <c r="E7" i="34"/>
  <c r="E40" i="37" l="1"/>
  <c r="C65" i="34"/>
  <c r="E9" i="11" l="1"/>
  <c r="D9" i="11"/>
  <c r="C9" i="11"/>
  <c r="B9" i="11"/>
  <c r="F24" i="11" l="1"/>
  <c r="C20" i="11"/>
  <c r="D20" i="11"/>
  <c r="E20" i="11"/>
  <c r="B20" i="11"/>
  <c r="F57" i="23" l="1"/>
  <c r="F58" i="23"/>
  <c r="E6" i="23"/>
  <c r="D6" i="23"/>
  <c r="C14" i="1"/>
  <c r="D14" i="1"/>
  <c r="C9" i="1"/>
  <c r="D9" i="1"/>
  <c r="E18" i="1"/>
  <c r="E14" i="1"/>
  <c r="E9" i="1"/>
  <c r="H6" i="9" l="1"/>
  <c r="I6" i="9"/>
  <c r="H7" i="9"/>
  <c r="I7" i="9"/>
  <c r="H8" i="9"/>
  <c r="I8" i="9"/>
  <c r="G7" i="9"/>
  <c r="G8" i="9"/>
  <c r="G6" i="9"/>
  <c r="D24" i="29"/>
  <c r="C24" i="29"/>
  <c r="E73" i="23" l="1"/>
  <c r="D73" i="23"/>
  <c r="F72" i="23"/>
  <c r="F71" i="23"/>
  <c r="F70" i="23"/>
  <c r="F68" i="23"/>
  <c r="F67" i="23"/>
  <c r="F66" i="23"/>
  <c r="F65" i="23"/>
  <c r="F63" i="23"/>
  <c r="F62" i="23"/>
  <c r="F60" i="23"/>
  <c r="F59" i="23"/>
  <c r="F56" i="23"/>
  <c r="F54" i="23"/>
  <c r="F53" i="23"/>
  <c r="F51" i="23"/>
  <c r="F50" i="23"/>
  <c r="F49" i="23"/>
  <c r="F48" i="23"/>
  <c r="F47" i="23"/>
  <c r="F46" i="23"/>
  <c r="F44" i="23"/>
  <c r="F43" i="23"/>
  <c r="F42" i="23"/>
  <c r="F40" i="23"/>
  <c r="F39" i="23"/>
  <c r="F38" i="23"/>
  <c r="F37" i="23"/>
  <c r="F35" i="23"/>
  <c r="F34" i="23"/>
  <c r="F32" i="23"/>
  <c r="F31" i="23"/>
  <c r="F30" i="23"/>
  <c r="F29" i="23"/>
  <c r="F28" i="23"/>
  <c r="F26" i="23"/>
  <c r="F25" i="23"/>
  <c r="F24" i="23"/>
  <c r="F22" i="23"/>
  <c r="F21" i="23"/>
  <c r="F19" i="23"/>
  <c r="F18" i="23"/>
  <c r="F16" i="23"/>
  <c r="F15" i="23"/>
  <c r="F14" i="23"/>
  <c r="F12" i="23"/>
  <c r="F11" i="23"/>
  <c r="F10" i="23"/>
  <c r="F9" i="23"/>
  <c r="F8" i="23"/>
  <c r="F7" i="23"/>
  <c r="F6" i="23"/>
  <c r="F73" i="23" l="1"/>
  <c r="F16" i="16" l="1"/>
  <c r="F18" i="16" s="1"/>
  <c r="E16" i="16"/>
  <c r="E18" i="16" s="1"/>
  <c r="D16" i="16"/>
  <c r="D18" i="16" s="1"/>
  <c r="C16" i="16"/>
  <c r="C18" i="16" s="1"/>
  <c r="B16" i="16"/>
  <c r="B18" i="16" s="1"/>
  <c r="F11" i="15" l="1"/>
  <c r="E11" i="15"/>
  <c r="D11" i="15"/>
  <c r="C11" i="15"/>
  <c r="B11" i="15"/>
  <c r="E27" i="11" l="1"/>
  <c r="D27" i="11"/>
  <c r="C27" i="11"/>
  <c r="B27" i="11"/>
  <c r="I9" i="9" l="1"/>
  <c r="H9" i="9"/>
  <c r="G9" i="9"/>
  <c r="D9" i="9"/>
  <c r="C9" i="9"/>
  <c r="B9" i="9"/>
  <c r="F27" i="11" l="1"/>
  <c r="F20" i="11"/>
  <c r="E50" i="34" l="1"/>
  <c r="E54" i="34" l="1"/>
  <c r="E55" i="34"/>
  <c r="E62" i="34"/>
  <c r="E46" i="34"/>
  <c r="E48" i="34"/>
  <c r="E45" i="34" l="1"/>
  <c r="E47" i="34"/>
  <c r="E58" i="34" l="1"/>
  <c r="E57" i="34" l="1"/>
  <c r="E63" i="34" l="1"/>
  <c r="E65" i="34" s="1"/>
  <c r="D65" i="34"/>
</calcChain>
</file>

<file path=xl/sharedStrings.xml><?xml version="1.0" encoding="utf-8"?>
<sst xmlns="http://schemas.openxmlformats.org/spreadsheetml/2006/main" count="1149" uniqueCount="654">
  <si>
    <t>in Mio. €</t>
  </si>
  <si>
    <t>2010
Erfolg</t>
  </si>
  <si>
    <t>2012
BVA</t>
  </si>
  <si>
    <t>in % des BIP</t>
  </si>
  <si>
    <t>Quelle: Bundesministerium für Finanzen</t>
  </si>
  <si>
    <t>Veränderungen gegen das Vorjahr in %</t>
  </si>
  <si>
    <t>Bruttoinlandsprodukt</t>
  </si>
  <si>
    <t xml:space="preserve">Real </t>
  </si>
  <si>
    <t xml:space="preserve">Nominell </t>
  </si>
  <si>
    <t>nominell, absolut, in Mrd. €</t>
  </si>
  <si>
    <t>Verbraucherpreise</t>
  </si>
  <si>
    <t>Lohn- und Gehaltssumme, brutto</t>
  </si>
  <si>
    <t xml:space="preserve">Pro Kopf, nominell </t>
  </si>
  <si>
    <t>Unselbstständig aktiv Beschäftigte</t>
  </si>
  <si>
    <t>Arbeitslose</t>
  </si>
  <si>
    <t>in 1.000</t>
  </si>
  <si>
    <t>Arbeitslosenquote (Eurostat)</t>
  </si>
  <si>
    <t>in % der unselbstständig Beschäftigten</t>
  </si>
  <si>
    <t>in Mio. € (Rundungsdifferenzen)</t>
  </si>
  <si>
    <t>Differenz</t>
  </si>
  <si>
    <t>UG 1-6  Oberste Organe</t>
  </si>
  <si>
    <t>UG 10  Bundeskanzleramt</t>
  </si>
  <si>
    <t>UG 11 Inneres</t>
  </si>
  <si>
    <t>UG 12 Äußeres</t>
  </si>
  <si>
    <t>UG 13 Justiz</t>
  </si>
  <si>
    <t>UG 14 Militärische Angelegenheiten und Sport</t>
  </si>
  <si>
    <t>UG 15 Finanzverwaltung</t>
  </si>
  <si>
    <t>hievon</t>
  </si>
  <si>
    <t>UG 16 Öffentliche Abgaben</t>
  </si>
  <si>
    <t>UG 20 Arbeit</t>
  </si>
  <si>
    <t>UG 21 Soziales und Konsumentenschutz</t>
  </si>
  <si>
    <t xml:space="preserve">hievon </t>
  </si>
  <si>
    <t xml:space="preserve">UG 22  Sozialversicherung </t>
  </si>
  <si>
    <t>UG 23 Pensionen</t>
  </si>
  <si>
    <t>UG 24 Gesundheit</t>
  </si>
  <si>
    <t>UG 25 Familie und Jugend</t>
  </si>
  <si>
    <t>UG 30 Unterricht, Kunst und Kultur</t>
  </si>
  <si>
    <t>Zahlungen  an die BIG</t>
  </si>
  <si>
    <t>UG 31 Wissenschaft und Forschung</t>
  </si>
  <si>
    <t>Universitäten</t>
  </si>
  <si>
    <t>UG 33 Wirtschaft (Forschung)</t>
  </si>
  <si>
    <t>UG 34 Verkehr Innovation u. Technologie (Forschung)</t>
  </si>
  <si>
    <t>UG 40 Wirtschaft</t>
  </si>
  <si>
    <t>UG 41 Verkehr, Innovation und Technologie</t>
  </si>
  <si>
    <t>UG 42 Land-, Forst- u. Wasserwirtschaft</t>
  </si>
  <si>
    <t>UG 43 Umwelt</t>
  </si>
  <si>
    <t>UG 44 Finanzausgleich</t>
  </si>
  <si>
    <t>UG 45 Bundesvermögen</t>
  </si>
  <si>
    <t>UG 46 Finanzmarktstabilität</t>
  </si>
  <si>
    <t>UG 51 Kassenverwaltung</t>
  </si>
  <si>
    <t>UG  58 Finanzierungen, Währungstauschverträge</t>
  </si>
  <si>
    <t>Ausgaben</t>
  </si>
  <si>
    <t>Einnahmen</t>
  </si>
  <si>
    <t>Präsidentschaftskanzlei</t>
  </si>
  <si>
    <t xml:space="preserve">Bundesgesetzgebung </t>
  </si>
  <si>
    <t>Verwaltungsgerichtshof</t>
  </si>
  <si>
    <t xml:space="preserve">Volksanwaltschaft </t>
  </si>
  <si>
    <t xml:space="preserve">Rechnungshof </t>
  </si>
  <si>
    <t xml:space="preserve">Bundeskanzleramt </t>
  </si>
  <si>
    <t xml:space="preserve">Inneres </t>
  </si>
  <si>
    <t xml:space="preserve">Äußeres </t>
  </si>
  <si>
    <t xml:space="preserve">Justiz </t>
  </si>
  <si>
    <t>Militärische Angelegenheiten u. Sport</t>
  </si>
  <si>
    <t xml:space="preserve">Finanzverwaltung </t>
  </si>
  <si>
    <t xml:space="preserve">Öffentliche Abgaben </t>
  </si>
  <si>
    <t>Arbeit</t>
  </si>
  <si>
    <t>Soziales u. Konsumentenschutz</t>
  </si>
  <si>
    <t>Sozialversicherung</t>
  </si>
  <si>
    <t xml:space="preserve">Pensionen </t>
  </si>
  <si>
    <t>Gesundheit</t>
  </si>
  <si>
    <t>Familie u. Jugend</t>
  </si>
  <si>
    <t>Unterricht, Kunst und Kultur</t>
  </si>
  <si>
    <t>Wissenschaft u. Forschung</t>
  </si>
  <si>
    <t>Wirtschaft (Forschung)</t>
  </si>
  <si>
    <t>Verkehr, Innovation und Technologie (Forschung)</t>
  </si>
  <si>
    <t>Wirtschaft</t>
  </si>
  <si>
    <t>Verkehr, Innovation u. Technologie</t>
  </si>
  <si>
    <t>Land-, Forst- u. Wasserwirtschaft</t>
  </si>
  <si>
    <t>Umwelt</t>
  </si>
  <si>
    <t>Finanzausgleich</t>
  </si>
  <si>
    <t>Bundesvermögen</t>
  </si>
  <si>
    <t>Finanzmarktstabilität</t>
  </si>
  <si>
    <t>Kassenverwaltung</t>
  </si>
  <si>
    <t>Finanzierungen, Währungstauschverträge</t>
  </si>
  <si>
    <t>Summe</t>
  </si>
  <si>
    <t>Ab-Überweisungen</t>
  </si>
  <si>
    <t>Öffentliche Abgaben-Netto</t>
  </si>
  <si>
    <t>Finanzmarktstabilität (UG 46)</t>
  </si>
  <si>
    <t>UG</t>
  </si>
  <si>
    <t>Bezeichnung</t>
  </si>
  <si>
    <t>Rub. 0,1</t>
  </si>
  <si>
    <t>Recht und Sicherheit</t>
  </si>
  <si>
    <t>Bundesgesetzgebung</t>
  </si>
  <si>
    <t>Verfassungsgerichtshof</t>
  </si>
  <si>
    <t>Volksanwaltschaft</t>
  </si>
  <si>
    <t>Rechnungshof</t>
  </si>
  <si>
    <t>Bundeskanzleramt</t>
  </si>
  <si>
    <t>davon fix</t>
  </si>
  <si>
    <t>Inneres</t>
  </si>
  <si>
    <t>Äußeres</t>
  </si>
  <si>
    <t>Justiz</t>
  </si>
  <si>
    <t>Militärische Angelegenheiten und Sport</t>
  </si>
  <si>
    <t>Finanzverwaltung</t>
  </si>
  <si>
    <t>Öffentliche Abgaben</t>
  </si>
  <si>
    <t>Rub. 2</t>
  </si>
  <si>
    <t>Arbeit, Soziales, Gesundheit und Familie</t>
  </si>
  <si>
    <t>Soziales und Konsumentenschutz</t>
  </si>
  <si>
    <t>Pensionen</t>
  </si>
  <si>
    <t>Familie und Jugend</t>
  </si>
  <si>
    <t>Rub. 3</t>
  </si>
  <si>
    <t>Bildung, Forschung, Kunst und Kultur</t>
  </si>
  <si>
    <t>Wissenschaft und Forschung</t>
  </si>
  <si>
    <t>Rub. 4</t>
  </si>
  <si>
    <t>Wirtschaft, Infrastruktur und Umwelt</t>
  </si>
  <si>
    <t xml:space="preserve">Verkehr, Innovation und Technologie </t>
  </si>
  <si>
    <t>Land-, Forst- und Wasserwirtschaft</t>
  </si>
  <si>
    <t>Rub. 5</t>
  </si>
  <si>
    <t>Kassa und Zinsen</t>
  </si>
  <si>
    <t>RL vor HHR-
Reform,
1. Etappe</t>
  </si>
  <si>
    <t>RL HHR-
Reform,
1. Etappe</t>
  </si>
  <si>
    <t>Gesamt-
stand</t>
  </si>
  <si>
    <t>Rubrik 0, 1: Recht und Sicherheit</t>
  </si>
  <si>
    <t>Finanzen</t>
  </si>
  <si>
    <t>Summe Rubrik 0, 1</t>
  </si>
  <si>
    <t>Rubrik 2: Arbeit, Soziales, Gesundheit und Familie</t>
  </si>
  <si>
    <t>Summe Rubrik 2</t>
  </si>
  <si>
    <t>Rubrik 3: Bildung, Forschung, Kunst und Kultur</t>
  </si>
  <si>
    <t>Summe Rubrik 3</t>
  </si>
  <si>
    <t>Rubrik 4: Wirtschaft, Infrastruktur und Umwelt</t>
  </si>
  <si>
    <t xml:space="preserve">Wirtschaft </t>
  </si>
  <si>
    <t>Verkehr, Innovation und Technologie</t>
  </si>
  <si>
    <t xml:space="preserve">Umwelt </t>
  </si>
  <si>
    <t>Summe Rubrik 4</t>
  </si>
  <si>
    <t>Rubrik 5: Kassa und Zinsen</t>
  </si>
  <si>
    <t xml:space="preserve">Finanzierungen, Währungstauschverträge </t>
  </si>
  <si>
    <t>Summe Rubrik 5</t>
  </si>
  <si>
    <t>Gesamtsumme aller Rubriken</t>
  </si>
  <si>
    <t>2009
Erfolg</t>
  </si>
  <si>
    <t>davon</t>
  </si>
  <si>
    <t>Allgemeinbildende Pflichtschulen</t>
  </si>
  <si>
    <t>Berufsbildende Pflichtschulen</t>
  </si>
  <si>
    <t>Land- u. forstwirtsch. Schulen</t>
  </si>
  <si>
    <t>Sonstige Pensionsleistungen</t>
  </si>
  <si>
    <t xml:space="preserve">Tabelle 8: Entwicklung der Gesamtausgaben </t>
  </si>
  <si>
    <t>UG 31</t>
  </si>
  <si>
    <t xml:space="preserve">UG 33 </t>
  </si>
  <si>
    <t xml:space="preserve">UG 34 </t>
  </si>
  <si>
    <t>Forschungs-
prämie</t>
  </si>
  <si>
    <t xml:space="preserve">Summe </t>
  </si>
  <si>
    <t xml:space="preserve"> (nicht im Bundeshaushalt)</t>
  </si>
  <si>
    <t>Erfolg</t>
  </si>
  <si>
    <t>BVA</t>
  </si>
  <si>
    <t>BVA-E</t>
  </si>
  <si>
    <t>Veranlagte Einkommensteuer</t>
  </si>
  <si>
    <t>Lohnsteuer</t>
  </si>
  <si>
    <t>Körperschaftsteuer</t>
  </si>
  <si>
    <t>Umsatzsteuer</t>
  </si>
  <si>
    <t>Tabaksteuer</t>
  </si>
  <si>
    <t>Mineralölsteuer</t>
  </si>
  <si>
    <t>Stempel und Rechtsgebühren</t>
  </si>
  <si>
    <t>Energieabgabe</t>
  </si>
  <si>
    <t>Normverbrauchsabgabe</t>
  </si>
  <si>
    <t>Versicherungssteuer</t>
  </si>
  <si>
    <t>Motorbez. Versicherungssteuer</t>
  </si>
  <si>
    <t>Kraftfahrzeugsteuer</t>
  </si>
  <si>
    <t xml:space="preserve">Sonstige Abgaben </t>
  </si>
  <si>
    <t>Bruttoabgaben</t>
  </si>
  <si>
    <t>Überweisung an die EU</t>
  </si>
  <si>
    <t>Nettoabgaben</t>
  </si>
  <si>
    <t>Bewährungshilfeorganisationen</t>
  </si>
  <si>
    <t>Postgesellschaften (vorm. Österr. Post u. Tel.-Verwaltung)</t>
  </si>
  <si>
    <t>Bundesrechenzentrum GmbH</t>
  </si>
  <si>
    <t>Österreichische Salinen AG</t>
  </si>
  <si>
    <t>Münze Österreich AG</t>
  </si>
  <si>
    <t>Österreichische Bundesforste AG</t>
  </si>
  <si>
    <t>Österreichische Postsparkasse</t>
  </si>
  <si>
    <t>Österreichische Agentur für Gesundheit und Ernährungssicherheit GmbH</t>
  </si>
  <si>
    <t>Umweltbundesamt GmbH</t>
  </si>
  <si>
    <t>Bundessporteinrichtungen GmbH</t>
  </si>
  <si>
    <t>Austrian Development Agency (ADA)</t>
  </si>
  <si>
    <t>ÖFPZ Arsenal GmbH</t>
  </si>
  <si>
    <t>Austria Wirtschaftsservice GmbH</t>
  </si>
  <si>
    <t>Agrarmarkt Austria (AMA)</t>
  </si>
  <si>
    <t>Amt der Bundespensionen</t>
  </si>
  <si>
    <t>Austrian Business Agency</t>
  </si>
  <si>
    <t>Gesundheit Österreich GmbH</t>
  </si>
  <si>
    <r>
      <rPr>
        <vertAlign val="superscript"/>
        <sz val="7"/>
        <rFont val="Palatino Linotype"/>
        <family val="1"/>
      </rPr>
      <t>1)</t>
    </r>
    <r>
      <rPr>
        <sz val="7"/>
        <rFont val="Palatino Linotype"/>
        <family val="1"/>
      </rPr>
      <t xml:space="preserve"> Ausgenommen Leistungsentgelte, jedoch einschließlich BIG-Zahlungen (Mieten und IMB-Immobilien Management Gesellschaft des Bundes)
</t>
    </r>
  </si>
  <si>
    <t>Monopolverwaltung GmbH</t>
  </si>
  <si>
    <t>Ertragsanteile der Länder</t>
  </si>
  <si>
    <t xml:space="preserve">Transferzahlungen an Länder </t>
  </si>
  <si>
    <t xml:space="preserve">     Zweckzuschüsse Krankenanstalten (UG 24)</t>
  </si>
  <si>
    <t xml:space="preserve">     Zuschüsse für Krankenanstalten (UG 44)</t>
  </si>
  <si>
    <r>
      <t xml:space="preserve">     Klinischer Mehraufwand</t>
    </r>
    <r>
      <rPr>
        <vertAlign val="superscript"/>
        <sz val="9"/>
        <rFont val="Palatino Linotype"/>
        <family val="1"/>
      </rPr>
      <t xml:space="preserve"> 1)</t>
    </r>
  </si>
  <si>
    <t xml:space="preserve">     Gesundheits- u. Sozialbereichs-Beihilfengesetz</t>
  </si>
  <si>
    <r>
      <t xml:space="preserve">     Kostenersatz für Flüchtlingsbetreuung </t>
    </r>
    <r>
      <rPr>
        <vertAlign val="superscript"/>
        <sz val="9"/>
        <rFont val="Palatino Linotype"/>
        <family val="1"/>
      </rPr>
      <t>2)</t>
    </r>
  </si>
  <si>
    <t xml:space="preserve">     Wohnbauförderungs-Zweckzuschüsse</t>
  </si>
  <si>
    <t xml:space="preserve">     Zuschüsse für die Finanzierung von Straßen</t>
  </si>
  <si>
    <t xml:space="preserve">     Zuschüsse aus dem Pflegefonds (UG 21)</t>
  </si>
  <si>
    <t xml:space="preserve">     Zuschüsse für schulische Tagesbetreuung (UG 30)</t>
  </si>
  <si>
    <t xml:space="preserve">     Bedarfszuweisungen an Länder</t>
  </si>
  <si>
    <t xml:space="preserve">     Zuschüsse zur Theaterführung</t>
  </si>
  <si>
    <t xml:space="preserve">     Katastrophenfonds</t>
  </si>
  <si>
    <t xml:space="preserve">     Zuschüsse auf Grund von Sondergesetzen</t>
  </si>
  <si>
    <t xml:space="preserve">     Bundesbeitrag U-Bahnbau Wien</t>
  </si>
  <si>
    <t xml:space="preserve">     Sonstige Transfers an Länder</t>
  </si>
  <si>
    <t>Ertragsanteile der Gemeinden</t>
  </si>
  <si>
    <t>Transferzahlungen an Gemeinden</t>
  </si>
  <si>
    <t xml:space="preserve">     Finanzkraftstärkung der Gemeinden</t>
  </si>
  <si>
    <t xml:space="preserve">     Bedarfszuweisungen an Gemeinden</t>
  </si>
  <si>
    <t xml:space="preserve">     Polizeikostenersatz</t>
  </si>
  <si>
    <t xml:space="preserve">     Finanzzuw. in Nahverkehrsangelegenheiten</t>
  </si>
  <si>
    <t xml:space="preserve">     Bedarfszuweisungsgesetz</t>
  </si>
  <si>
    <t xml:space="preserve">     Sonstige Transfers an Gemeinden</t>
  </si>
  <si>
    <t>Ertragsanteile der Länder und Gemeinden</t>
  </si>
  <si>
    <t>Transferzahlungen an Länder und Gemeinden</t>
  </si>
  <si>
    <r>
      <t xml:space="preserve">1) </t>
    </r>
    <r>
      <rPr>
        <sz val="7.5"/>
        <rFont val="Palatino Linotype"/>
        <family val="1"/>
      </rPr>
      <t>Ab dem BVA 2007 wird der laufende klinische Mehraufwand nicht mehr gesondert budgetiert, sondern ist im Gesamtbetrag gem. § 12 UG 2002</t>
    </r>
  </si>
  <si>
    <t xml:space="preserve"> enthalten; die Investitionen werden weiterhin getrennt budgetiert.</t>
  </si>
  <si>
    <r>
      <t xml:space="preserve">2) </t>
    </r>
    <r>
      <rPr>
        <sz val="7.5"/>
        <rFont val="Palatino Linotype"/>
        <family val="1"/>
      </rPr>
      <t>Saldo aus den Zahlungen des Bundes an die Länder und der Ersätze der Länder an den Bund</t>
    </r>
  </si>
  <si>
    <r>
      <t xml:space="preserve">Bundesbeitrag zur gesetzl. Pensionsversicherung </t>
    </r>
    <r>
      <rPr>
        <vertAlign val="superscript"/>
        <sz val="9"/>
        <rFont val="Palatino Linotype"/>
        <family val="1"/>
      </rPr>
      <t>1)</t>
    </r>
  </si>
  <si>
    <t>Ausgleichszulagen</t>
  </si>
  <si>
    <t xml:space="preserve">Überweisungen aus der ALV </t>
  </si>
  <si>
    <t>Überweisungen des  FLAF</t>
  </si>
  <si>
    <r>
      <t>1)</t>
    </r>
    <r>
      <rPr>
        <sz val="7"/>
        <rFont val="Palatino Linotype"/>
        <family val="1"/>
      </rPr>
      <t xml:space="preserve"> inkl. Abrechnungsreste</t>
    </r>
  </si>
  <si>
    <t>Rückflüsse</t>
  </si>
  <si>
    <t>EAGFL-Ausrichtung</t>
  </si>
  <si>
    <t>Europ. Fischereifonds</t>
  </si>
  <si>
    <t>Europ. Regionalfonds (EFRE)</t>
  </si>
  <si>
    <t>Europ. Sozialfonds (ESF)</t>
  </si>
  <si>
    <t xml:space="preserve">Europ. Solidaritätsfonds </t>
  </si>
  <si>
    <t>Europ. Globalisierungsfonds</t>
  </si>
  <si>
    <t>Rückflüsse Bund</t>
  </si>
  <si>
    <t>Rückflüsse insgesamt</t>
  </si>
  <si>
    <t>in Mrd. €</t>
  </si>
  <si>
    <t>Maastricht-Komponenten</t>
  </si>
  <si>
    <t xml:space="preserve">Staatsausgaben </t>
  </si>
  <si>
    <t xml:space="preserve">Staatseinnahmen </t>
  </si>
  <si>
    <t xml:space="preserve">Öffentliches Defizit (Maastricht) </t>
  </si>
  <si>
    <t>Bundessektor</t>
  </si>
  <si>
    <t>Landes- und Gemeindesektor</t>
  </si>
  <si>
    <t>Sozialversicherungsträger</t>
  </si>
  <si>
    <t xml:space="preserve">Verschuldungsquote (Maastricht) </t>
  </si>
  <si>
    <t>Produktionserlöse</t>
  </si>
  <si>
    <t>Produktions- und Importabgaben</t>
  </si>
  <si>
    <t>Einkommen- und Vermögensteuern</t>
  </si>
  <si>
    <t>Sozialbeiträge (inkl. unterstellte Sozialbeiträge)</t>
  </si>
  <si>
    <t>Vermögenseinkommen</t>
  </si>
  <si>
    <t>Transfers</t>
  </si>
  <si>
    <t xml:space="preserve">Summe Einnahmen </t>
  </si>
  <si>
    <t>Vorleistungen</t>
  </si>
  <si>
    <t>Arbeitnehmerentgelt</t>
  </si>
  <si>
    <t>gezahlte Steuern</t>
  </si>
  <si>
    <t>Monetäre Sozialleistungen</t>
  </si>
  <si>
    <t>Soziale Sachleistungen</t>
  </si>
  <si>
    <t>Sonstige laufende Transfers</t>
  </si>
  <si>
    <t>Subventionen</t>
  </si>
  <si>
    <t>Vermögenstransfers</t>
  </si>
  <si>
    <t>Zinsen für die Staatsschuld</t>
  </si>
  <si>
    <t>Bruttoinvestitionen</t>
  </si>
  <si>
    <t xml:space="preserve">Summe Ausgaben </t>
  </si>
  <si>
    <t>Finanzierungssaldo - VGR</t>
  </si>
  <si>
    <t>SWAP, netto</t>
  </si>
  <si>
    <t>Finanzierungssaldo - Maastricht</t>
  </si>
  <si>
    <t xml:space="preserve">Vermögensgütern </t>
  </si>
  <si>
    <t>Nettozugang an nichtproduzierten</t>
  </si>
  <si>
    <t>Sonstige Transfers</t>
  </si>
  <si>
    <t>Plan 2012</t>
  </si>
  <si>
    <t>ASFINAG</t>
  </si>
  <si>
    <t>BIG</t>
  </si>
  <si>
    <t>Quelle: ÖBB, ASFINAG, BIG</t>
  </si>
  <si>
    <t>in Mrd. €, per Jahresende</t>
  </si>
  <si>
    <r>
      <t xml:space="preserve">ASFINAG </t>
    </r>
    <r>
      <rPr>
        <vertAlign val="superscript"/>
        <sz val="8"/>
        <rFont val="Arial"/>
        <family val="2"/>
      </rPr>
      <t>1)</t>
    </r>
  </si>
  <si>
    <r>
      <rPr>
        <vertAlign val="superscript"/>
        <sz val="8"/>
        <rFont val="Palatino Linotype"/>
        <family val="1"/>
      </rPr>
      <t xml:space="preserve">1) </t>
    </r>
    <r>
      <rPr>
        <sz val="8"/>
        <rFont val="Palatino Linotype"/>
        <family val="1"/>
      </rPr>
      <t>beinhaltet auch Verbindlichkeiten aus PPP-Projekt Nordautobahn</t>
    </r>
  </si>
  <si>
    <t>2011
Erfolg</t>
  </si>
  <si>
    <t>2013
BVA-E</t>
  </si>
  <si>
    <t>Tabelle 1:  Eckwerte des BVA-E 2013</t>
  </si>
  <si>
    <t>Finanzierungsvoranschlag</t>
  </si>
  <si>
    <t>Allgemeine Gebarung</t>
  </si>
  <si>
    <t>Einzahlungen</t>
  </si>
  <si>
    <t>Auszahlungen</t>
  </si>
  <si>
    <t>Nettofinanzierungsbedarf</t>
  </si>
  <si>
    <t>Geldfluss aus der Finanzierungstätigkeit</t>
  </si>
  <si>
    <t>Nettofinanzierung</t>
  </si>
  <si>
    <t>Ergebnisvoranschlag</t>
  </si>
  <si>
    <t>Erträge</t>
  </si>
  <si>
    <t>Aufwendungen</t>
  </si>
  <si>
    <t>Nettoergebnis</t>
  </si>
  <si>
    <t>Maastricht-Defizit des Bundes</t>
  </si>
  <si>
    <t xml:space="preserve">
</t>
  </si>
  <si>
    <t>2013                                   BVA-E</t>
  </si>
  <si>
    <t>GB Steuer- u. Zollverwaltung</t>
  </si>
  <si>
    <t>GB Arbeitsmarkt</t>
  </si>
  <si>
    <t xml:space="preserve">GB Bundesbeitrag (BB) und Partnerleistung (PL) </t>
  </si>
  <si>
    <t>GB Ausgleichszulagen</t>
  </si>
  <si>
    <t>GB Hoheitsverwaltung (HV) und ausgegliederte Institutionen</t>
  </si>
  <si>
    <t>GB Post</t>
  </si>
  <si>
    <t>GB ÖBB</t>
  </si>
  <si>
    <t>GB Gesundheitssystemfinanzierung</t>
  </si>
  <si>
    <t>GB Ausgleichsfonds für Familienbeihilfen (FLAF)</t>
  </si>
  <si>
    <t>hievon DB Familienbeihilfe</t>
  </si>
  <si>
    <t>GB Schule/Lehrpersonal</t>
  </si>
  <si>
    <t>DB Universitäten</t>
  </si>
  <si>
    <t>DB Fachhochschulen</t>
  </si>
  <si>
    <t>DB Schiene</t>
  </si>
  <si>
    <t>hievon DB Ländliche Entwicklung</t>
  </si>
  <si>
    <t>GB Katastrophen-Fonds</t>
  </si>
  <si>
    <t>GB Haftungen (AusfFG, AFFG ua.)</t>
  </si>
  <si>
    <t>GB Bundesvermögensverwaltung</t>
  </si>
  <si>
    <t>DB Geldverkehr des Bundes</t>
  </si>
  <si>
    <t>DB SWW</t>
  </si>
  <si>
    <t>Gesamtauszahlungen</t>
  </si>
  <si>
    <t>FH=Finanzierungshaushalt, UG=Untergliederung, GB=Globalbudget, DB=Detailbudget</t>
  </si>
  <si>
    <t>GB LandeslehrerInnen</t>
  </si>
  <si>
    <t xml:space="preserve">             DB Kinderbetreuungsgeld</t>
  </si>
  <si>
    <t>2012                       BVA</t>
  </si>
  <si>
    <t>DB Bruttosteuern</t>
  </si>
  <si>
    <t>DB EU-Ab-Überw. II</t>
  </si>
  <si>
    <t>Sonstige Einzahlungen</t>
  </si>
  <si>
    <t>DB Leistungen/Beiträge zum Arbeitsmarkt (ALV-Beiträge)</t>
  </si>
  <si>
    <t>GB Hoheitsverwaltung u. ausgegl. Institutionen (Pensionsbeiträge etc.)</t>
  </si>
  <si>
    <t>GB Post (Ersätze f. Pensionen)</t>
  </si>
  <si>
    <t>GB ÖBB (Ersätze f. Pensionen)</t>
  </si>
  <si>
    <t>Einnahmen des FLAF (GB 2501) (Dienstgeberbeiträge ua.)</t>
  </si>
  <si>
    <t>BMF: DB Kapitalbeteiligungen (OENB, Verbund etc.)</t>
  </si>
  <si>
    <t>BMF: DB Unbewegliches Bundesvermögen (Veräußerungen)</t>
  </si>
  <si>
    <t>BMF: GB Haftungen des Bundes (Haftungsentgelte etc.)</t>
  </si>
  <si>
    <t>BMF: UG Kassenverwaltung; DB Geldverkehr des Bundes</t>
  </si>
  <si>
    <t>BMF: UG Kassenverwaltung; DB Siedlungswasserwirtschaft</t>
  </si>
  <si>
    <t>BMF: UG Kassenverwaltung; DB Transfer von der EU</t>
  </si>
  <si>
    <t>Übrige Einzahlungen</t>
  </si>
  <si>
    <t>Summe Sonstige Einzahlungen</t>
  </si>
  <si>
    <t>Gesamteinzahlungen</t>
  </si>
  <si>
    <t>DB FinAusgl.Ab-Überw. I + DB Sonst. Ab-Überw. I</t>
  </si>
  <si>
    <t>GB LandeslehrerInnen (Pensionsbeiträge)</t>
  </si>
  <si>
    <t>BMF: DB Zentralstelle (Gebühren etc.) + DB Einhebungsvergütungen</t>
  </si>
  <si>
    <t>Aufwand</t>
  </si>
  <si>
    <t>2013             BVA-E</t>
  </si>
  <si>
    <t>FH-Personalauszahlungen / EH-Personalaufwand</t>
  </si>
  <si>
    <t>für Aktive</t>
  </si>
  <si>
    <t>Summe Auszahlungen / Aufwand für Personal i.w.S.</t>
  </si>
  <si>
    <r>
      <t xml:space="preserve">2011
</t>
    </r>
    <r>
      <rPr>
        <sz val="10"/>
        <color theme="0"/>
        <rFont val="Palatino Linotype"/>
        <family val="1"/>
      </rPr>
      <t>-</t>
    </r>
  </si>
  <si>
    <t>2012
Prognose</t>
  </si>
  <si>
    <t>2013
Plan</t>
  </si>
  <si>
    <t xml:space="preserve">
2011</t>
  </si>
  <si>
    <t>BVA-E 2013</t>
  </si>
  <si>
    <t xml:space="preserve">     LandeslehrerInnen, Aktivausgaben (UG 30 und 42)</t>
  </si>
  <si>
    <t xml:space="preserve">     LandeslehrerInnen, Pensionsausgaben </t>
  </si>
  <si>
    <t>Plan 2013</t>
  </si>
  <si>
    <r>
      <t xml:space="preserve">Leistungen nach dem Pflegegeldgesetz </t>
    </r>
    <r>
      <rPr>
        <vertAlign val="superscript"/>
        <sz val="9"/>
        <rFont val="Palatino Linotype"/>
        <family val="1"/>
      </rPr>
      <t>2)</t>
    </r>
  </si>
  <si>
    <r>
      <rPr>
        <vertAlign val="superscript"/>
        <sz val="7"/>
        <rFont val="Palatino Linotype"/>
        <family val="1"/>
      </rPr>
      <t>2)</t>
    </r>
    <r>
      <rPr>
        <sz val="7"/>
        <rFont val="Palatino Linotype"/>
        <family val="1"/>
      </rPr>
      <t xml:space="preserve"> 2012 beeinhaltet Vorlaufzahlungen in der Höhe von 133,1 Mio. €</t>
    </r>
  </si>
  <si>
    <t>2011
vorl. Erfolg</t>
  </si>
  <si>
    <r>
      <t>1)</t>
    </r>
    <r>
      <rPr>
        <sz val="8"/>
        <rFont val="Times New Roman"/>
        <family val="1"/>
      </rPr>
      <t xml:space="preserve"> administrative Darstellung gemäß Bundeshaushaltsverrechnung</t>
    </r>
  </si>
  <si>
    <r>
      <t>2)</t>
    </r>
    <r>
      <rPr>
        <sz val="8"/>
        <rFont val="Times New Roman"/>
        <family val="1"/>
      </rPr>
      <t xml:space="preserve"> siehe BFRG und Erläuterungen zum BVA</t>
    </r>
  </si>
  <si>
    <r>
      <t xml:space="preserve">4) </t>
    </r>
    <r>
      <rPr>
        <sz val="8"/>
        <rFont val="Times New Roman"/>
        <family val="1"/>
      </rPr>
      <t>Europ. Ausrichtungs- und Garantiefonds für die Landwirtschaft/ Europ. Garantiefonds f. d. Landwirtschaft</t>
    </r>
  </si>
  <si>
    <r>
      <t>5)</t>
    </r>
    <r>
      <rPr>
        <sz val="8"/>
        <rFont val="Times New Roman"/>
        <family val="1"/>
      </rPr>
      <t xml:space="preserve"> Europ. Landwirtschaftsfonds f. d. Entwicklung des ländlichen Raums</t>
    </r>
  </si>
  <si>
    <r>
      <t>6)</t>
    </r>
    <r>
      <rPr>
        <sz val="8"/>
        <rFont val="Times New Roman"/>
        <family val="1"/>
      </rPr>
      <t xml:space="preserve"> sonst. Rückflüsse fließen nicht über den Bundeshaushalt (bis</t>
    </r>
    <r>
      <rPr>
        <sz val="8"/>
        <color indexed="10"/>
        <rFont val="Times New Roman"/>
        <family val="1"/>
      </rPr>
      <t xml:space="preserve"> </t>
    </r>
    <r>
      <rPr>
        <sz val="8"/>
        <rFont val="Times New Roman"/>
        <family val="1"/>
      </rPr>
      <t>2010</t>
    </r>
    <r>
      <rPr>
        <sz val="8"/>
        <color indexed="10"/>
        <rFont val="Times New Roman"/>
        <family val="1"/>
      </rPr>
      <t xml:space="preserve"> </t>
    </r>
    <r>
      <rPr>
        <sz val="8"/>
        <rFont val="Times New Roman"/>
        <family val="1"/>
      </rPr>
      <t>Finanzbericht EK; ab</t>
    </r>
    <r>
      <rPr>
        <sz val="8"/>
        <color indexed="10"/>
        <rFont val="Times New Roman"/>
        <family val="1"/>
      </rPr>
      <t xml:space="preserve"> </t>
    </r>
    <r>
      <rPr>
        <sz val="8"/>
        <rFont val="Times New Roman"/>
        <family val="1"/>
      </rPr>
      <t xml:space="preserve">2011 Schätzung BMF) </t>
    </r>
  </si>
  <si>
    <t>2012
BVA *)</t>
  </si>
  <si>
    <t>*) BVA 2012 in der Fassung der 2. BFG Novelle</t>
  </si>
  <si>
    <t>GB Landwirtschaft  und ländlicher Raum</t>
  </si>
  <si>
    <t>2012                         BVA *)</t>
  </si>
  <si>
    <t>GB Pflege</t>
  </si>
  <si>
    <t xml:space="preserve">ÖBB-Holding AG </t>
  </si>
  <si>
    <t>ÖBB-Infrastruktur AG</t>
  </si>
  <si>
    <t>Kapitalertragsteuern</t>
  </si>
  <si>
    <t>BVA-E  *)</t>
  </si>
  <si>
    <t>*) BVA-E 2013: Bei den Abgaben sind die Einzahlungen im Finanzierunghaushalt und die Erträge im Ergebnishaushalt gleich hoch budgetiert</t>
  </si>
  <si>
    <t>Bezeichnung der ausgegliederten Institution</t>
  </si>
  <si>
    <t xml:space="preserve"> </t>
  </si>
  <si>
    <t>Einheiten gemäß Ausgliederungbericht</t>
  </si>
  <si>
    <t>Statistik Österreich</t>
  </si>
  <si>
    <t xml:space="preserve">Wiener Zeitung GmbH </t>
  </si>
  <si>
    <t>Diplomatische Akademie Wien</t>
  </si>
  <si>
    <t>Österreich Institut GmbH</t>
  </si>
  <si>
    <t>Justizbetreuungsagentur</t>
  </si>
  <si>
    <t>Nationale Anti-Doping Agentur GmbH</t>
  </si>
  <si>
    <t>Strategische Immobilien Verwertungs-, Beratungs- und EntwicklungsgmbH</t>
  </si>
  <si>
    <t>Arbeitsmarktservice</t>
  </si>
  <si>
    <t>Bundesstelle für Sektenfragen</t>
  </si>
  <si>
    <t>Familie &amp; Beruf Management GmbH</t>
  </si>
  <si>
    <t>Bundesmuseen und Österreichische Nationalbibliothek</t>
  </si>
  <si>
    <t>Bundesinstitut für Bildungsforschung, Innovation und Entwicklung des österreichischen Schulwesens (BIFIE)</t>
  </si>
  <si>
    <t>Bundestheater-Konzern</t>
  </si>
  <si>
    <t>MuseumsQuartier Errichtungs- und BetriebsgmbH</t>
  </si>
  <si>
    <t>Österreichisches Filminstitut</t>
  </si>
  <si>
    <t>Österreichische Bibliothekenverbund und Service GmbH</t>
  </si>
  <si>
    <t>Institute of Science and Technology</t>
  </si>
  <si>
    <t>Österreichische Akademie der Wissenschaften</t>
  </si>
  <si>
    <t>Österreichische Austauschdienst-GmbH</t>
  </si>
  <si>
    <t>Österreichische ForschungsförderungsgmbH</t>
  </si>
  <si>
    <t>Bundesimmobiliengesellschaft (BIG-Konzern)</t>
  </si>
  <si>
    <t>Rat für Forschung und Technologieentwicklung</t>
  </si>
  <si>
    <t>Schönbrunner-Tiergarten GmbH</t>
  </si>
  <si>
    <t>AIT Austrian Institute of Technology GmbH</t>
  </si>
  <si>
    <t>Austria Tech - Gesellschaft des Bundes für technologiepolitische Maßnahmen GmbH</t>
  </si>
  <si>
    <t>Austro Control GmbH</t>
  </si>
  <si>
    <t>Autobahnen- und Schnellstraßen-Finanzierungs-AG (ASFINAG)</t>
  </si>
  <si>
    <t>Graz-Köflacher Bahn und Busbetrieb GmbH</t>
  </si>
  <si>
    <t>Lokalbahn Lambach-Vorchdorf-Eggenberg AG</t>
  </si>
  <si>
    <t>Österreichische Bundesbahnen-Konzern</t>
  </si>
  <si>
    <t>Rundfunk und Telekom Regulierungs-GmbH</t>
  </si>
  <si>
    <t>Schieneninfrastruktur-Dienstleistungsgesellschaft mbH (SCHIG)</t>
  </si>
  <si>
    <t>Via Donau - Österreichische Wasserstraßen-GmbH</t>
  </si>
  <si>
    <t>Bundesforschungs- &amp; Ausbildungszentrum für Wald, Naturgefahren &amp; Landschaft</t>
  </si>
  <si>
    <t>Landwirtschaftliche Bundesversuchswirtschaften GmbH</t>
  </si>
  <si>
    <t xml:space="preserve">Spanische Hofreitschule-Bundesgestüt Piber Ges. öff. Rechts </t>
  </si>
  <si>
    <t>Bundesbeschaffung GmbH</t>
  </si>
  <si>
    <t>Bundespensionskasse AG</t>
  </si>
  <si>
    <t>Finanzmarktaufsicht</t>
  </si>
  <si>
    <t>Internationales Amtssitz- und Konferenzzentrum Wien, AG</t>
  </si>
  <si>
    <t>Österreichische Bundesfinanzierungsagentur GmbH</t>
  </si>
  <si>
    <t>KA Finanz AG</t>
  </si>
  <si>
    <t>Summe der Auszahlungen an Einheiten gemäß Ausgliederungsbericht</t>
  </si>
  <si>
    <t xml:space="preserve">Einheiten mit Werten unter 50 T€ werden hier nicht dargestellt. </t>
  </si>
  <si>
    <t>IEF-Service GmbH</t>
  </si>
  <si>
    <t>Österreichische Mensen BetriebsgmbH</t>
  </si>
  <si>
    <t>Schloss Schönbrunn Kultur- und BetriebsgmbH</t>
  </si>
  <si>
    <t>Buchhaltungsagentur des Bundes</t>
  </si>
  <si>
    <t>Österreichische Industrieholding AG (ÖIAG)</t>
  </si>
  <si>
    <t>VERBUND AG</t>
  </si>
  <si>
    <t>Haftungsentgelte und sonstige Einnahmen/Einzahlungen</t>
  </si>
  <si>
    <t>BFRG 2013
gepl. Novelle v. Herbst 2012</t>
  </si>
  <si>
    <t>FVA-E 2013</t>
  </si>
  <si>
    <t xml:space="preserve">          variabel</t>
  </si>
  <si>
    <t xml:space="preserve">Sozialversicherung </t>
  </si>
  <si>
    <t xml:space="preserve">Unterricht, Kunst und Kultur </t>
  </si>
  <si>
    <t xml:space="preserve">Verkehr, Innovation u. Technologie </t>
  </si>
  <si>
    <t>(Forschung)</t>
  </si>
  <si>
    <t>Finanzierungs-</t>
  </si>
  <si>
    <t>Ergebnis-</t>
  </si>
  <si>
    <t>voranschlag</t>
  </si>
  <si>
    <t>01</t>
  </si>
  <si>
    <t>02</t>
  </si>
  <si>
    <t>03</t>
  </si>
  <si>
    <t>04</t>
  </si>
  <si>
    <t>05</t>
  </si>
  <si>
    <t>06</t>
  </si>
  <si>
    <t>10</t>
  </si>
  <si>
    <t>11</t>
  </si>
  <si>
    <t>12</t>
  </si>
  <si>
    <t>13</t>
  </si>
  <si>
    <t>14</t>
  </si>
  <si>
    <t>15</t>
  </si>
  <si>
    <t>16</t>
  </si>
  <si>
    <t>20</t>
  </si>
  <si>
    <t>21</t>
  </si>
  <si>
    <t>22</t>
  </si>
  <si>
    <t>23</t>
  </si>
  <si>
    <t>24</t>
  </si>
  <si>
    <t>25</t>
  </si>
  <si>
    <t>30</t>
  </si>
  <si>
    <t>Unterricht, Kunst u. Kultur</t>
  </si>
  <si>
    <t>31</t>
  </si>
  <si>
    <t>33</t>
  </si>
  <si>
    <t>34</t>
  </si>
  <si>
    <t>Verkehr, Innovation u. Technologie (Forschung)</t>
  </si>
  <si>
    <t>40</t>
  </si>
  <si>
    <t>41</t>
  </si>
  <si>
    <t>42</t>
  </si>
  <si>
    <t>43</t>
  </si>
  <si>
    <t>44</t>
  </si>
  <si>
    <t>45</t>
  </si>
  <si>
    <t>46</t>
  </si>
  <si>
    <t>51</t>
  </si>
  <si>
    <t>58</t>
  </si>
  <si>
    <t>Betrag</t>
  </si>
  <si>
    <t>Operative Verwaltungstätigkeit</t>
  </si>
  <si>
    <t>Fin.wirksame Aufwendungen</t>
  </si>
  <si>
    <t>Personalaufwand</t>
  </si>
  <si>
    <t>Ausz. aus betriebl. Sachaufwand (ohne FA)</t>
  </si>
  <si>
    <t>Betriebl. Sachaufwand</t>
  </si>
  <si>
    <t>Auszahlungen aus Finanzaufwand (FA)</t>
  </si>
  <si>
    <t>Finanzaufwand</t>
  </si>
  <si>
    <t>Auszahlungen aus Transfers</t>
  </si>
  <si>
    <t>Transferaufwand</t>
  </si>
  <si>
    <t>Nicht fin.wirksame Aufwendungen</t>
  </si>
  <si>
    <t>Abschreibungen auf Vermögenswerte</t>
  </si>
  <si>
    <t>Aufwand und Auflösung von Rückstellungen</t>
  </si>
  <si>
    <t>Aufwand aus Wertberichtigungen</t>
  </si>
  <si>
    <t>Auszahlungen aus der Investitionstätigkeit</t>
  </si>
  <si>
    <t xml:space="preserve">Sachanlagen </t>
  </si>
  <si>
    <t>immaterielle Vermögensgegenstände</t>
  </si>
  <si>
    <t>Beteiligungen</t>
  </si>
  <si>
    <t>Darlehen und Vorschüsse</t>
  </si>
  <si>
    <t>Auszahlungen insgesamt</t>
  </si>
  <si>
    <t>Aufwendungen insgesamt</t>
  </si>
  <si>
    <t>Operative Verwaltungstätigkeit und Transfers</t>
  </si>
  <si>
    <t>Einzahlungen aus Finanzerträgen</t>
  </si>
  <si>
    <t>Finanzerträge</t>
  </si>
  <si>
    <t>Investitionstätigkeit</t>
  </si>
  <si>
    <t>Einzahlungen insgesamt</t>
  </si>
  <si>
    <t>Erträge insgesamt</t>
  </si>
  <si>
    <t>F-VA 2013</t>
  </si>
  <si>
    <t>Einzahlungen (allgemeine Gebarung)</t>
  </si>
  <si>
    <t>Auszahlungen (allgemeine Gebarung)</t>
  </si>
  <si>
    <t xml:space="preserve">Erwerb von Beteiligungen </t>
  </si>
  <si>
    <t xml:space="preserve">Veräußerung von Beteiligungen </t>
  </si>
  <si>
    <t>Eurofighter Ratenzahlung</t>
  </si>
  <si>
    <t>Besserungsschein KA-Finanz</t>
  </si>
  <si>
    <t>Auszahlungen UG 58</t>
  </si>
  <si>
    <t>Aufwand UG 58</t>
  </si>
  <si>
    <t>BIG-Darlehensrückzahlungen UG 30</t>
  </si>
  <si>
    <t>in % BIP</t>
  </si>
  <si>
    <t>Sonstige Abgrenzungen</t>
  </si>
  <si>
    <t>E-VA 2013</t>
  </si>
  <si>
    <t>Auszahlungen aus Personalaufwand</t>
  </si>
  <si>
    <t>Pensionen:</t>
  </si>
  <si>
    <t>BMF: UG Kassenverwaltung; DB Sonderkonten des Bundes</t>
  </si>
  <si>
    <t>2011                           Erfolg</t>
  </si>
  <si>
    <t>Sonstige (haupts. Pflegegeld)</t>
  </si>
  <si>
    <t>ÖPFZ Arsenal GmbH</t>
  </si>
  <si>
    <r>
      <rPr>
        <vertAlign val="superscript"/>
        <sz val="8"/>
        <rFont val="Palatino Linotype"/>
        <family val="1"/>
      </rPr>
      <t xml:space="preserve">1) </t>
    </r>
    <r>
      <rPr>
        <sz val="8"/>
        <rFont val="Palatino Linotype"/>
        <family val="1"/>
      </rPr>
      <t>ohne Pflegegeld u. ohne erweiterte Heilbehandlung</t>
    </r>
  </si>
  <si>
    <t xml:space="preserve">             DB Marktordnung und Fischerei</t>
  </si>
  <si>
    <t>GB Katastrophenfonds (Dotierung)</t>
  </si>
  <si>
    <t>GB Verkehr- u. Nachrichtenw. (Fernmeldebehördl. Gebühren etc.)</t>
  </si>
  <si>
    <t>2013      
BVA-E</t>
  </si>
  <si>
    <t>Justiz: GB Rechtssprechung (Einz. aus operativer Verw.Tätigkeit u. Transfers; u.a. Gerichtsgebühren)</t>
  </si>
  <si>
    <t>UG 31 Bundesministerium für Wissenschaft und Forschung</t>
  </si>
  <si>
    <t>UG 34 Bundesministerium für Verkehr, Innovation und Technologie</t>
  </si>
  <si>
    <t>UG 33 Bundesministeriums für Wirtschaft, Familie und Jugend</t>
  </si>
  <si>
    <r>
      <t xml:space="preserve">2010
</t>
    </r>
    <r>
      <rPr>
        <sz val="10"/>
        <color theme="0"/>
        <rFont val="Palatino Linotype"/>
        <family val="1"/>
      </rPr>
      <t>_</t>
    </r>
  </si>
  <si>
    <r>
      <t xml:space="preserve">2011
</t>
    </r>
    <r>
      <rPr>
        <sz val="10"/>
        <color theme="0"/>
        <rFont val="Palatino Linotype"/>
        <family val="1"/>
      </rPr>
      <t>_</t>
    </r>
  </si>
  <si>
    <t>aktive Arbeitsmarktpolitik</t>
  </si>
  <si>
    <t>aktivierende Arbeitsmarktpolitik</t>
  </si>
  <si>
    <t xml:space="preserve">Tabelle 14: Ertragsanteile und die wichtigsten Transferzahlungen des Bundes an Länder und Gemeinden </t>
  </si>
  <si>
    <t>Tabelle 15: Die wichtigsten Transferzahlungen des Bundes an die SV-Träger</t>
  </si>
  <si>
    <r>
      <t xml:space="preserve">Tabelle 12: Zahlungsströme an ausgegliederte Institutionen </t>
    </r>
    <r>
      <rPr>
        <b/>
        <vertAlign val="superscript"/>
        <sz val="9"/>
        <rFont val="Palatino Linotype"/>
        <family val="1"/>
      </rPr>
      <t>1)</t>
    </r>
  </si>
  <si>
    <t>BVA 
2012</t>
  </si>
  <si>
    <r>
      <t xml:space="preserve">Tabelle 13: Zahlungsströme von ausgegliederten Institutionen </t>
    </r>
    <r>
      <rPr>
        <b/>
        <vertAlign val="superscript"/>
        <sz val="9"/>
        <rFont val="Palatino Linotype"/>
        <family val="1"/>
      </rPr>
      <t>1)</t>
    </r>
  </si>
  <si>
    <t>Finanzierungshaushalt</t>
  </si>
  <si>
    <t>Hypo Alpe-Adria-Bank International AG</t>
  </si>
  <si>
    <t>Summe Personalämter</t>
  </si>
  <si>
    <t>in % des BNE</t>
  </si>
  <si>
    <t>Gesamt</t>
  </si>
  <si>
    <t>5 Verwaltung</t>
  </si>
  <si>
    <t>4 EU als globaler Akteur</t>
  </si>
  <si>
    <t>davon 3b Unionsbürgerschaf</t>
  </si>
  <si>
    <t>davon 3a Freiheit, Sicherheit und Recht</t>
  </si>
  <si>
    <t>3 Unionsbürgerschaft, Freiheit, Sicherheit und Recht</t>
  </si>
  <si>
    <t>2 Bewahrung und Bewirtschaftung der natürlichen Ressourcen</t>
  </si>
  <si>
    <t>davon 1b Kohäsion für Wachstum und Beschäftigung</t>
  </si>
  <si>
    <t>davon 1a Wettbewerbsfähigkeit für Wachstum und Beschäftigung</t>
  </si>
  <si>
    <t>1 Nachhaltiges Wachstum</t>
  </si>
  <si>
    <t>ZE</t>
  </si>
  <si>
    <t>VE</t>
  </si>
  <si>
    <t>Ausgabenrubrik</t>
  </si>
  <si>
    <t>Tabelle 16b: Verabschiedeter EU-Haushalt 2012</t>
  </si>
  <si>
    <t xml:space="preserve"> * Personalämter, die nicht unter die Bestimmungen des § 42 (5) BHG 2013 fallen und daher nicht im Ausgliederungsbericht erfasst sind, aber in Anlage II „Bundespersonal das für Dritte leistet“ des Bundesfinanzgesetzes als Personalämter angeführt werden.</t>
  </si>
  <si>
    <t xml:space="preserve"> * Personalämter, die nicht unter die Bestimmungen des § 42 (5) BHG 2013 fallen und daher nicht im Ausgliederungsberichtes erfasst sind, aber in Anlage II „Bundespersonal das für Dritte leistet“ des Bundesfinanzgesetzes als Personalämter angeführt werden.</t>
  </si>
  <si>
    <r>
      <rPr>
        <vertAlign val="superscript"/>
        <sz val="7"/>
        <rFont val="Palatino Linotype"/>
        <family val="1"/>
      </rPr>
      <t xml:space="preserve">1) </t>
    </r>
    <r>
      <rPr>
        <sz val="7"/>
        <rFont val="Palatino Linotype"/>
        <family val="1"/>
      </rPr>
      <t xml:space="preserve">Ausgenommen Leistungsentgelte, jedoch einschließlich BIG-Zahlungen (Mieten und IMB-Immobilien Management Gesellschaft des Bundes)
</t>
    </r>
  </si>
  <si>
    <r>
      <t xml:space="preserve">für Pensionen </t>
    </r>
    <r>
      <rPr>
        <vertAlign val="superscript"/>
        <sz val="9"/>
        <rFont val="Palatino Linotype"/>
        <family val="1"/>
      </rPr>
      <t>1)</t>
    </r>
  </si>
  <si>
    <r>
      <t xml:space="preserve">Österr. Bundesbahnen </t>
    </r>
    <r>
      <rPr>
        <vertAlign val="superscript"/>
        <sz val="9"/>
        <rFont val="Palatino Linotype"/>
        <family val="1"/>
      </rPr>
      <t>1)</t>
    </r>
  </si>
  <si>
    <r>
      <t>Post und Telekom Austria AG</t>
    </r>
    <r>
      <rPr>
        <vertAlign val="superscript"/>
        <sz val="9"/>
        <rFont val="Palatino Linotype"/>
        <family val="1"/>
      </rPr>
      <t xml:space="preserve"> 1)</t>
    </r>
  </si>
  <si>
    <t>* Aktive AMP: inkl. Kurzarbeit und Aktivierungsbeihilfe; ohne IEF-finanzierte  Lehrlingsausbildungsförderung nach § 13e IESG</t>
  </si>
  <si>
    <r>
      <t xml:space="preserve">ÖBB-Infrastruktur AG </t>
    </r>
    <r>
      <rPr>
        <vertAlign val="superscript"/>
        <sz val="10"/>
        <rFont val="Palatino Linotype"/>
        <family val="1"/>
      </rPr>
      <t>1)</t>
    </r>
  </si>
  <si>
    <t>Personalämter *</t>
  </si>
  <si>
    <t>Quelle: WIFO, September-Prognose 2012</t>
  </si>
  <si>
    <t>-</t>
  </si>
  <si>
    <r>
      <rPr>
        <vertAlign val="superscript"/>
        <sz val="8"/>
        <rFont val="Palatino Linotype"/>
        <family val="1"/>
      </rPr>
      <t xml:space="preserve">1) </t>
    </r>
    <r>
      <rPr>
        <sz val="8"/>
        <rFont val="Palatino Linotype"/>
        <family val="1"/>
      </rPr>
      <t>Investitionen laut Rahmenplan</t>
    </r>
  </si>
  <si>
    <r>
      <t xml:space="preserve">Tabelle 18: Einnahmen, Ausgaben und Finanzierungssaldo des Staates </t>
    </r>
    <r>
      <rPr>
        <b/>
        <vertAlign val="superscript"/>
        <sz val="10"/>
        <rFont val="Palatino Linotype"/>
        <family val="1"/>
      </rPr>
      <t>1)</t>
    </r>
  </si>
  <si>
    <t>Gezahlte Steuern</t>
  </si>
  <si>
    <t>Finanzierungssaldo - Maastrichtdefizit</t>
  </si>
  <si>
    <r>
      <t xml:space="preserve">1) </t>
    </r>
    <r>
      <rPr>
        <sz val="7"/>
        <color indexed="8"/>
        <rFont val="Palatino Linotype"/>
        <family val="1"/>
      </rPr>
      <t>Nach VGR / ESVG‘95</t>
    </r>
  </si>
  <si>
    <t>Quelle: Statistik Österreich (bis 2011), Bundesministerium für Finanzen (ab 2012)</t>
  </si>
  <si>
    <r>
      <rPr>
        <vertAlign val="superscript"/>
        <sz val="7"/>
        <color indexed="8"/>
        <rFont val="Palatino Linotype"/>
        <family val="1"/>
      </rPr>
      <t xml:space="preserve">1) </t>
    </r>
    <r>
      <rPr>
        <sz val="7"/>
        <color indexed="8"/>
        <rFont val="Palatino Linotype"/>
        <family val="1"/>
      </rPr>
      <t>Nach VGR / ESVG‘95</t>
    </r>
  </si>
  <si>
    <t>* Exportföderung</t>
  </si>
  <si>
    <t>Nettoergebniss</t>
  </si>
  <si>
    <t>BVA *)</t>
  </si>
  <si>
    <t>Auszahlung</t>
  </si>
  <si>
    <t xml:space="preserve">     Kinderbetreuung u. Sprachförderung (UG 11+25+44)</t>
  </si>
  <si>
    <t>Maastricht-Defizit - Bund</t>
  </si>
  <si>
    <t>Maastricht-Defizit - Gesamtstaat</t>
  </si>
  <si>
    <t>Strukturelles Defizit - Gesamtstaat</t>
  </si>
  <si>
    <t>Öffentliche Verschuldung - Gesamtstaat</t>
  </si>
  <si>
    <t>Strukturelles Defizit (Gesamtstaat)</t>
  </si>
  <si>
    <t xml:space="preserve">Steuern und Abgaben </t>
  </si>
  <si>
    <t xml:space="preserve">   </t>
  </si>
  <si>
    <t>Quelle: Statistik Austria (bis 2011, ohne strukturelles Defizit);  BMF (2012, 2013 und strukturelles Defizit)</t>
  </si>
  <si>
    <t>Tabelle 20: Gesamtwirtschaftliche Indikatoren zur Budgetentwicklung</t>
  </si>
  <si>
    <r>
      <t xml:space="preserve">Tabelle 19: Einnahmen, Ausgaben und Finanzierungssaldo des Bundessektors </t>
    </r>
    <r>
      <rPr>
        <b/>
        <vertAlign val="superscript"/>
        <sz val="10"/>
        <rFont val="Palatino Linotype"/>
        <family val="1"/>
      </rPr>
      <t>1)</t>
    </r>
  </si>
  <si>
    <t>Tabelle 21: Investitionen von ÖBB, ASFINAG und BIG</t>
  </si>
  <si>
    <t>Tabelle 22:  Finanzverbindlichkeiten lt. Bilanz außerbudgetärer Einrichtungen</t>
  </si>
  <si>
    <t>*) BVA 2012 idF. der 2. BFG-Novelle (Die Werte entsprechen dabei den Überleitungswerten gemäß BFG (für GB) und Teilheft (für DB).)</t>
  </si>
  <si>
    <t>*) BVA 2012 idF. der 2. BFG-Novelle (Die Werte entsprechen dabei den Überleitungswerten  gemäß BFG (für GB) und Teilheft (für DB).)</t>
  </si>
  <si>
    <t>* inklusive Rücklage der ehemaligen UG 32</t>
  </si>
  <si>
    <t>Tabelle 17a: Ableitung Maastricht-Defizit 2013 aus Ergebnisvoranschlag</t>
  </si>
  <si>
    <t>Tabelle 17b: Ableitung Maastricht-Defizit 2013 aus Finanzierungsvoranschlag</t>
  </si>
  <si>
    <t>Anzahl von Global- und Detailbudgets</t>
  </si>
  <si>
    <t>Untergliederung</t>
  </si>
  <si>
    <t>Globalbudgets</t>
  </si>
  <si>
    <t>Detailbudgets 1. Ebene</t>
  </si>
  <si>
    <t>Detailbudgets 2. Ebene</t>
  </si>
  <si>
    <t>Abgaben</t>
  </si>
  <si>
    <t>Anzahl insgesamt</t>
  </si>
  <si>
    <t>davon:</t>
  </si>
  <si>
    <t>Quelle: BMASK</t>
  </si>
  <si>
    <t>*) inklusive Länderanteil</t>
  </si>
  <si>
    <t>Entwicklungshilfe und Außenbeziehungen</t>
  </si>
  <si>
    <t>Angewandte Forschung</t>
  </si>
  <si>
    <t>Unterricht zusätzl. Mittel geg. BVA 2012</t>
  </si>
  <si>
    <t>Neue Mittelschule</t>
  </si>
  <si>
    <t>Pflegefonds *)</t>
  </si>
  <si>
    <t>Kassenstrukturfonds (UG 24)</t>
  </si>
  <si>
    <t>Forschungsförderung</t>
  </si>
  <si>
    <t>Thermische Sanierung</t>
  </si>
  <si>
    <t>Schulen (Ausbau der Ganztagsbetreuung)</t>
  </si>
  <si>
    <t>Universitäten und Fachhochschulen</t>
  </si>
  <si>
    <t>Universitäten Aufstockung Globalbudget</t>
  </si>
  <si>
    <t>Summe 
2012-2016</t>
  </si>
  <si>
    <t>Tabelle 2: Offensivmaßnahmen</t>
  </si>
  <si>
    <t>Tabelle 3: Wirtschaftliche Eckdaten</t>
  </si>
  <si>
    <t>Tabelle 4a: Vergleich BVA-E 2013 mit dem BVA 2012 - FH-Auszahlungen</t>
  </si>
  <si>
    <t>Tabelle 4b: Vergleich des BVA-E 2013 mit dem BVA 2012 - FH-Einzahlungen</t>
  </si>
  <si>
    <t>Tabelle 5a: Vergleich Finanzierungs- und Ergebnisvoranschlag 2013</t>
  </si>
  <si>
    <t>Tabelle 5b: Vergleich Finanzierungsvoranschlag (Auszahlungen) - Ergebnisvoranschlag (Aufwand) 2013</t>
  </si>
  <si>
    <t>Tabelle 5c: Vergleich Finanzierungsvoranschlag (Einzahlungen) - Ergebnisvoranschlag (Erträge) 2013</t>
  </si>
  <si>
    <t>Tabelle 6: Vergleich BFRG 2013 und BVA-E 2013</t>
  </si>
  <si>
    <t>Tabelle 8: Entwicklung der Auszahlungen/Aufwendungen für Personal i.w.S.</t>
  </si>
  <si>
    <t>Tabelle 9: Entwicklung der Gesamtauszahlungen</t>
  </si>
  <si>
    <t>Tabelle 10: Mitteleinsatz für aktive und aktivierende Arbeitsmarktpolitik (AMP)*</t>
  </si>
  <si>
    <t>Tabelle 11: Öffentliche Abgaben des Bundes</t>
  </si>
  <si>
    <r>
      <t xml:space="preserve">Tabelle 16a: EU-Beiträge und Rückflüsse </t>
    </r>
    <r>
      <rPr>
        <vertAlign val="superscript"/>
        <sz val="9"/>
        <rFont val="Palatino Linotype"/>
        <family val="1"/>
      </rPr>
      <t>1)</t>
    </r>
  </si>
  <si>
    <r>
      <t xml:space="preserve">EU-Beiträge </t>
    </r>
    <r>
      <rPr>
        <vertAlign val="superscript"/>
        <sz val="9"/>
        <rFont val="Palatino Linotype"/>
        <family val="1"/>
      </rPr>
      <t>2)</t>
    </r>
  </si>
  <si>
    <r>
      <t xml:space="preserve">Zahlungen </t>
    </r>
    <r>
      <rPr>
        <vertAlign val="superscript"/>
        <sz val="9"/>
        <rFont val="Palatino Linotype"/>
        <family val="1"/>
      </rPr>
      <t>3)</t>
    </r>
  </si>
  <si>
    <r>
      <t xml:space="preserve">EAGFL-Garantie/EGFL </t>
    </r>
    <r>
      <rPr>
        <vertAlign val="superscript"/>
        <sz val="9"/>
        <rFont val="Palatino Linotype"/>
        <family val="1"/>
      </rPr>
      <t>4)</t>
    </r>
  </si>
  <si>
    <r>
      <t xml:space="preserve">ELER </t>
    </r>
    <r>
      <rPr>
        <vertAlign val="superscript"/>
        <sz val="9"/>
        <rFont val="Palatino Linotype"/>
        <family val="1"/>
      </rPr>
      <t>5)</t>
    </r>
  </si>
  <si>
    <r>
      <t xml:space="preserve">Sonstige </t>
    </r>
    <r>
      <rPr>
        <vertAlign val="superscript"/>
        <sz val="9"/>
        <rFont val="Palatino Linotype"/>
        <family val="1"/>
      </rPr>
      <t>6)</t>
    </r>
  </si>
  <si>
    <t>Vorlauf-</t>
  </si>
  <si>
    <t>zahlungen</t>
  </si>
  <si>
    <t>Präsidentschaftskzlei</t>
  </si>
  <si>
    <t xml:space="preserve">VerfassungsGH </t>
  </si>
  <si>
    <t xml:space="preserve">VerwaltungsGH </t>
  </si>
  <si>
    <t>Unterricht</t>
  </si>
  <si>
    <t>Ergebnishaushalt</t>
  </si>
  <si>
    <t>2012
BVA *</t>
  </si>
  <si>
    <t>2013
BVA-E **</t>
  </si>
  <si>
    <t>* Wegen Vorlaufzahlungen mit 2011 bedingt vergleichbar.</t>
  </si>
  <si>
    <t>BFRG 2013
gem. Novelle v. 
24. 7. 2012</t>
  </si>
  <si>
    <t>Jungunternehmeroffensive</t>
  </si>
  <si>
    <t>Tabelle 7: Rücklagenstände (Stand: 3. 10. 2012)</t>
  </si>
  <si>
    <t>Unterricht, Kunst und Kultur *</t>
  </si>
  <si>
    <t xml:space="preserve">Ausz. für Haftungsübernahmen </t>
  </si>
  <si>
    <t xml:space="preserve">Einz. Für Haftungsübernahmen </t>
  </si>
  <si>
    <t>Schuldenaufnahme ÖBB-Infrastruktur</t>
  </si>
  <si>
    <t>Perodenabgrenzung Steuern (Annahme)</t>
  </si>
  <si>
    <t>Sonstige</t>
  </si>
  <si>
    <t>Operative Verwaltungstätigkeit und Transfers 
(ohne Einz. aus Finanzerträgen)</t>
  </si>
  <si>
    <t>Periodenabgrenzung Steuern (Annahme)</t>
  </si>
  <si>
    <t>Tabelle 4: Vorlaufzahlungen 2012 und Dienstgeberbeiträge für Pensionen der Beamtinnen und Beamten 2013</t>
  </si>
  <si>
    <t>DGB Pensionen der</t>
  </si>
  <si>
    <t xml:space="preserve">Beamtinnen u. Beamten </t>
  </si>
  <si>
    <t>Kostenersätze für Landeslehrerinnen u. -lehrer</t>
  </si>
  <si>
    <r>
      <t xml:space="preserve">Pensionen der Landeslehrerinnen u. -lehrer </t>
    </r>
    <r>
      <rPr>
        <vertAlign val="superscript"/>
        <sz val="9"/>
        <rFont val="Palatino Linotype"/>
        <family val="1"/>
      </rPr>
      <t>1)</t>
    </r>
  </si>
  <si>
    <t>Überweisung an Länder, Gemeinden, 
Fonds u. a.</t>
  </si>
  <si>
    <r>
      <t>3)</t>
    </r>
    <r>
      <rPr>
        <sz val="8"/>
        <rFont val="Times New Roman"/>
        <family val="1"/>
      </rPr>
      <t xml:space="preserve"> Nationaler EU-Beitrag (inkl. BNE- und Mwst.-Eigenmittel sowie UK-Korrekturbetrag)</t>
    </r>
  </si>
  <si>
    <t>** Wegen Vorlaufzahlungen 2012, der Einführung des Dienstgeberbeitrages für Pensionen der Beamtinnen und Beamten ab 2013 und anderen Abgrenzungen wie z. B. Reisegebühren und Auslandszulagen, die bis 2012 als Sachauszahlungen und ab 2013 als Personalauszahlungen bzw. -aufwendungen verbucht werden, mit Vorjahren nur bedingt vergleichbar.</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</si>
</sst>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43" formatCode="_-* #,##0.00_-;\-* #,##0.00_-;_-* &quot;-&quot;??_-;_-@_-"/>
    <numFmt numFmtId="164" formatCode="#,##0.0"/>
    <numFmt numFmtId="165" formatCode="_-* #,##0.00\ [$€-1]_-;\-* #,##0.00\ [$€-1]_-;_-* &quot;-&quot;??\ [$€-1]_-"/>
    <numFmt numFmtId="166" formatCode="0.0"/>
    <numFmt numFmtId="167" formatCode="#,##0.000"/>
    <numFmt numFmtId="168" formatCode="0.000"/>
    <numFmt numFmtId="169" formatCode="##0\ &quot;bps&quot;"/>
    <numFmt numFmtId="170" formatCode="#,##0.00_);[Red]\(#,##0.00\);\-_)"/>
    <numFmt numFmtId="171" formatCode="_(* #,##0.00_);_(* \(#,##0.00\);_(* &quot;-&quot;??_);_(@_)"/>
    <numFmt numFmtId="172" formatCode="_ * #,##0.00_ ;_ * \-#,##0.00_ ;_ * &quot;-&quot;??_ ;_ @_ "/>
    <numFmt numFmtId="173" formatCode="#,##0.00_);\(#,##0.00\)"/>
    <numFmt numFmtId="174" formatCode="\+#,##0;\-#,##0"/>
    <numFmt numFmtId="175" formatCode="_(* #,##0.00_);\(* #,##0.00\);_(* &quot;-&quot;??_);_-@_-"/>
    <numFmt numFmtId="176" formatCode="_(* #,##0_);\(* #,##0\);_(* &quot;-&quot;??_);_-@_-"/>
    <numFmt numFmtId="177" formatCode="0.00_)"/>
    <numFmt numFmtId="178" formatCode="#0.00"/>
    <numFmt numFmtId="179" formatCode="#0.0000"/>
    <numFmt numFmtId="180" formatCode="0.000%"/>
    <numFmt numFmtId="181" formatCode="0.0000000%"/>
    <numFmt numFmtId="182" formatCode="#,##0_ ;[Red]\-#,##0\ "/>
    <numFmt numFmtId="183" formatCode="&quot;L.&quot;\ #,##0;[Red]\-&quot;L.&quot;\ #,##0"/>
    <numFmt numFmtId="184" formatCode="&quot;0&quot;#"/>
    <numFmt numFmtId="185" formatCode="#,##0.0;\-#,##0.0;&quot;-&quot;"/>
    <numFmt numFmtId="186" formatCode="#,##0.0_ ;\-#,##0.0\ "/>
    <numFmt numFmtId="187" formatCode="_-* #,##0.00\ [$€]_-;\-* #,##0.00\ [$€]_-;_-* &quot;-&quot;??\ [$€]_-;_-@_-"/>
    <numFmt numFmtId="188" formatCode="_-* #,##0_-;\-* #,##0_-;_-* &quot;-&quot;??_-;_-@_-"/>
    <numFmt numFmtId="189" formatCode="#,##0.0000"/>
  </numFmts>
  <fonts count="162">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name val="Palatino Linotype"/>
      <family val="1"/>
    </font>
    <font>
      <b/>
      <sz val="10"/>
      <name val="Arial"/>
      <family val="2"/>
    </font>
    <font>
      <sz val="10"/>
      <color indexed="8"/>
      <name val="Palatino Linotype"/>
      <family val="1"/>
    </font>
    <font>
      <sz val="9"/>
      <color indexed="8"/>
      <name val="Arial"/>
      <family val="2"/>
    </font>
    <font>
      <sz val="10"/>
      <name val="Palatino Linotype"/>
      <family val="1"/>
    </font>
    <font>
      <sz val="9"/>
      <name val="Arial"/>
      <family val="2"/>
    </font>
    <font>
      <b/>
      <sz val="9"/>
      <name val="Arial"/>
      <family val="2"/>
    </font>
    <font>
      <vertAlign val="superscript"/>
      <sz val="10"/>
      <name val="Palatino Linotype"/>
      <family val="1"/>
    </font>
    <font>
      <sz val="9"/>
      <name val="Palatino Linotype"/>
      <family val="1"/>
    </font>
    <font>
      <sz val="7"/>
      <name val="Palatino Linotype"/>
      <family val="1"/>
    </font>
    <font>
      <vertAlign val="superscript"/>
      <sz val="7"/>
      <name val="Palatino Linotype"/>
      <family val="1"/>
    </font>
    <font>
      <b/>
      <sz val="10"/>
      <color theme="1"/>
      <name val="Palatino Linotype"/>
      <family val="1"/>
    </font>
    <font>
      <b/>
      <sz val="8"/>
      <color theme="1"/>
      <name val="Palatino Linotype"/>
      <family val="1"/>
    </font>
    <font>
      <b/>
      <sz val="13"/>
      <color theme="1"/>
      <name val="Palatino Linotype"/>
      <family val="1"/>
    </font>
    <font>
      <b/>
      <sz val="11"/>
      <color theme="1"/>
      <name val="Palatino Linotype"/>
      <family val="1"/>
    </font>
    <font>
      <sz val="10"/>
      <color theme="1"/>
      <name val="Palatino Linotype"/>
      <family val="1"/>
    </font>
    <font>
      <sz val="8"/>
      <color theme="1"/>
      <name val="Palatino Linotype"/>
      <family val="1"/>
    </font>
    <font>
      <sz val="8"/>
      <name val="Palatino Linotype"/>
      <family val="1"/>
    </font>
    <font>
      <sz val="13"/>
      <name val="Palatino Linotype"/>
      <family val="1"/>
    </font>
    <font>
      <sz val="11"/>
      <name val="Palatino Linotype"/>
      <family val="1"/>
    </font>
    <font>
      <sz val="8"/>
      <color indexed="8"/>
      <name val="Palatino Linotype"/>
      <family val="1"/>
    </font>
    <font>
      <sz val="13"/>
      <color indexed="8"/>
      <name val="Palatino Linotype"/>
      <family val="1"/>
    </font>
    <font>
      <sz val="11"/>
      <name val="Arial"/>
      <family val="2"/>
    </font>
    <font>
      <b/>
      <sz val="8"/>
      <name val="Palatino Linotype"/>
      <family val="1"/>
    </font>
    <font>
      <sz val="8"/>
      <color indexed="10"/>
      <name val="Palatino Linotype"/>
      <family val="1"/>
    </font>
    <font>
      <sz val="8"/>
      <name val="Arial"/>
      <family val="2"/>
    </font>
    <font>
      <b/>
      <sz val="10"/>
      <color rgb="FFC00000"/>
      <name val="Palatino Linotype"/>
      <family val="1"/>
    </font>
    <font>
      <sz val="11"/>
      <color theme="1"/>
      <name val="Palatino Linotype"/>
      <family val="1"/>
    </font>
    <font>
      <sz val="11"/>
      <color indexed="8"/>
      <name val="Calibri"/>
      <family val="2"/>
      <charset val="238"/>
    </font>
    <font>
      <sz val="11"/>
      <color indexed="8"/>
      <name val="Arial"/>
      <family val="2"/>
    </font>
    <font>
      <sz val="11"/>
      <color indexed="8"/>
      <name val="Calibri"/>
      <family val="2"/>
    </font>
    <font>
      <sz val="11"/>
      <color indexed="9"/>
      <name val="Calibri"/>
      <family val="2"/>
      <charset val="238"/>
    </font>
    <font>
      <sz val="11"/>
      <color indexed="9"/>
      <name val="Arial"/>
      <family val="2"/>
    </font>
    <font>
      <sz val="11"/>
      <color indexed="9"/>
      <name val="Calibri"/>
      <family val="2"/>
    </font>
    <font>
      <sz val="11"/>
      <color indexed="20"/>
      <name val="Arial"/>
      <family val="2"/>
    </font>
    <font>
      <sz val="10"/>
      <color indexed="8"/>
      <name val="Arial"/>
      <family val="2"/>
    </font>
    <font>
      <sz val="11"/>
      <color indexed="62"/>
      <name val="Calibri"/>
      <family val="2"/>
      <charset val="238"/>
    </font>
    <font>
      <b/>
      <sz val="11"/>
      <color indexed="52"/>
      <name val="Calibri"/>
      <family val="2"/>
    </font>
    <font>
      <b/>
      <sz val="11"/>
      <color indexed="52"/>
      <name val="Arial"/>
      <family val="2"/>
    </font>
    <font>
      <b/>
      <sz val="11"/>
      <color indexed="8"/>
      <name val="Calibri"/>
      <family val="2"/>
      <charset val="238"/>
    </font>
    <font>
      <sz val="11"/>
      <color indexed="52"/>
      <name val="Calibri"/>
      <family val="2"/>
    </font>
    <font>
      <b/>
      <sz val="11"/>
      <color indexed="9"/>
      <name val="Calibri"/>
      <family val="2"/>
    </font>
    <font>
      <b/>
      <sz val="11"/>
      <color indexed="9"/>
      <name val="Arial"/>
      <family val="2"/>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b/>
      <sz val="11"/>
      <color indexed="9"/>
      <name val="Calibri"/>
      <family val="2"/>
      <charset val="238"/>
    </font>
    <font>
      <i/>
      <sz val="11"/>
      <color indexed="23"/>
      <name val="Arial"/>
      <family val="2"/>
    </font>
    <font>
      <sz val="12"/>
      <name val="Times New Roman"/>
      <family val="1"/>
    </font>
    <font>
      <sz val="11"/>
      <color indexed="10"/>
      <name val="Calibri"/>
      <family val="2"/>
      <charset val="238"/>
    </font>
    <font>
      <sz val="11"/>
      <color indexed="17"/>
      <name val="Arial"/>
      <family val="2"/>
    </font>
    <font>
      <b/>
      <i/>
      <sz val="14"/>
      <color indexed="16"/>
      <name val="Times New Roman"/>
      <family val="1"/>
    </font>
    <font>
      <b/>
      <sz val="15"/>
      <color indexed="56"/>
      <name val="Arial"/>
      <family val="2"/>
    </font>
    <font>
      <b/>
      <sz val="13"/>
      <color indexed="56"/>
      <name val="Arial"/>
      <family val="2"/>
    </font>
    <font>
      <b/>
      <sz val="11"/>
      <color indexed="56"/>
      <name val="Arial"/>
      <family val="2"/>
    </font>
    <font>
      <sz val="11"/>
      <color indexed="52"/>
      <name val="Calibri"/>
      <family val="2"/>
      <charset val="238"/>
    </font>
    <font>
      <sz val="11"/>
      <color indexed="62"/>
      <name val="Calibri"/>
      <family val="2"/>
    </font>
    <font>
      <sz val="10"/>
      <name val="Book Antiqua"/>
      <family val="1"/>
    </font>
    <font>
      <sz val="10"/>
      <name val="Arial CE"/>
      <charset val="238"/>
    </font>
    <font>
      <sz val="11"/>
      <color indexed="17"/>
      <name val="Calibri"/>
      <family val="2"/>
      <charset val="238"/>
    </font>
    <font>
      <b/>
      <sz val="11"/>
      <color indexed="63"/>
      <name val="Calibri"/>
      <family val="2"/>
      <charset val="238"/>
    </font>
    <font>
      <sz val="10"/>
      <name val="MS Sans Serif"/>
      <family val="2"/>
    </font>
    <font>
      <sz val="18"/>
      <name val="Times New Roman"/>
      <family val="1"/>
    </font>
    <font>
      <b/>
      <sz val="13"/>
      <name val="Times New Roman"/>
      <family val="1"/>
    </font>
    <font>
      <b/>
      <i/>
      <sz val="12"/>
      <name val="Times New Roman"/>
      <family val="1"/>
    </font>
    <font>
      <i/>
      <sz val="12"/>
      <name val="Times New Roman"/>
      <family val="1"/>
    </font>
    <font>
      <sz val="11"/>
      <color indexed="52"/>
      <name val="Arial"/>
      <family val="2"/>
    </font>
    <font>
      <i/>
      <sz val="11"/>
      <color indexed="23"/>
      <name val="Calibri"/>
      <family val="2"/>
      <charset val="238"/>
    </font>
    <font>
      <sz val="11"/>
      <color indexed="60"/>
      <name val="Calibri"/>
      <family val="2"/>
    </font>
    <font>
      <sz val="11"/>
      <color indexed="60"/>
      <name val="Calibri"/>
      <family val="2"/>
      <charset val="238"/>
    </font>
    <font>
      <sz val="12"/>
      <name val="Arial"/>
      <family val="2"/>
    </font>
    <font>
      <b/>
      <i/>
      <sz val="16"/>
      <name val="Helv"/>
    </font>
    <font>
      <sz val="10"/>
      <name val="Times New Roman"/>
      <family val="1"/>
    </font>
    <font>
      <b/>
      <sz val="11"/>
      <color indexed="63"/>
      <name val="Calibri"/>
      <family val="2"/>
    </font>
    <font>
      <sz val="11"/>
      <name val="Book Antiqua"/>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9"/>
      <color indexed="20"/>
      <name val="Arial"/>
      <family val="2"/>
    </font>
    <font>
      <sz val="10"/>
      <color indexed="20"/>
      <name val="Frutiger Light"/>
      <family val="2"/>
    </font>
    <font>
      <sz val="10"/>
      <color indexed="63"/>
      <name val="Verdana"/>
      <family val="2"/>
    </font>
    <font>
      <sz val="10"/>
      <color indexed="8"/>
      <name val="Verdana"/>
      <family val="2"/>
    </font>
    <font>
      <b/>
      <sz val="10"/>
      <color indexed="9"/>
      <name val="Verdana"/>
      <family val="2"/>
    </font>
    <font>
      <b/>
      <sz val="10"/>
      <color indexed="63"/>
      <name val="Verdana"/>
      <family val="2"/>
    </font>
    <font>
      <b/>
      <sz val="11"/>
      <color indexed="52"/>
      <name val="Calibri"/>
      <family val="2"/>
      <charset val="238"/>
    </font>
    <font>
      <b/>
      <sz val="10"/>
      <name val="CG Times (WN)"/>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2"/>
      <name val="Arial"/>
      <family val="2"/>
    </font>
    <font>
      <sz val="11"/>
      <color indexed="20"/>
      <name val="Calibri"/>
      <family val="2"/>
    </font>
    <font>
      <sz val="11"/>
      <color indexed="17"/>
      <name val="Calibri"/>
      <family val="2"/>
    </font>
    <font>
      <sz val="11"/>
      <color indexed="10"/>
      <name val="Arial"/>
      <family val="2"/>
    </font>
    <font>
      <b/>
      <sz val="11"/>
      <color indexed="8"/>
      <name val="Palatino Linotype"/>
      <family val="1"/>
    </font>
    <font>
      <b/>
      <sz val="10"/>
      <color indexed="8"/>
      <name val="Palatino Linotype"/>
      <family val="1"/>
    </font>
    <font>
      <b/>
      <sz val="8"/>
      <color rgb="FFC00000"/>
      <name val="Palatino Linotype"/>
      <family val="1"/>
    </font>
    <font>
      <vertAlign val="superscript"/>
      <sz val="9"/>
      <name val="Palatino Linotype"/>
      <family val="1"/>
    </font>
    <font>
      <b/>
      <sz val="8"/>
      <name val="Arial"/>
      <family val="2"/>
    </font>
    <font>
      <b/>
      <sz val="9"/>
      <name val="Palatino Linotype"/>
      <family val="1"/>
    </font>
    <font>
      <i/>
      <sz val="9"/>
      <name val="Palatino Linotype"/>
      <family val="1"/>
    </font>
    <font>
      <b/>
      <sz val="9"/>
      <color rgb="FFC00000"/>
      <name val="Palatino Linotype"/>
      <family val="1"/>
    </font>
    <font>
      <vertAlign val="superscript"/>
      <sz val="8"/>
      <name val="Palatino Linotype"/>
      <family val="1"/>
    </font>
    <font>
      <sz val="8"/>
      <name val="Calibri"/>
      <family val="2"/>
      <scheme val="minor"/>
    </font>
    <font>
      <sz val="9"/>
      <name val="Calibri"/>
      <family val="2"/>
      <scheme val="minor"/>
    </font>
    <font>
      <b/>
      <vertAlign val="superscript"/>
      <sz val="10"/>
      <name val="Palatino Linotype"/>
      <family val="1"/>
    </font>
    <font>
      <sz val="10"/>
      <color theme="0"/>
      <name val="Palatino Linotype"/>
      <family val="1"/>
    </font>
    <font>
      <b/>
      <sz val="9"/>
      <color theme="1"/>
      <name val="Palatino Linotype"/>
      <family val="1"/>
    </font>
    <font>
      <sz val="9"/>
      <color theme="1"/>
      <name val="Palatino Linotype"/>
      <family val="1"/>
    </font>
    <font>
      <sz val="12"/>
      <name val="Palatino Linotype"/>
      <family val="1"/>
    </font>
    <font>
      <sz val="7"/>
      <color theme="1"/>
      <name val="Palatino Linotype"/>
      <family val="1"/>
    </font>
    <font>
      <sz val="9"/>
      <color theme="1"/>
      <name val="Calibri"/>
      <family val="2"/>
      <scheme val="minor"/>
    </font>
    <font>
      <sz val="7"/>
      <color indexed="8"/>
      <name val="Palatino Linotype"/>
      <family val="1"/>
    </font>
    <font>
      <sz val="9"/>
      <color indexed="8"/>
      <name val="Palatino Linotype"/>
      <family val="1"/>
    </font>
    <font>
      <sz val="10"/>
      <name val="Arial"/>
      <family val="2"/>
    </font>
    <font>
      <b/>
      <sz val="11"/>
      <name val="Palatino Linotype"/>
      <family val="1"/>
    </font>
    <font>
      <b/>
      <sz val="11"/>
      <name val="Arial"/>
      <family val="2"/>
    </font>
    <font>
      <sz val="7.5"/>
      <name val="Palatino Linotype"/>
      <family val="1"/>
    </font>
    <font>
      <vertAlign val="superscript"/>
      <sz val="7.5"/>
      <name val="Palatino Linotype"/>
      <family val="1"/>
    </font>
    <font>
      <sz val="10"/>
      <color rgb="FFC00000"/>
      <name val="Palatino Linotype"/>
      <family val="1"/>
    </font>
    <font>
      <sz val="10"/>
      <color rgb="FFC00000"/>
      <name val="Arial"/>
      <family val="2"/>
    </font>
    <font>
      <vertAlign val="superscript"/>
      <sz val="7"/>
      <color indexed="8"/>
      <name val="Palatino Linotype"/>
      <family val="1"/>
    </font>
    <font>
      <vertAlign val="superscript"/>
      <sz val="8"/>
      <name val="Arial"/>
      <family val="2"/>
    </font>
    <font>
      <vertAlign val="superscript"/>
      <sz val="8"/>
      <name val="Times New Roman"/>
      <family val="1"/>
    </font>
    <font>
      <sz val="8"/>
      <name val="Times New Roman"/>
      <family val="1"/>
    </font>
    <font>
      <sz val="8"/>
      <color indexed="10"/>
      <name val="Times New Roman"/>
      <family val="1"/>
    </font>
    <font>
      <sz val="12"/>
      <color theme="1"/>
      <name val="Palatino Linotype"/>
      <family val="1"/>
    </font>
    <font>
      <sz val="12"/>
      <color theme="1"/>
      <name val="Calibri"/>
      <family val="2"/>
      <scheme val="minor"/>
    </font>
    <font>
      <b/>
      <sz val="9"/>
      <color indexed="8"/>
      <name val="Palatino Linotype"/>
      <family val="1"/>
    </font>
    <font>
      <b/>
      <vertAlign val="superscript"/>
      <sz val="9"/>
      <name val="Palatino Linotype"/>
      <family val="1"/>
    </font>
    <font>
      <sz val="10"/>
      <name val="Arial"/>
      <family val="2"/>
    </font>
    <font>
      <sz val="6"/>
      <name val="Palatino Linotype"/>
      <family val="1"/>
    </font>
    <font>
      <sz val="8"/>
      <color rgb="FF000000"/>
      <name val="Arial"/>
      <family val="2"/>
    </font>
    <font>
      <b/>
      <sz val="11"/>
      <color rgb="FFC00000"/>
      <name val="Calibri"/>
      <family val="2"/>
      <scheme val="minor"/>
    </font>
    <font>
      <sz val="9"/>
      <name val="Times New Roman"/>
      <family val="1"/>
    </font>
  </fonts>
  <fills count="4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55"/>
        <bgColor indexed="64"/>
      </patternFill>
    </fill>
    <fill>
      <patternFill patternType="solid">
        <fgColor indexed="22"/>
      </patternFill>
    </fill>
    <fill>
      <patternFill patternType="solid">
        <fgColor indexed="55"/>
      </patternFill>
    </fill>
    <fill>
      <patternFill patternType="solid">
        <fgColor indexed="44"/>
        <bgColor indexed="64"/>
      </patternFill>
    </fill>
    <fill>
      <patternFill patternType="solid">
        <fgColor indexed="26"/>
      </patternFill>
    </fill>
    <fill>
      <patternFill patternType="solid">
        <fgColor indexed="43"/>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62"/>
        <bgColor indexed="64"/>
      </patternFill>
    </fill>
    <fill>
      <patternFill patternType="solid">
        <fgColor rgb="FF92D050"/>
        <bgColor indexed="64"/>
      </patternFill>
    </fill>
  </fills>
  <borders count="31">
    <border>
      <left/>
      <right/>
      <top/>
      <bottom/>
      <diagonal/>
    </border>
    <border>
      <left/>
      <right/>
      <top/>
      <bottom style="thin">
        <color indexed="64"/>
      </bottom>
      <diagonal/>
    </border>
    <border>
      <left/>
      <right/>
      <top/>
      <bottom style="thin">
        <color rgb="FFFF0000"/>
      </bottom>
      <diagonal/>
    </border>
    <border>
      <left/>
      <right/>
      <top/>
      <bottom style="thin">
        <color theme="0" tint="-0.249977111117893"/>
      </bottom>
      <diagonal/>
    </border>
    <border>
      <left/>
      <right/>
      <top style="thin">
        <color theme="0" tint="-0.249977111117893"/>
      </top>
      <bottom style="thin">
        <color theme="0" tint="-0.249977111117893"/>
      </bottom>
      <diagonal/>
    </border>
    <border>
      <left/>
      <right/>
      <top style="thin">
        <color indexed="64"/>
      </top>
      <bottom/>
      <diagonal/>
    </border>
    <border>
      <left/>
      <right/>
      <top style="thin">
        <color indexed="64"/>
      </top>
      <bottom style="thin">
        <color rgb="FFFF0000"/>
      </bottom>
      <diagonal/>
    </border>
    <border>
      <left/>
      <right/>
      <top style="thin">
        <color rgb="FFFF0000"/>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47"/>
      </left>
      <right style="thin">
        <color indexed="47"/>
      </right>
      <top style="thin">
        <color indexed="47"/>
      </top>
      <bottom style="thin">
        <color indexed="47"/>
      </bottom>
      <diagonal/>
    </border>
    <border>
      <left style="thin">
        <color indexed="45"/>
      </left>
      <right style="thin">
        <color indexed="45"/>
      </right>
      <top style="thin">
        <color indexed="45"/>
      </top>
      <bottom style="thin">
        <color indexed="45"/>
      </bottom>
      <diagonal/>
    </border>
    <border>
      <left style="thin">
        <color indexed="51"/>
      </left>
      <right style="thin">
        <color indexed="51"/>
      </right>
      <top/>
      <bottom/>
      <diagonal/>
    </border>
    <border>
      <left style="thin">
        <color indexed="9"/>
      </left>
      <right style="thin">
        <color indexed="9"/>
      </right>
      <top style="thin">
        <color indexed="9"/>
      </top>
      <bottom style="thin">
        <color indexed="9"/>
      </bottom>
      <diagonal/>
    </border>
    <border>
      <left/>
      <right/>
      <top style="dotted">
        <color indexed="64"/>
      </top>
      <bottom style="dashDot">
        <color indexed="64"/>
      </bottom>
      <diagonal/>
    </border>
    <border>
      <left style="thin">
        <color indexed="64"/>
      </left>
      <right/>
      <top style="thin">
        <color indexed="64"/>
      </top>
      <bottom/>
      <diagonal/>
    </border>
    <border>
      <left/>
      <right/>
      <top style="dashed">
        <color indexed="64"/>
      </top>
      <bottom style="medium">
        <color indexed="64"/>
      </bottom>
      <diagonal/>
    </border>
    <border>
      <left/>
      <right/>
      <top/>
      <bottom style="thin">
        <color theme="0" tint="-0.34998626667073579"/>
      </bottom>
      <diagonal/>
    </border>
    <border>
      <left/>
      <right/>
      <top style="thin">
        <color theme="0" tint="-0.249977111117893"/>
      </top>
      <bottom/>
      <diagonal/>
    </border>
    <border>
      <left/>
      <right/>
      <top style="thin">
        <color indexed="64"/>
      </top>
      <bottom style="thin">
        <color indexed="64"/>
      </bottom>
      <diagonal/>
    </border>
  </borders>
  <cellStyleXfs count="349">
    <xf numFmtId="0" fontId="0" fillId="0" borderId="0"/>
    <xf numFmtId="165" fontId="14" fillId="0" borderId="0" applyFont="0" applyFill="0" applyBorder="0" applyAlignment="0" applyProtection="0"/>
    <xf numFmtId="0" fontId="12" fillId="0" borderId="0"/>
    <xf numFmtId="0" fontId="29" fillId="0" borderId="0">
      <alignment horizontal="right"/>
    </xf>
    <xf numFmtId="0" fontId="14" fillId="0" borderId="0"/>
    <xf numFmtId="0" fontId="43" fillId="3" borderId="0" applyNumberFormat="0" applyBorder="0" applyAlignment="0" applyProtection="0"/>
    <xf numFmtId="0" fontId="43" fillId="4"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3" borderId="0" applyNumberFormat="0" applyBorder="0" applyAlignment="0" applyProtection="0"/>
    <xf numFmtId="0" fontId="43" fillId="4"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4" fillId="3" borderId="0" applyNumberFormat="0" applyBorder="0" applyAlignment="0" applyProtection="0"/>
    <xf numFmtId="0" fontId="44" fillId="4" borderId="0" applyNumberFormat="0" applyBorder="0" applyAlignment="0" applyProtection="0"/>
    <xf numFmtId="0" fontId="44" fillId="5" borderId="0" applyNumberFormat="0" applyBorder="0" applyAlignment="0" applyProtection="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6" borderId="0" applyNumberFormat="0" applyBorder="0" applyAlignment="0" applyProtection="0"/>
    <xf numFmtId="0" fontId="43" fillId="9"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6" borderId="0" applyNumberFormat="0" applyBorder="0" applyAlignment="0" applyProtection="0"/>
    <xf numFmtId="0" fontId="43" fillId="9" borderId="0" applyNumberFormat="0" applyBorder="0" applyAlignment="0" applyProtection="0"/>
    <xf numFmtId="0" fontId="43"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6" borderId="0" applyNumberFormat="0" applyBorder="0" applyAlignment="0" applyProtection="0"/>
    <xf numFmtId="0" fontId="44" fillId="9" borderId="0" applyNumberFormat="0" applyBorder="0" applyAlignment="0" applyProtection="0"/>
    <xf numFmtId="0" fontId="44"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12" borderId="0" applyNumberFormat="0" applyBorder="0" applyAlignment="0" applyProtection="0"/>
    <xf numFmtId="0" fontId="46" fillId="13"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3"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7" fillId="13" borderId="0" applyNumberFormat="0" applyBorder="0" applyAlignment="0" applyProtection="0"/>
    <xf numFmtId="0" fontId="47" fillId="10" borderId="0" applyNumberFormat="0" applyBorder="0" applyAlignment="0" applyProtection="0"/>
    <xf numFmtId="0" fontId="47" fillId="11"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8" fillId="13"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20" borderId="0" applyNumberFormat="0" applyBorder="0" applyAlignment="0" applyProtection="0"/>
    <xf numFmtId="0" fontId="49" fillId="4" borderId="0" applyNumberFormat="0" applyBorder="0" applyAlignment="0" applyProtection="0"/>
    <xf numFmtId="0" fontId="14" fillId="21" borderId="0" applyNumberFormat="0" applyFont="0" applyBorder="0" applyAlignment="0" applyProtection="0"/>
    <xf numFmtId="0" fontId="50" fillId="22" borderId="0" applyNumberFormat="0" applyBorder="0" applyAlignment="0" applyProtection="0"/>
    <xf numFmtId="0" fontId="51" fillId="8" borderId="8" applyNumberFormat="0" applyAlignment="0" applyProtection="0"/>
    <xf numFmtId="169" fontId="14" fillId="0" borderId="0" applyFont="0" applyFill="0" applyBorder="0" applyAlignment="0" applyProtection="0"/>
    <xf numFmtId="0" fontId="52" fillId="23" borderId="8" applyNumberFormat="0" applyAlignment="0" applyProtection="0"/>
    <xf numFmtId="0" fontId="53" fillId="23" borderId="8" applyNumberFormat="0" applyAlignment="0" applyProtection="0"/>
    <xf numFmtId="0" fontId="54" fillId="0" borderId="9" applyNumberFormat="0" applyFill="0" applyAlignment="0" applyProtection="0"/>
    <xf numFmtId="0" fontId="55" fillId="0" borderId="10" applyNumberFormat="0" applyFill="0" applyAlignment="0" applyProtection="0"/>
    <xf numFmtId="0" fontId="56" fillId="24" borderId="11" applyNumberFormat="0" applyAlignment="0" applyProtection="0"/>
    <xf numFmtId="0" fontId="57" fillId="24" borderId="11" applyNumberFormat="0" applyAlignment="0" applyProtection="0"/>
    <xf numFmtId="0" fontId="58" fillId="4" borderId="0" applyNumberFormat="0" applyBorder="0" applyAlignment="0" applyProtection="0"/>
    <xf numFmtId="0" fontId="59" fillId="0" borderId="0" applyNumberFormat="0" applyFill="0" applyBorder="0" applyAlignment="0" applyProtection="0"/>
    <xf numFmtId="0" fontId="60" fillId="0" borderId="12" applyNumberFormat="0" applyFill="0" applyAlignment="0" applyProtection="0"/>
    <xf numFmtId="0" fontId="61" fillId="0" borderId="13" applyNumberFormat="0" applyFill="0" applyAlignment="0" applyProtection="0"/>
    <xf numFmtId="0" fontId="62" fillId="0" borderId="14" applyNumberFormat="0" applyFill="0" applyAlignment="0" applyProtection="0"/>
    <xf numFmtId="0" fontId="62" fillId="0" borderId="0" applyNumberFormat="0" applyFill="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9"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20" borderId="0" applyNumberFormat="0" applyBorder="0" applyAlignment="0" applyProtection="0"/>
    <xf numFmtId="14" fontId="63" fillId="0" borderId="0"/>
    <xf numFmtId="0" fontId="50" fillId="25" borderId="0" applyNumberFormat="0" applyFont="0" applyBorder="0" applyAlignment="0" applyProtection="0"/>
    <xf numFmtId="0" fontId="50" fillId="22" borderId="0" applyNumberFormat="0" applyFont="0" applyBorder="0" applyProtection="0">
      <alignment horizontal="right"/>
    </xf>
    <xf numFmtId="0" fontId="64" fillId="24" borderId="11" applyNumberFormat="0" applyAlignment="0" applyProtection="0"/>
    <xf numFmtId="11" fontId="14" fillId="0" borderId="0" applyFont="0" applyFill="0" applyBorder="0" applyAlignment="0" applyProtection="0"/>
    <xf numFmtId="0" fontId="65" fillId="0" borderId="0" applyNumberFormat="0" applyFill="0" applyBorder="0" applyAlignment="0" applyProtection="0"/>
    <xf numFmtId="0" fontId="66" fillId="0" borderId="0" applyFill="0" applyBorder="0" applyAlignment="0" applyProtection="0"/>
    <xf numFmtId="0" fontId="67" fillId="0" borderId="0" applyNumberFormat="0" applyFill="0" applyBorder="0" applyAlignment="0" applyProtection="0"/>
    <xf numFmtId="0" fontId="14" fillId="0" borderId="0" applyFont="0" applyFill="0" applyBorder="0" applyProtection="0">
      <alignment horizontal="center"/>
    </xf>
    <xf numFmtId="0" fontId="14" fillId="0" borderId="15" applyFont="0" applyFill="0" applyBorder="0" applyProtection="0">
      <alignment horizontal="right"/>
    </xf>
    <xf numFmtId="0" fontId="68" fillId="5" borderId="0" applyNumberFormat="0" applyBorder="0" applyAlignment="0" applyProtection="0"/>
    <xf numFmtId="170" fontId="69" fillId="0" borderId="0"/>
    <xf numFmtId="0" fontId="70" fillId="0" borderId="12" applyNumberFormat="0" applyFill="0" applyAlignment="0" applyProtection="0"/>
    <xf numFmtId="0" fontId="71" fillId="0" borderId="13" applyNumberFormat="0" applyFill="0" applyAlignment="0" applyProtection="0"/>
    <xf numFmtId="0" fontId="72" fillId="0" borderId="14" applyNumberFormat="0" applyFill="0" applyAlignment="0" applyProtection="0"/>
    <xf numFmtId="0" fontId="72" fillId="0" borderId="0" applyNumberFormat="0" applyFill="0" applyBorder="0" applyAlignment="0" applyProtection="0"/>
    <xf numFmtId="0" fontId="73" fillId="0" borderId="10" applyNumberFormat="0" applyFill="0" applyAlignment="0" applyProtection="0"/>
    <xf numFmtId="0" fontId="74" fillId="8" borderId="8" applyNumberFormat="0" applyAlignment="0" applyProtection="0"/>
    <xf numFmtId="0" fontId="75" fillId="0" borderId="0"/>
    <xf numFmtId="0" fontId="76" fillId="26" borderId="16" applyNumberFormat="0" applyFont="0" applyAlignment="0" applyProtection="0"/>
    <xf numFmtId="0" fontId="46"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20" borderId="0" applyNumberFormat="0" applyBorder="0" applyAlignment="0" applyProtection="0"/>
    <xf numFmtId="0" fontId="77" fillId="5" borderId="0" applyNumberFormat="0" applyBorder="0" applyAlignment="0" applyProtection="0"/>
    <xf numFmtId="0" fontId="78" fillId="23" borderId="17" applyNumberFormat="0" applyAlignment="0" applyProtection="0"/>
    <xf numFmtId="40" fontId="79"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2" fontId="14" fillId="0" borderId="0" applyFont="0" applyFill="0" applyBorder="0" applyAlignment="0" applyProtection="0"/>
    <xf numFmtId="171" fontId="14" fillId="0" borderId="0" applyFont="0" applyFill="0" applyBorder="0" applyAlignment="0" applyProtection="0"/>
    <xf numFmtId="0" fontId="64" fillId="24" borderId="11" applyNumberFormat="0" applyAlignment="0" applyProtection="0"/>
    <xf numFmtId="38" fontId="80" fillId="0" borderId="0"/>
    <xf numFmtId="38" fontId="81" fillId="0" borderId="0"/>
    <xf numFmtId="38" fontId="82" fillId="0" borderId="0"/>
    <xf numFmtId="38" fontId="83" fillId="0" borderId="0"/>
    <xf numFmtId="0" fontId="63" fillId="0" borderId="0"/>
    <xf numFmtId="0" fontId="63" fillId="0" borderId="0"/>
    <xf numFmtId="0" fontId="84" fillId="0" borderId="10" applyNumberFormat="0" applyFill="0" applyAlignment="0" applyProtection="0"/>
    <xf numFmtId="0" fontId="85" fillId="0" borderId="0" applyNumberFormat="0" applyFill="0" applyBorder="0" applyAlignment="0" applyProtection="0"/>
    <xf numFmtId="15" fontId="63" fillId="0" borderId="0"/>
    <xf numFmtId="173" fontId="63" fillId="0" borderId="0"/>
    <xf numFmtId="174" fontId="63" fillId="0" borderId="0"/>
    <xf numFmtId="38" fontId="79" fillId="0" borderId="0" applyFont="0" applyFill="0" applyBorder="0" applyAlignment="0" applyProtection="0"/>
    <xf numFmtId="175" fontId="14" fillId="0" borderId="0" applyFont="0" applyFill="0" applyBorder="0" applyAlignment="0" applyProtection="0"/>
    <xf numFmtId="176" fontId="14" fillId="0" borderId="0" applyFont="0" applyFill="0" applyBorder="0" applyAlignment="0" applyProtection="0"/>
    <xf numFmtId="0" fontId="60" fillId="0" borderId="12" applyNumberFormat="0" applyFill="0" applyAlignment="0" applyProtection="0"/>
    <xf numFmtId="0" fontId="61" fillId="0" borderId="13" applyNumberFormat="0" applyFill="0" applyAlignment="0" applyProtection="0"/>
    <xf numFmtId="0" fontId="62" fillId="0" borderId="14" applyNumberFormat="0" applyFill="0" applyAlignment="0" applyProtection="0"/>
    <xf numFmtId="0" fontId="62" fillId="0" borderId="0" applyNumberFormat="0" applyFill="0" applyBorder="0" applyAlignment="0" applyProtection="0"/>
    <xf numFmtId="0" fontId="59" fillId="0" borderId="0" applyNumberFormat="0" applyFill="0" applyBorder="0" applyAlignment="0" applyProtection="0"/>
    <xf numFmtId="0" fontId="86" fillId="27" borderId="0" applyNumberFormat="0" applyBorder="0" applyAlignment="0" applyProtection="0"/>
    <xf numFmtId="0" fontId="87" fillId="27" borderId="0" applyNumberFormat="0" applyBorder="0" applyAlignment="0" applyProtection="0"/>
    <xf numFmtId="0" fontId="88" fillId="0" borderId="0"/>
    <xf numFmtId="177" fontId="89" fillId="0" borderId="0"/>
    <xf numFmtId="0" fontId="37" fillId="0" borderId="0"/>
    <xf numFmtId="0" fontId="14" fillId="0" borderId="0"/>
    <xf numFmtId="0" fontId="90" fillId="0" borderId="0"/>
    <xf numFmtId="0" fontId="76" fillId="0" borderId="0"/>
    <xf numFmtId="0" fontId="14" fillId="26" borderId="16" applyNumberFormat="0" applyFont="0" applyAlignment="0" applyProtection="0"/>
    <xf numFmtId="0" fontId="44" fillId="26" borderId="16" applyNumberFormat="0" applyFont="0" applyAlignment="0" applyProtection="0"/>
    <xf numFmtId="178" fontId="14" fillId="0" borderId="0" applyFont="0" applyFill="0" applyBorder="0" applyAlignment="0" applyProtection="0"/>
    <xf numFmtId="168" fontId="14" fillId="0" borderId="0" applyFont="0" applyFill="0" applyBorder="0" applyAlignment="0" applyProtection="0"/>
    <xf numFmtId="179" fontId="14" fillId="0" borderId="0" applyFont="0" applyFill="0" applyAlignment="0" applyProtection="0"/>
    <xf numFmtId="0" fontId="14" fillId="0" borderId="0" applyFont="0" applyFill="0" applyBorder="0" applyProtection="0">
      <alignment horizontal="center"/>
    </xf>
    <xf numFmtId="0" fontId="50" fillId="0" borderId="0" applyNumberFormat="0" applyFont="0" applyBorder="0" applyProtection="0"/>
    <xf numFmtId="0" fontId="54" fillId="0" borderId="9" applyNumberFormat="0" applyFill="0" applyAlignment="0" applyProtection="0"/>
    <xf numFmtId="0" fontId="91" fillId="23" borderId="17" applyNumberFormat="0" applyAlignment="0" applyProtection="0"/>
    <xf numFmtId="9" fontId="14" fillId="0" borderId="0" applyFont="0" applyFill="0" applyBorder="0" applyAlignment="0" applyProtection="0"/>
    <xf numFmtId="10" fontId="14" fillId="0" borderId="0" applyFont="0" applyFill="0" applyBorder="0" applyAlignment="0" applyProtection="0"/>
    <xf numFmtId="180" fontId="14" fillId="0" borderId="0" applyFont="0" applyFill="0" applyBorder="0" applyAlignment="0" applyProtection="0"/>
    <xf numFmtId="10" fontId="63" fillId="0" borderId="0"/>
    <xf numFmtId="10" fontId="63" fillId="0" borderId="0"/>
    <xf numFmtId="181" fontId="63" fillId="0" borderId="0"/>
    <xf numFmtId="10" fontId="92" fillId="0" borderId="0" applyFont="0" applyFill="0" applyBorder="0" applyAlignment="0" applyProtection="0"/>
    <xf numFmtId="0" fontId="76" fillId="26" borderId="16" applyNumberFormat="0" applyFont="0" applyAlignment="0" applyProtection="0"/>
    <xf numFmtId="0" fontId="73" fillId="0" borderId="10" applyNumberFormat="0" applyFill="0" applyAlignment="0" applyProtection="0"/>
    <xf numFmtId="9" fontId="14" fillId="0" borderId="0" applyFont="0" applyFill="0" applyBorder="0" applyAlignment="0" applyProtection="0"/>
    <xf numFmtId="9" fontId="14" fillId="0" borderId="0" applyFont="0" applyFill="0" applyBorder="0" applyAlignment="0" applyProtection="0"/>
    <xf numFmtId="9" fontId="45" fillId="0" borderId="0" applyFont="0" applyFill="0" applyBorder="0" applyAlignment="0" applyProtection="0"/>
    <xf numFmtId="0" fontId="58" fillId="4" borderId="0" applyNumberFormat="0" applyBorder="0" applyAlignment="0" applyProtection="0"/>
    <xf numFmtId="4" fontId="93" fillId="28" borderId="18" applyNumberFormat="0" applyProtection="0">
      <alignment vertical="center"/>
    </xf>
    <xf numFmtId="4" fontId="94" fillId="28" borderId="18" applyNumberFormat="0" applyProtection="0">
      <alignment vertical="center"/>
    </xf>
    <xf numFmtId="4" fontId="95" fillId="28" borderId="18" applyNumberFormat="0" applyProtection="0">
      <alignment horizontal="left" vertical="center" indent="1"/>
    </xf>
    <xf numFmtId="0" fontId="96" fillId="28" borderId="18" applyNumberFormat="0" applyProtection="0">
      <alignment horizontal="left" vertical="top" indent="1"/>
    </xf>
    <xf numFmtId="4" fontId="95" fillId="29" borderId="0" applyNumberFormat="0" applyProtection="0">
      <alignment horizontal="left" vertical="center" indent="1"/>
    </xf>
    <xf numFmtId="4" fontId="95" fillId="30" borderId="18" applyNumberFormat="0" applyProtection="0">
      <alignment horizontal="right" vertical="center"/>
    </xf>
    <xf numFmtId="4" fontId="95" fillId="31" borderId="18" applyNumberFormat="0" applyProtection="0">
      <alignment horizontal="right" vertical="center"/>
    </xf>
    <xf numFmtId="4" fontId="95" fillId="32" borderId="18" applyNumberFormat="0" applyProtection="0">
      <alignment horizontal="right" vertical="center"/>
    </xf>
    <xf numFmtId="4" fontId="95" fillId="33" borderId="18" applyNumberFormat="0" applyProtection="0">
      <alignment horizontal="right" vertical="center"/>
    </xf>
    <xf numFmtId="4" fontId="95" fillId="34" borderId="18" applyNumberFormat="0" applyProtection="0">
      <alignment horizontal="right" vertical="center"/>
    </xf>
    <xf numFmtId="4" fontId="95" fillId="35" borderId="18" applyNumberFormat="0" applyProtection="0">
      <alignment horizontal="right" vertical="center"/>
    </xf>
    <xf numFmtId="4" fontId="95" fillId="36" borderId="18" applyNumberFormat="0" applyProtection="0">
      <alignment horizontal="right" vertical="center"/>
    </xf>
    <xf numFmtId="4" fontId="95" fillId="37" borderId="18" applyNumberFormat="0" applyProtection="0">
      <alignment horizontal="right" vertical="center"/>
    </xf>
    <xf numFmtId="4" fontId="95" fillId="38" borderId="18" applyNumberFormat="0" applyProtection="0">
      <alignment horizontal="right" vertical="center"/>
    </xf>
    <xf numFmtId="4" fontId="93" fillId="39" borderId="19" applyNumberFormat="0" applyProtection="0">
      <alignment horizontal="left" vertical="center" indent="1"/>
    </xf>
    <xf numFmtId="4" fontId="93" fillId="25" borderId="0" applyNumberFormat="0" applyProtection="0">
      <alignment horizontal="left" vertical="center" indent="1"/>
    </xf>
    <xf numFmtId="4" fontId="93" fillId="29" borderId="0" applyNumberFormat="0" applyProtection="0">
      <alignment horizontal="left" vertical="center" indent="1"/>
    </xf>
    <xf numFmtId="4" fontId="95" fillId="25" borderId="18" applyNumberFormat="0" applyProtection="0">
      <alignment horizontal="right" vertical="center"/>
    </xf>
    <xf numFmtId="4" fontId="50" fillId="25" borderId="0" applyNumberFormat="0" applyProtection="0">
      <alignment horizontal="left" vertical="center" indent="1"/>
    </xf>
    <xf numFmtId="4" fontId="50" fillId="29" borderId="0" applyNumberFormat="0" applyProtection="0">
      <alignment horizontal="left" vertical="center" indent="1"/>
    </xf>
    <xf numFmtId="0" fontId="14" fillId="29" borderId="18" applyNumberFormat="0" applyProtection="0">
      <alignment horizontal="left" vertical="center" indent="1"/>
    </xf>
    <xf numFmtId="0" fontId="14" fillId="29" borderId="18" applyNumberFormat="0" applyProtection="0">
      <alignment horizontal="left" vertical="top" indent="1"/>
    </xf>
    <xf numFmtId="0" fontId="14" fillId="40" borderId="18" applyNumberFormat="0" applyProtection="0">
      <alignment horizontal="left" vertical="center" indent="1"/>
    </xf>
    <xf numFmtId="0" fontId="14" fillId="40" borderId="18" applyNumberFormat="0" applyProtection="0">
      <alignment horizontal="left" vertical="top" indent="1"/>
    </xf>
    <xf numFmtId="0" fontId="14" fillId="25" borderId="18" applyNumberFormat="0" applyProtection="0">
      <alignment horizontal="left" vertical="center" indent="1"/>
    </xf>
    <xf numFmtId="0" fontId="14" fillId="25" borderId="18" applyNumberFormat="0" applyProtection="0">
      <alignment horizontal="left" vertical="top" indent="1"/>
    </xf>
    <xf numFmtId="0" fontId="14" fillId="41" borderId="18" applyNumberFormat="0" applyProtection="0">
      <alignment horizontal="left" vertical="center" indent="1"/>
    </xf>
    <xf numFmtId="0" fontId="14" fillId="41" borderId="18" applyNumberFormat="0" applyProtection="0">
      <alignment horizontal="left" vertical="top" indent="1"/>
    </xf>
    <xf numFmtId="4" fontId="95" fillId="41" borderId="18" applyNumberFormat="0" applyProtection="0">
      <alignment vertical="center"/>
    </xf>
    <xf numFmtId="4" fontId="97" fillId="41" borderId="18" applyNumberFormat="0" applyProtection="0">
      <alignment vertical="center"/>
    </xf>
    <xf numFmtId="4" fontId="93" fillId="25" borderId="20" applyNumberFormat="0" applyProtection="0">
      <alignment horizontal="left" vertical="center" indent="1"/>
    </xf>
    <xf numFmtId="0" fontId="50" fillId="42" borderId="18" applyNumberFormat="0" applyProtection="0">
      <alignment horizontal="left" vertical="top" indent="1"/>
    </xf>
    <xf numFmtId="4" fontId="95" fillId="41" borderId="18" applyNumberFormat="0" applyProtection="0">
      <alignment horizontal="right" vertical="center"/>
    </xf>
    <xf numFmtId="4" fontId="97" fillId="41" borderId="18" applyNumberFormat="0" applyProtection="0">
      <alignment horizontal="right" vertical="center"/>
    </xf>
    <xf numFmtId="4" fontId="93" fillId="25" borderId="18" applyNumberFormat="0" applyProtection="0">
      <alignment horizontal="left" vertical="center" indent="1"/>
    </xf>
    <xf numFmtId="0" fontId="50" fillId="40" borderId="18" applyNumberFormat="0" applyProtection="0">
      <alignment horizontal="left" vertical="top" indent="1"/>
    </xf>
    <xf numFmtId="4" fontId="98" fillId="40" borderId="20" applyNumberFormat="0" applyProtection="0">
      <alignment horizontal="left" vertical="center" indent="1"/>
    </xf>
    <xf numFmtId="4" fontId="99" fillId="41" borderId="18" applyNumberFormat="0" applyProtection="0">
      <alignment horizontal="right" vertical="center"/>
    </xf>
    <xf numFmtId="182" fontId="100" fillId="37" borderId="21"/>
    <xf numFmtId="49" fontId="101" fillId="37" borderId="0"/>
    <xf numFmtId="49" fontId="102" fillId="36" borderId="22">
      <alignment horizontal="center" wrapText="1"/>
    </xf>
    <xf numFmtId="49" fontId="102" fillId="36" borderId="22">
      <alignment wrapText="1"/>
    </xf>
    <xf numFmtId="0" fontId="100" fillId="43" borderId="23">
      <protection locked="0"/>
    </xf>
    <xf numFmtId="0" fontId="103" fillId="43" borderId="0"/>
    <xf numFmtId="0" fontId="102" fillId="28" borderId="22"/>
    <xf numFmtId="0" fontId="102" fillId="28" borderId="22"/>
    <xf numFmtId="0" fontId="102" fillId="35" borderId="22">
      <alignment vertical="center" wrapText="1"/>
    </xf>
    <xf numFmtId="0" fontId="87" fillId="27" borderId="0" applyNumberFormat="0" applyBorder="0" applyAlignment="0" applyProtection="0"/>
    <xf numFmtId="0" fontId="77" fillId="5" borderId="0" applyNumberFormat="0" applyBorder="0" applyAlignment="0" applyProtection="0"/>
    <xf numFmtId="0" fontId="88" fillId="0" borderId="0"/>
    <xf numFmtId="0" fontId="14" fillId="0" borderId="0"/>
    <xf numFmtId="0" fontId="14" fillId="0" borderId="0"/>
    <xf numFmtId="0" fontId="79" fillId="0" borderId="0"/>
    <xf numFmtId="0" fontId="14" fillId="0" borderId="0"/>
    <xf numFmtId="0" fontId="14" fillId="0" borderId="0"/>
    <xf numFmtId="0" fontId="14" fillId="0" borderId="0"/>
    <xf numFmtId="0" fontId="14" fillId="0" borderId="0"/>
    <xf numFmtId="0" fontId="14" fillId="0" borderId="0"/>
    <xf numFmtId="0" fontId="50" fillId="0" borderId="0">
      <alignment vertical="top"/>
    </xf>
    <xf numFmtId="2" fontId="14" fillId="0" borderId="0" applyFill="0" applyBorder="0" applyProtection="0">
      <alignment horizontal="right"/>
    </xf>
    <xf numFmtId="2" fontId="104" fillId="44" borderId="24" applyProtection="0">
      <alignment horizontal="right"/>
    </xf>
    <xf numFmtId="2" fontId="105" fillId="45" borderId="24" applyProtection="0">
      <alignment horizontal="right"/>
    </xf>
    <xf numFmtId="14" fontId="106" fillId="46" borderId="24" applyProtection="0">
      <alignment horizontal="right"/>
    </xf>
    <xf numFmtId="14" fontId="106" fillId="46" borderId="24" applyProtection="0">
      <alignment horizontal="left"/>
    </xf>
    <xf numFmtId="0" fontId="107" fillId="47" borderId="24" applyNumberFormat="0" applyProtection="0">
      <alignment horizontal="left"/>
    </xf>
    <xf numFmtId="175" fontId="14" fillId="0" borderId="25" applyFont="0" applyFill="0" applyAlignment="0" applyProtection="0"/>
    <xf numFmtId="0" fontId="108" fillId="23" borderId="8" applyNumberFormat="0" applyAlignment="0" applyProtection="0"/>
    <xf numFmtId="14" fontId="109" fillId="1" borderId="26" applyBorder="0">
      <alignment horizontal="center"/>
    </xf>
    <xf numFmtId="0" fontId="110" fillId="0" borderId="0" applyNumberFormat="0" applyFill="0" applyBorder="0" applyAlignment="0" applyProtection="0"/>
    <xf numFmtId="0" fontId="111" fillId="0" borderId="0" applyNumberFormat="0" applyFill="0" applyBorder="0" applyAlignment="0" applyProtection="0"/>
    <xf numFmtId="0" fontId="67"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3" fillId="0" borderId="12" applyNumberFormat="0" applyFill="0" applyAlignment="0" applyProtection="0"/>
    <xf numFmtId="0" fontId="114" fillId="0" borderId="13" applyNumberFormat="0" applyFill="0" applyAlignment="0" applyProtection="0"/>
    <xf numFmtId="0" fontId="115" fillId="0" borderId="14" applyNumberFormat="0" applyFill="0" applyAlignment="0" applyProtection="0"/>
    <xf numFmtId="0" fontId="115" fillId="0" borderId="0" applyNumberFormat="0" applyFill="0" applyBorder="0" applyAlignment="0" applyProtection="0"/>
    <xf numFmtId="175" fontId="14" fillId="0" borderId="27" applyFont="0" applyFill="0" applyAlignment="0" applyProtection="0"/>
    <xf numFmtId="0" fontId="116" fillId="0" borderId="9" applyNumberFormat="0" applyFill="0" applyAlignment="0" applyProtection="0"/>
    <xf numFmtId="0" fontId="117" fillId="0" borderId="0"/>
    <xf numFmtId="0" fontId="16" fillId="0" borderId="0" applyAlignment="0">
      <alignment horizontal="right"/>
    </xf>
    <xf numFmtId="0" fontId="118" fillId="4" borderId="0" applyNumberFormat="0" applyBorder="0" applyAlignment="0" applyProtection="0"/>
    <xf numFmtId="0" fontId="119" fillId="5" borderId="0" applyNumberFormat="0" applyBorder="0" applyAlignment="0" applyProtection="0"/>
    <xf numFmtId="183" fontId="79" fillId="0" borderId="0" applyFont="0" applyFill="0" applyBorder="0" applyAlignment="0" applyProtection="0"/>
    <xf numFmtId="0" fontId="51" fillId="8" borderId="8" applyNumberFormat="0" applyAlignment="0" applyProtection="0"/>
    <xf numFmtId="0" fontId="108" fillId="23" borderId="8" applyNumberFormat="0" applyAlignment="0" applyProtection="0"/>
    <xf numFmtId="0" fontId="78" fillId="23" borderId="17" applyNumberFormat="0" applyAlignment="0" applyProtection="0"/>
    <xf numFmtId="0" fontId="85" fillId="0" borderId="0" applyNumberFormat="0" applyFill="0" applyBorder="0" applyAlignment="0" applyProtection="0"/>
    <xf numFmtId="0" fontId="120" fillId="0" borderId="0" applyNumberFormat="0" applyFill="0" applyBorder="0" applyAlignment="0" applyProtection="0"/>
    <xf numFmtId="0" fontId="50" fillId="0" borderId="0" applyAlignment="0"/>
    <xf numFmtId="0" fontId="46"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20" borderId="0" applyNumberFormat="0" applyBorder="0" applyAlignment="0" applyProtection="0"/>
    <xf numFmtId="43" fontId="14" fillId="0" borderId="0" applyFont="0" applyFill="0" applyBorder="0" applyAlignment="0" applyProtection="0"/>
    <xf numFmtId="0" fontId="79" fillId="0" borderId="0"/>
    <xf numFmtId="0" fontId="141" fillId="0" borderId="0"/>
    <xf numFmtId="0" fontId="14" fillId="0" borderId="0"/>
    <xf numFmtId="0" fontId="45" fillId="8" borderId="0" applyNumberFormat="0" applyBorder="0" applyAlignment="0" applyProtection="0"/>
    <xf numFmtId="0" fontId="45" fillId="10" borderId="0" applyNumberFormat="0" applyBorder="0" applyAlignment="0" applyProtection="0"/>
    <xf numFmtId="0" fontId="45" fillId="26" borderId="0" applyNumberFormat="0" applyBorder="0" applyAlignment="0" applyProtection="0"/>
    <xf numFmtId="0" fontId="45" fillId="8" borderId="0" applyNumberFormat="0" applyBorder="0" applyAlignment="0" applyProtection="0"/>
    <xf numFmtId="0" fontId="45" fillId="7" borderId="0" applyNumberFormat="0" applyBorder="0" applyAlignment="0" applyProtection="0"/>
    <xf numFmtId="0" fontId="45" fillId="26" borderId="0" applyNumberFormat="0" applyBorder="0" applyAlignment="0" applyProtection="0"/>
    <xf numFmtId="0" fontId="45" fillId="23" borderId="0" applyNumberFormat="0" applyBorder="0" applyAlignment="0" applyProtection="0"/>
    <xf numFmtId="0" fontId="45" fillId="10" borderId="0" applyNumberFormat="0" applyBorder="0" applyAlignment="0" applyProtection="0"/>
    <xf numFmtId="0" fontId="45" fillId="27" borderId="0" applyNumberFormat="0" applyBorder="0" applyAlignment="0" applyProtection="0"/>
    <xf numFmtId="0" fontId="45" fillId="23" borderId="0" applyNumberFormat="0" applyBorder="0" applyAlignment="0" applyProtection="0"/>
    <xf numFmtId="0" fontId="45" fillId="9" borderId="0" applyNumberFormat="0" applyBorder="0" applyAlignment="0" applyProtection="0"/>
    <xf numFmtId="0" fontId="45" fillId="27" borderId="0" applyNumberFormat="0" applyBorder="0" applyAlignment="0" applyProtection="0"/>
    <xf numFmtId="0" fontId="48" fillId="15" borderId="0" applyNumberFormat="0" applyBorder="0" applyAlignment="0" applyProtection="0"/>
    <xf numFmtId="0" fontId="48" fillId="10" borderId="0" applyNumberFormat="0" applyBorder="0" applyAlignment="0" applyProtection="0"/>
    <xf numFmtId="0" fontId="48" fillId="27" borderId="0" applyNumberFormat="0" applyBorder="0" applyAlignment="0" applyProtection="0"/>
    <xf numFmtId="0" fontId="48" fillId="23" borderId="0" applyNumberFormat="0" applyBorder="0" applyAlignment="0" applyProtection="0"/>
    <xf numFmtId="0" fontId="48" fillId="15" borderId="0" applyNumberFormat="0" applyBorder="0" applyAlignment="0" applyProtection="0"/>
    <xf numFmtId="0" fontId="48" fillId="10" borderId="0" applyNumberFormat="0" applyBorder="0" applyAlignment="0" applyProtection="0"/>
    <xf numFmtId="43" fontId="37" fillId="0" borderId="0" applyFont="0" applyFill="0" applyBorder="0" applyAlignment="0" applyProtection="0"/>
    <xf numFmtId="43" fontId="14" fillId="0" borderId="0" applyFont="0" applyFill="0" applyBorder="0" applyAlignment="0" applyProtection="0"/>
    <xf numFmtId="171"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88" fillId="0" borderId="0"/>
    <xf numFmtId="0" fontId="11" fillId="0" borderId="0"/>
    <xf numFmtId="0" fontId="11" fillId="0" borderId="0"/>
    <xf numFmtId="0" fontId="11" fillId="0" borderId="0"/>
    <xf numFmtId="0" fontId="37" fillId="0" borderId="0"/>
    <xf numFmtId="0" fontId="37" fillId="0" borderId="0"/>
    <xf numFmtId="0" fontId="14" fillId="0" borderId="0"/>
    <xf numFmtId="0" fontId="88" fillId="0" borderId="0"/>
    <xf numFmtId="0" fontId="14" fillId="0" borderId="0"/>
    <xf numFmtId="0" fontId="79" fillId="0" borderId="0"/>
    <xf numFmtId="0" fontId="14" fillId="0" borderId="0"/>
    <xf numFmtId="0" fontId="11" fillId="0" borderId="0"/>
    <xf numFmtId="0" fontId="10" fillId="0" borderId="0"/>
    <xf numFmtId="0" fontId="9" fillId="0" borderId="0"/>
    <xf numFmtId="0" fontId="8" fillId="0" borderId="0"/>
    <xf numFmtId="187" fontId="14" fillId="0" borderId="0" applyFont="0" applyFill="0" applyBorder="0" applyAlignment="0" applyProtection="0"/>
    <xf numFmtId="171" fontId="14" fillId="0" borderId="0" applyFont="0" applyFill="0" applyBorder="0" applyAlignment="0" applyProtection="0"/>
    <xf numFmtId="171" fontId="8" fillId="0" borderId="0" applyFont="0" applyFill="0" applyBorder="0" applyAlignment="0" applyProtection="0"/>
    <xf numFmtId="43" fontId="8" fillId="0" borderId="0" applyFont="0" applyFill="0" applyBorder="0" applyAlignment="0" applyProtection="0"/>
    <xf numFmtId="0" fontId="8" fillId="0" borderId="0"/>
    <xf numFmtId="0" fontId="79" fillId="0" borderId="0"/>
    <xf numFmtId="0" fontId="79" fillId="0" borderId="0"/>
    <xf numFmtId="43" fontId="8" fillId="0" borderId="0" applyFont="0" applyFill="0" applyBorder="0" applyAlignment="0" applyProtection="0"/>
    <xf numFmtId="0" fontId="8" fillId="0" borderId="0"/>
    <xf numFmtId="0" fontId="8" fillId="0" borderId="0"/>
    <xf numFmtId="0" fontId="7" fillId="0" borderId="0"/>
    <xf numFmtId="0" fontId="6" fillId="0" borderId="0"/>
    <xf numFmtId="0" fontId="5" fillId="0" borderId="0"/>
    <xf numFmtId="0" fontId="157" fillId="0" borderId="0"/>
    <xf numFmtId="0" fontId="4" fillId="0" borderId="0"/>
    <xf numFmtId="0" fontId="3" fillId="0" borderId="0"/>
    <xf numFmtId="0" fontId="3" fillId="0" borderId="0"/>
    <xf numFmtId="0" fontId="2" fillId="0" borderId="0"/>
    <xf numFmtId="0" fontId="1" fillId="0" borderId="0"/>
    <xf numFmtId="43" fontId="14" fillId="0" borderId="0" applyFont="0" applyFill="0" applyBorder="0" applyAlignment="0" applyProtection="0"/>
  </cellStyleXfs>
  <cellXfs count="723">
    <xf numFmtId="0" fontId="0" fillId="0" borderId="0" xfId="0"/>
    <xf numFmtId="0" fontId="15" fillId="0" borderId="0" xfId="0" applyFont="1" applyAlignment="1"/>
    <xf numFmtId="0" fontId="16" fillId="0" borderId="0" xfId="0" applyFont="1" applyAlignment="1"/>
    <xf numFmtId="0" fontId="18" fillId="0" borderId="0" xfId="0" applyFont="1" applyAlignment="1">
      <alignment vertical="top" wrapText="1"/>
    </xf>
    <xf numFmtId="0" fontId="20" fillId="0" borderId="0" xfId="0" applyFont="1"/>
    <xf numFmtId="0" fontId="20" fillId="0" borderId="0" xfId="0" applyFont="1" applyFill="1" applyAlignment="1">
      <alignment horizontal="right" vertical="center"/>
    </xf>
    <xf numFmtId="0" fontId="19" fillId="0" borderId="0" xfId="0" applyFont="1" applyFill="1" applyBorder="1"/>
    <xf numFmtId="0" fontId="20" fillId="0" borderId="0" xfId="0" applyFont="1" applyFill="1"/>
    <xf numFmtId="0" fontId="21" fillId="0" borderId="0" xfId="0" applyFont="1" applyFill="1"/>
    <xf numFmtId="164" fontId="19" fillId="0" borderId="0" xfId="0" applyNumberFormat="1" applyFont="1" applyFill="1" applyBorder="1" applyAlignment="1">
      <alignment horizontal="right"/>
    </xf>
    <xf numFmtId="0" fontId="20" fillId="0" borderId="0" xfId="0" applyFont="1" applyFill="1" applyBorder="1"/>
    <xf numFmtId="0" fontId="23" fillId="0" borderId="1" xfId="0" applyFont="1" applyBorder="1"/>
    <xf numFmtId="0" fontId="15" fillId="0" borderId="5" xfId="0" applyFont="1" applyBorder="1" applyAlignment="1">
      <alignment horizontal="left"/>
    </xf>
    <xf numFmtId="0" fontId="15" fillId="0" borderId="5" xfId="0" applyFont="1" applyBorder="1" applyAlignment="1">
      <alignment horizontal="left" wrapText="1"/>
    </xf>
    <xf numFmtId="0" fontId="16" fillId="0" borderId="0" xfId="0" applyFont="1" applyAlignment="1">
      <alignment horizontal="left"/>
    </xf>
    <xf numFmtId="0" fontId="24" fillId="0" borderId="0" xfId="0" applyFont="1" applyFill="1" applyBorder="1" applyAlignment="1">
      <alignment horizontal="left"/>
    </xf>
    <xf numFmtId="0" fontId="24" fillId="0" borderId="0" xfId="0" applyFont="1" applyFill="1" applyBorder="1" applyAlignment="1">
      <alignment wrapText="1"/>
    </xf>
    <xf numFmtId="0" fontId="23" fillId="0" borderId="0" xfId="0" applyFont="1" applyFill="1" applyBorder="1" applyAlignment="1">
      <alignment wrapText="1"/>
    </xf>
    <xf numFmtId="0" fontId="20" fillId="0" borderId="0" xfId="0" applyFont="1" applyFill="1" applyBorder="1" applyAlignment="1">
      <alignment wrapText="1"/>
    </xf>
    <xf numFmtId="0" fontId="23" fillId="0" borderId="0" xfId="0" applyFont="1" applyFill="1" applyBorder="1"/>
    <xf numFmtId="0" fontId="25" fillId="0" borderId="0" xfId="0" applyFont="1" applyFill="1" applyBorder="1" applyAlignment="1">
      <alignment wrapText="1"/>
    </xf>
    <xf numFmtId="0" fontId="29" fillId="0" borderId="0" xfId="0" applyFont="1"/>
    <xf numFmtId="0" fontId="13" fillId="0" borderId="0" xfId="0" applyFont="1"/>
    <xf numFmtId="0" fontId="34" fillId="0" borderId="0" xfId="0" applyFont="1"/>
    <xf numFmtId="0" fontId="0" fillId="0" borderId="0" xfId="0" applyFont="1"/>
    <xf numFmtId="0" fontId="37" fillId="0" borderId="0" xfId="0" applyFont="1"/>
    <xf numFmtId="0" fontId="19" fillId="0" borderId="0" xfId="0" applyFont="1" applyBorder="1"/>
    <xf numFmtId="0" fontId="19" fillId="0" borderId="0" xfId="0" applyFont="1"/>
    <xf numFmtId="0" fontId="24" fillId="0" borderId="0" xfId="0" applyFont="1"/>
    <xf numFmtId="0" fontId="15" fillId="0" borderId="0" xfId="0" applyFont="1" applyFill="1" applyAlignment="1">
      <alignment horizontal="left"/>
    </xf>
    <xf numFmtId="0" fontId="19" fillId="0" borderId="0" xfId="0" applyFont="1" applyFill="1" applyBorder="1" applyAlignment="1">
      <alignment horizontal="left"/>
    </xf>
    <xf numFmtId="0" fontId="32" fillId="0" borderId="0" xfId="0" applyFont="1" applyFill="1" applyBorder="1" applyAlignment="1">
      <alignment horizontal="left"/>
    </xf>
    <xf numFmtId="0" fontId="40" fillId="0" borderId="0" xfId="0" applyFont="1" applyFill="1" applyBorder="1" applyAlignment="1">
      <alignment horizontal="left"/>
    </xf>
    <xf numFmtId="0" fontId="32" fillId="2" borderId="0" xfId="0" applyFont="1" applyFill="1" applyBorder="1"/>
    <xf numFmtId="0" fontId="40" fillId="0" borderId="0" xfId="0" applyFont="1" applyFill="1"/>
    <xf numFmtId="0" fontId="32" fillId="2" borderId="0" xfId="0" applyFont="1" applyFill="1" applyBorder="1" applyAlignment="1">
      <alignment horizontal="left"/>
    </xf>
    <xf numFmtId="0" fontId="19" fillId="2" borderId="0" xfId="0" applyFont="1" applyFill="1" applyBorder="1"/>
    <xf numFmtId="0" fontId="42" fillId="0" borderId="0" xfId="2" applyFont="1"/>
    <xf numFmtId="0" fontId="0" fillId="0" borderId="0" xfId="0" applyFill="1"/>
    <xf numFmtId="0" fontId="0" fillId="0" borderId="0" xfId="0" applyFill="1" applyAlignment="1">
      <alignment vertical="center"/>
    </xf>
    <xf numFmtId="0" fontId="32" fillId="0" borderId="0" xfId="0" applyFont="1" applyFill="1" applyAlignment="1">
      <alignment horizontal="left"/>
    </xf>
    <xf numFmtId="0" fontId="23" fillId="0" borderId="0" xfId="0" applyFont="1" applyFill="1" applyBorder="1" applyAlignment="1">
      <alignment horizontal="left"/>
    </xf>
    <xf numFmtId="0" fontId="126" fillId="0" borderId="0" xfId="0" applyFont="1" applyFill="1" applyBorder="1"/>
    <xf numFmtId="0" fontId="23" fillId="0" borderId="0" xfId="0" applyFont="1" applyFill="1" applyBorder="1" applyAlignment="1">
      <alignment horizontal="center"/>
    </xf>
    <xf numFmtId="0" fontId="23" fillId="0" borderId="0" xfId="0" applyFont="1" applyFill="1"/>
    <xf numFmtId="164" fontId="23" fillId="0" borderId="0" xfId="0" applyNumberFormat="1" applyFont="1" applyFill="1"/>
    <xf numFmtId="0" fontId="32" fillId="0" borderId="0" xfId="0" applyFont="1" applyFill="1"/>
    <xf numFmtId="0" fontId="23" fillId="0" borderId="0" xfId="0" applyFont="1" applyFill="1" applyAlignment="1">
      <alignment horizontal="center"/>
    </xf>
    <xf numFmtId="0" fontId="126" fillId="0" borderId="0" xfId="0" applyFont="1" applyFill="1" applyBorder="1" applyAlignment="1">
      <alignment horizontal="left"/>
    </xf>
    <xf numFmtId="0" fontId="38" fillId="0" borderId="0" xfId="0" applyFont="1" applyFill="1"/>
    <xf numFmtId="0" fontId="126" fillId="0" borderId="0" xfId="0" applyFont="1" applyFill="1" applyBorder="1" applyAlignment="1">
      <alignment horizontal="center"/>
    </xf>
    <xf numFmtId="0" fontId="32" fillId="0" borderId="0" xfId="0" applyFont="1" applyFill="1" applyAlignment="1">
      <alignment horizontal="center"/>
    </xf>
    <xf numFmtId="0" fontId="23" fillId="0" borderId="0" xfId="0" applyFont="1" applyFill="1" applyBorder="1" applyAlignment="1"/>
    <xf numFmtId="0" fontId="130" fillId="0" borderId="0" xfId="286" applyFont="1" applyAlignment="1"/>
    <xf numFmtId="0" fontId="32" fillId="0" borderId="6" xfId="0" applyFont="1" applyFill="1" applyBorder="1" applyAlignment="1">
      <alignment horizontal="center" vertical="center"/>
    </xf>
    <xf numFmtId="0" fontId="32" fillId="0" borderId="6" xfId="0" applyFont="1" applyFill="1" applyBorder="1" applyAlignment="1">
      <alignment horizontal="right" vertical="center" wrapText="1"/>
    </xf>
    <xf numFmtId="0" fontId="131" fillId="0" borderId="0" xfId="286" applyFont="1" applyBorder="1" applyAlignment="1">
      <alignment vertical="center" wrapText="1"/>
    </xf>
    <xf numFmtId="0" fontId="131" fillId="0" borderId="0" xfId="286" applyFont="1" applyAlignment="1">
      <alignment vertical="center" wrapText="1"/>
    </xf>
    <xf numFmtId="0" fontId="38" fillId="0" borderId="0" xfId="0" applyFont="1" applyFill="1" applyBorder="1"/>
    <xf numFmtId="0" fontId="32" fillId="0" borderId="0" xfId="0" applyFont="1" applyFill="1" applyBorder="1" applyAlignment="1">
      <alignment horizontal="center"/>
    </xf>
    <xf numFmtId="0" fontId="131" fillId="0" borderId="0" xfId="286" applyFont="1" applyAlignment="1"/>
    <xf numFmtId="184" fontId="32" fillId="0" borderId="0" xfId="0" applyNumberFormat="1" applyFont="1" applyFill="1" applyBorder="1" applyAlignment="1">
      <alignment horizontal="center"/>
    </xf>
    <xf numFmtId="0" fontId="32" fillId="0" borderId="0" xfId="0" applyFont="1" applyFill="1" applyBorder="1"/>
    <xf numFmtId="164" fontId="32" fillId="0" borderId="0" xfId="0" applyNumberFormat="1" applyFont="1" applyFill="1" applyBorder="1"/>
    <xf numFmtId="164" fontId="32" fillId="0" borderId="0" xfId="0" applyNumberFormat="1" applyFont="1" applyFill="1"/>
    <xf numFmtId="184" fontId="32" fillId="0" borderId="0" xfId="0" applyNumberFormat="1" applyFont="1" applyFill="1" applyAlignment="1">
      <alignment horizontal="center"/>
    </xf>
    <xf numFmtId="0" fontId="38" fillId="0" borderId="0" xfId="0" applyFont="1" applyFill="1" applyBorder="1" applyAlignment="1">
      <alignment horizontal="left"/>
    </xf>
    <xf numFmtId="164" fontId="38" fillId="0" borderId="0" xfId="0" applyNumberFormat="1" applyFont="1" applyFill="1" applyBorder="1"/>
    <xf numFmtId="0" fontId="131" fillId="0" borderId="0" xfId="286" applyFont="1" applyBorder="1" applyAlignment="1"/>
    <xf numFmtId="0" fontId="123" fillId="0" borderId="0" xfId="0" applyFont="1" applyFill="1" applyAlignment="1">
      <alignment horizontal="left"/>
    </xf>
    <xf numFmtId="164" fontId="123" fillId="0" borderId="0" xfId="0" applyNumberFormat="1" applyFont="1" applyFill="1" applyBorder="1"/>
    <xf numFmtId="0" fontId="38" fillId="0" borderId="1" xfId="0" applyFont="1" applyFill="1" applyBorder="1"/>
    <xf numFmtId="0" fontId="123" fillId="0" borderId="1" xfId="0" applyFont="1" applyFill="1" applyBorder="1" applyAlignment="1">
      <alignment horizontal="left"/>
    </xf>
    <xf numFmtId="164" fontId="123" fillId="0" borderId="1" xfId="0" applyNumberFormat="1" applyFont="1" applyFill="1" applyBorder="1"/>
    <xf numFmtId="167" fontId="131" fillId="0" borderId="0" xfId="286" applyNumberFormat="1" applyFont="1" applyBorder="1" applyAlignment="1"/>
    <xf numFmtId="0" fontId="130" fillId="0" borderId="0" xfId="286" applyFont="1" applyBorder="1" applyAlignment="1"/>
    <xf numFmtId="167" fontId="130" fillId="0" borderId="0" xfId="286" applyNumberFormat="1" applyFont="1" applyBorder="1" applyAlignment="1"/>
    <xf numFmtId="167" fontId="130" fillId="0" borderId="0" xfId="286" applyNumberFormat="1" applyFont="1" applyAlignment="1"/>
    <xf numFmtId="0" fontId="126" fillId="0" borderId="0" xfId="0" applyFont="1" applyFill="1" applyAlignment="1">
      <alignment vertical="top" wrapText="1"/>
    </xf>
    <xf numFmtId="0" fontId="23" fillId="0" borderId="0" xfId="0" applyFont="1" applyFill="1" applyAlignment="1">
      <alignment vertical="top" wrapText="1"/>
    </xf>
    <xf numFmtId="0" fontId="23" fillId="0" borderId="0" xfId="0" applyFont="1" applyFill="1" applyBorder="1" applyAlignment="1">
      <alignment vertical="top" wrapText="1"/>
    </xf>
    <xf numFmtId="0" fontId="19" fillId="0" borderId="0" xfId="0" applyFont="1" applyFill="1"/>
    <xf numFmtId="0" fontId="34" fillId="0" borderId="0" xfId="0" applyFont="1" applyFill="1" applyAlignment="1">
      <alignment horizontal="left"/>
    </xf>
    <xf numFmtId="0" fontId="34" fillId="0" borderId="0" xfId="0" applyFont="1" applyFill="1"/>
    <xf numFmtId="0" fontId="32" fillId="0" borderId="0" xfId="0" applyFont="1" applyFill="1" applyBorder="1" applyAlignment="1">
      <alignment horizontal="left" vertical="top"/>
    </xf>
    <xf numFmtId="0" fontId="32" fillId="0" borderId="0" xfId="0" applyFont="1" applyFill="1" applyBorder="1" applyAlignment="1">
      <alignment vertical="top" wrapText="1"/>
    </xf>
    <xf numFmtId="0" fontId="122" fillId="0" borderId="0" xfId="2" applyFont="1"/>
    <xf numFmtId="0" fontId="121" fillId="0" borderId="0" xfId="2" applyFont="1"/>
    <xf numFmtId="0" fontId="116" fillId="0" borderId="0" xfId="2" applyFont="1"/>
    <xf numFmtId="0" fontId="30" fillId="0" borderId="0" xfId="2" applyFont="1"/>
    <xf numFmtId="0" fontId="12" fillId="0" borderId="0" xfId="2"/>
    <xf numFmtId="0" fontId="30" fillId="0" borderId="6" xfId="2" applyFont="1" applyBorder="1" applyAlignment="1">
      <alignment vertical="center"/>
    </xf>
    <xf numFmtId="0" fontId="30" fillId="0" borderId="6" xfId="2" applyFont="1" applyBorder="1" applyAlignment="1">
      <alignment horizontal="right" vertical="center" wrapText="1"/>
    </xf>
    <xf numFmtId="0" fontId="42" fillId="0" borderId="0" xfId="2" applyFont="1" applyAlignment="1">
      <alignment vertical="center"/>
    </xf>
    <xf numFmtId="0" fontId="12" fillId="0" borderId="0" xfId="2" applyAlignment="1">
      <alignment vertical="center"/>
    </xf>
    <xf numFmtId="164" fontId="30" fillId="0" borderId="0" xfId="2" applyNumberFormat="1" applyFont="1"/>
    <xf numFmtId="0" fontId="41" fillId="0" borderId="0" xfId="2" applyFont="1"/>
    <xf numFmtId="164" fontId="41" fillId="0" borderId="0" xfId="2" applyNumberFormat="1" applyFont="1"/>
    <xf numFmtId="0" fontId="30" fillId="0" borderId="1" xfId="2" applyFont="1" applyBorder="1"/>
    <xf numFmtId="164" fontId="30" fillId="0" borderId="1" xfId="2" applyNumberFormat="1" applyFont="1" applyBorder="1"/>
    <xf numFmtId="0" fontId="30" fillId="0" borderId="0" xfId="2" applyFont="1" applyAlignment="1">
      <alignment wrapText="1"/>
    </xf>
    <xf numFmtId="0" fontId="122" fillId="0" borderId="0" xfId="0" applyFont="1" applyFill="1" applyAlignment="1">
      <alignment vertical="top" wrapText="1"/>
    </xf>
    <xf numFmtId="0" fontId="96" fillId="0" borderId="0" xfId="0" applyFont="1" applyFill="1" applyAlignment="1">
      <alignment vertical="top" wrapText="1"/>
    </xf>
    <xf numFmtId="0" fontId="140" fillId="0" borderId="0" xfId="0" applyFont="1" applyFill="1" applyAlignment="1">
      <alignment vertical="top" wrapText="1"/>
    </xf>
    <xf numFmtId="0" fontId="18" fillId="0" borderId="0" xfId="0" applyFont="1" applyFill="1" applyAlignment="1">
      <alignment vertical="top" wrapText="1"/>
    </xf>
    <xf numFmtId="0" fontId="140" fillId="0" borderId="0" xfId="0" applyFont="1" applyFill="1" applyBorder="1" applyAlignment="1">
      <alignment vertical="top" wrapText="1"/>
    </xf>
    <xf numFmtId="0" fontId="18" fillId="0" borderId="0" xfId="0" applyFont="1" applyFill="1" applyBorder="1" applyAlignment="1">
      <alignment vertical="top" wrapText="1"/>
    </xf>
    <xf numFmtId="0" fontId="19" fillId="0" borderId="0" xfId="0" applyFont="1" applyFill="1" applyAlignment="1">
      <alignment vertical="center"/>
    </xf>
    <xf numFmtId="0" fontId="18" fillId="0" borderId="0" xfId="0" applyFont="1" applyFill="1" applyAlignment="1">
      <alignment vertical="center" wrapText="1"/>
    </xf>
    <xf numFmtId="0" fontId="18" fillId="0" borderId="0" xfId="0" applyFont="1" applyFill="1" applyBorder="1" applyAlignment="1">
      <alignment vertical="center" wrapText="1"/>
    </xf>
    <xf numFmtId="0" fontId="34" fillId="0" borderId="0" xfId="0" applyFont="1" applyFill="1" applyBorder="1"/>
    <xf numFmtId="0" fontId="32" fillId="0" borderId="0" xfId="287" applyFont="1" applyFill="1" applyBorder="1" applyAlignment="1">
      <alignment horizontal="left"/>
    </xf>
    <xf numFmtId="0" fontId="40" fillId="0" borderId="0" xfId="287" applyFont="1" applyFill="1"/>
    <xf numFmtId="0" fontId="34" fillId="0" borderId="0" xfId="239" applyFont="1" applyFill="1" applyBorder="1"/>
    <xf numFmtId="0" fontId="34" fillId="0" borderId="0" xfId="239" applyFont="1" applyFill="1"/>
    <xf numFmtId="0" fontId="19" fillId="0" borderId="0" xfId="239" applyFont="1" applyFill="1"/>
    <xf numFmtId="0" fontId="144" fillId="0" borderId="0" xfId="239" applyFont="1" applyFill="1"/>
    <xf numFmtId="0" fontId="19" fillId="0" borderId="0" xfId="239" applyFont="1"/>
    <xf numFmtId="0" fontId="14" fillId="0" borderId="0" xfId="239"/>
    <xf numFmtId="0" fontId="17" fillId="0" borderId="5" xfId="239" applyFont="1" applyBorder="1" applyAlignment="1">
      <alignment horizontal="right" wrapText="1"/>
    </xf>
    <xf numFmtId="0" fontId="20" fillId="0" borderId="0" xfId="239" applyFont="1" applyAlignment="1"/>
    <xf numFmtId="0" fontId="19" fillId="0" borderId="2" xfId="239" applyFont="1" applyFill="1" applyBorder="1" applyAlignment="1">
      <alignment vertical="top"/>
    </xf>
    <xf numFmtId="0" fontId="19" fillId="0" borderId="2" xfId="239" applyFont="1" applyFill="1" applyBorder="1" applyAlignment="1">
      <alignment horizontal="right" vertical="top"/>
    </xf>
    <xf numFmtId="0" fontId="20" fillId="0" borderId="0" xfId="239" applyFont="1" applyFill="1" applyAlignment="1">
      <alignment vertical="top"/>
    </xf>
    <xf numFmtId="0" fontId="126" fillId="0" borderId="0" xfId="239" applyFont="1" applyAlignment="1">
      <alignment horizontal="justify" wrapText="1"/>
    </xf>
    <xf numFmtId="0" fontId="23" fillId="0" borderId="0" xfId="239" applyFont="1"/>
    <xf numFmtId="0" fontId="126" fillId="0" borderId="0" xfId="239" applyFont="1" applyAlignment="1">
      <alignment horizontal="left" wrapText="1"/>
    </xf>
    <xf numFmtId="185" fontId="126" fillId="0" borderId="0" xfId="239" applyNumberFormat="1" applyFont="1" applyFill="1" applyAlignment="1">
      <alignment wrapText="1"/>
    </xf>
    <xf numFmtId="185" fontId="126" fillId="0" borderId="0" xfId="239" applyNumberFormat="1" applyFont="1"/>
    <xf numFmtId="0" fontId="23" fillId="0" borderId="0" xfId="239" applyFont="1" applyAlignment="1">
      <alignment wrapText="1"/>
    </xf>
    <xf numFmtId="185" fontId="23" fillId="0" borderId="0" xfId="239" applyNumberFormat="1" applyFont="1" applyAlignment="1">
      <alignment wrapText="1"/>
    </xf>
    <xf numFmtId="185" fontId="14" fillId="0" borderId="0" xfId="239" applyNumberFormat="1"/>
    <xf numFmtId="185" fontId="23" fillId="0" borderId="0" xfId="239" applyNumberFormat="1" applyFont="1" applyFill="1" applyAlignment="1">
      <alignment wrapText="1"/>
    </xf>
    <xf numFmtId="0" fontId="23" fillId="0" borderId="0" xfId="239" applyFont="1" applyAlignment="1">
      <alignment horizontal="left" wrapText="1"/>
    </xf>
    <xf numFmtId="0" fontId="23" fillId="0" borderId="0" xfId="239" applyFont="1" applyAlignment="1"/>
    <xf numFmtId="0" fontId="23" fillId="0" borderId="28" xfId="239" applyFont="1" applyBorder="1"/>
    <xf numFmtId="0" fontId="23" fillId="0" borderId="28" xfId="239" applyFont="1" applyFill="1" applyBorder="1" applyAlignment="1">
      <alignment horizontal="center"/>
    </xf>
    <xf numFmtId="0" fontId="23" fillId="0" borderId="0" xfId="239" applyFont="1" applyBorder="1"/>
    <xf numFmtId="0" fontId="23" fillId="0" borderId="0" xfId="239" applyFont="1" applyFill="1" applyBorder="1" applyAlignment="1">
      <alignment horizontal="center"/>
    </xf>
    <xf numFmtId="185" fontId="126" fillId="0" borderId="0" xfId="239" applyNumberFormat="1" applyFont="1" applyFill="1"/>
    <xf numFmtId="0" fontId="128" fillId="0" borderId="0" xfId="239" applyFont="1" applyBorder="1" applyAlignment="1">
      <alignment horizontal="left" wrapText="1"/>
    </xf>
    <xf numFmtId="185" fontId="128" fillId="0" borderId="0" xfId="239" applyNumberFormat="1" applyFont="1" applyFill="1" applyAlignment="1">
      <alignment wrapText="1"/>
    </xf>
    <xf numFmtId="0" fontId="128" fillId="0" borderId="0" xfId="239" applyFont="1" applyBorder="1" applyAlignment="1">
      <alignment horizontal="left"/>
    </xf>
    <xf numFmtId="0" fontId="23" fillId="0" borderId="1" xfId="239" applyFont="1" applyBorder="1"/>
    <xf numFmtId="0" fontId="23" fillId="0" borderId="1" xfId="239" applyFont="1" applyFill="1" applyBorder="1"/>
    <xf numFmtId="0" fontId="20" fillId="0" borderId="0" xfId="239" applyFont="1"/>
    <xf numFmtId="186" fontId="14" fillId="0" borderId="0" xfId="239" applyNumberFormat="1"/>
    <xf numFmtId="0" fontId="144" fillId="0" borderId="0" xfId="239" applyFont="1" applyFill="1" applyBorder="1" applyAlignment="1">
      <alignment horizontal="left"/>
    </xf>
    <xf numFmtId="0" fontId="145" fillId="0" borderId="0" xfId="239" applyFont="1" applyFill="1" applyBorder="1" applyAlignment="1">
      <alignment vertical="center"/>
    </xf>
    <xf numFmtId="0" fontId="144" fillId="0" borderId="0" xfId="239" applyFont="1"/>
    <xf numFmtId="0" fontId="144" fillId="0" borderId="0" xfId="239" applyFont="1" applyFill="1" applyBorder="1" applyAlignment="1">
      <alignment vertical="center"/>
    </xf>
    <xf numFmtId="0" fontId="15" fillId="0" borderId="0" xfId="0" applyFont="1"/>
    <xf numFmtId="0" fontId="140" fillId="0" borderId="5" xfId="239" applyFont="1" applyBorder="1" applyAlignment="1">
      <alignment horizontal="right" wrapText="1"/>
    </xf>
    <xf numFmtId="0" fontId="23" fillId="0" borderId="2" xfId="239" applyFont="1" applyFill="1" applyBorder="1" applyAlignment="1">
      <alignment vertical="top"/>
    </xf>
    <xf numFmtId="0" fontId="23" fillId="0" borderId="2" xfId="239" applyFont="1" applyFill="1" applyBorder="1" applyAlignment="1">
      <alignment horizontal="right" vertical="top"/>
    </xf>
    <xf numFmtId="0" fontId="23" fillId="0" borderId="0" xfId="0" applyFont="1"/>
    <xf numFmtId="0" fontId="128" fillId="0" borderId="1" xfId="0" applyFont="1" applyBorder="1" applyAlignment="1">
      <alignment horizontal="left" vertical="center"/>
    </xf>
    <xf numFmtId="164" fontId="128" fillId="0" borderId="1" xfId="0" applyNumberFormat="1" applyFont="1" applyBorder="1" applyAlignment="1">
      <alignment vertical="center"/>
    </xf>
    <xf numFmtId="0" fontId="23" fillId="0" borderId="0" xfId="0" applyFont="1" applyBorder="1"/>
    <xf numFmtId="0" fontId="25" fillId="0" borderId="0" xfId="0" applyFont="1" applyBorder="1" applyAlignment="1">
      <alignment vertical="center" wrapText="1"/>
    </xf>
    <xf numFmtId="0" fontId="24" fillId="0" borderId="0" xfId="0" applyFont="1" applyBorder="1" applyAlignment="1">
      <alignment wrapText="1"/>
    </xf>
    <xf numFmtId="164" fontId="19" fillId="0" borderId="0" xfId="0" applyNumberFormat="1" applyFont="1"/>
    <xf numFmtId="0" fontId="14" fillId="0" borderId="0" xfId="0" applyFont="1"/>
    <xf numFmtId="164" fontId="0" fillId="0" borderId="0" xfId="0" applyNumberFormat="1"/>
    <xf numFmtId="0" fontId="16" fillId="0" borderId="0" xfId="287" applyFont="1" applyAlignment="1"/>
    <xf numFmtId="0" fontId="18" fillId="0" borderId="0" xfId="287" applyFont="1" applyAlignment="1">
      <alignment vertical="top" wrapText="1"/>
    </xf>
    <xf numFmtId="0" fontId="20" fillId="0" borderId="0" xfId="287" applyFont="1" applyAlignment="1">
      <alignment horizontal="right" vertical="center"/>
    </xf>
    <xf numFmtId="0" fontId="20" fillId="0" borderId="0" xfId="287" applyFont="1"/>
    <xf numFmtId="0" fontId="19" fillId="0" borderId="0" xfId="287" applyFont="1" applyBorder="1"/>
    <xf numFmtId="0" fontId="141" fillId="0" borderId="0" xfId="287"/>
    <xf numFmtId="0" fontId="19" fillId="0" borderId="0" xfId="287" applyFont="1" applyBorder="1" applyAlignment="1">
      <alignment horizontal="left"/>
    </xf>
    <xf numFmtId="3" fontId="19" fillId="0" borderId="0" xfId="287" applyNumberFormat="1" applyFont="1" applyBorder="1"/>
    <xf numFmtId="0" fontId="146" fillId="0" borderId="0" xfId="287" applyFont="1" applyBorder="1" applyAlignment="1">
      <alignment vertical="center"/>
    </xf>
    <xf numFmtId="0" fontId="147" fillId="0" borderId="0" xfId="287" applyFont="1" applyAlignment="1">
      <alignment vertical="center"/>
    </xf>
    <xf numFmtId="0" fontId="23" fillId="0" borderId="0" xfId="287" applyFont="1" applyBorder="1"/>
    <xf numFmtId="0" fontId="23" fillId="0" borderId="0" xfId="287" applyFont="1" applyBorder="1" applyAlignment="1">
      <alignment horizontal="left"/>
    </xf>
    <xf numFmtId="0" fontId="141" fillId="0" borderId="0" xfId="287" applyAlignment="1">
      <alignment horizontal="left"/>
    </xf>
    <xf numFmtId="0" fontId="140" fillId="0" borderId="0" xfId="0" applyFont="1" applyAlignment="1">
      <alignment vertical="top" wrapText="1"/>
    </xf>
    <xf numFmtId="0" fontId="19" fillId="0" borderId="2" xfId="0" applyFont="1" applyBorder="1" applyAlignment="1">
      <alignment horizontal="right" vertical="center"/>
    </xf>
    <xf numFmtId="0" fontId="19" fillId="0" borderId="0" xfId="0" applyFont="1" applyBorder="1" applyAlignment="1">
      <alignment horizontal="right" vertical="center"/>
    </xf>
    <xf numFmtId="0" fontId="20" fillId="0" borderId="0" xfId="0" applyFont="1" applyAlignment="1">
      <alignment vertical="center"/>
    </xf>
    <xf numFmtId="0" fontId="19" fillId="0" borderId="1" xfId="0" applyFont="1" applyBorder="1"/>
    <xf numFmtId="2" fontId="20" fillId="0" borderId="0" xfId="0" applyNumberFormat="1" applyFont="1"/>
    <xf numFmtId="0" fontId="139" fillId="0" borderId="0" xfId="0" applyFont="1" applyBorder="1" applyAlignment="1"/>
    <xf numFmtId="0" fontId="140" fillId="0" borderId="0" xfId="0" applyFont="1" applyBorder="1" applyAlignment="1"/>
    <xf numFmtId="0" fontId="18" fillId="0" borderId="0" xfId="0" applyFont="1" applyBorder="1" applyAlignment="1"/>
    <xf numFmtId="0" fontId="148" fillId="0" borderId="0" xfId="0" applyFont="1" applyBorder="1" applyAlignment="1">
      <alignment vertical="top" wrapText="1"/>
    </xf>
    <xf numFmtId="0" fontId="140" fillId="0" borderId="0" xfId="0" applyFont="1" applyBorder="1" applyAlignment="1">
      <alignment vertical="top" wrapText="1"/>
    </xf>
    <xf numFmtId="0" fontId="18" fillId="0" borderId="0" xfId="0" applyFont="1" applyBorder="1" applyAlignment="1">
      <alignment vertical="top" wrapText="1"/>
    </xf>
    <xf numFmtId="0" fontId="0" fillId="0" borderId="1" xfId="0" applyBorder="1"/>
    <xf numFmtId="0" fontId="41" fillId="0" borderId="1" xfId="0" applyFont="1" applyBorder="1" applyAlignment="1">
      <alignment horizontal="left" vertical="center"/>
    </xf>
    <xf numFmtId="0" fontId="32" fillId="0" borderId="0" xfId="0" applyFont="1" applyBorder="1"/>
    <xf numFmtId="0" fontId="0" fillId="0" borderId="0" xfId="0" applyAlignment="1">
      <alignment horizontal="center"/>
    </xf>
    <xf numFmtId="0" fontId="19" fillId="2" borderId="0" xfId="0" applyFont="1" applyFill="1" applyBorder="1" applyAlignment="1">
      <alignment horizontal="left"/>
    </xf>
    <xf numFmtId="0" fontId="24" fillId="0" borderId="0" xfId="0" applyFont="1" applyFill="1" applyBorder="1" applyAlignment="1">
      <alignment horizontal="left" wrapText="1"/>
    </xf>
    <xf numFmtId="0" fontId="32" fillId="0" borderId="0" xfId="287" applyFont="1" applyFill="1"/>
    <xf numFmtId="0" fontId="38" fillId="0" borderId="0" xfId="0" applyFont="1" applyFill="1" applyAlignment="1">
      <alignment horizontal="left"/>
    </xf>
    <xf numFmtId="0" fontId="125" fillId="0" borderId="0" xfId="0" applyFont="1" applyFill="1" applyAlignment="1">
      <alignment horizontal="left"/>
    </xf>
    <xf numFmtId="0" fontId="35" fillId="0" borderId="0" xfId="0" applyFont="1" applyFill="1" applyAlignment="1">
      <alignment horizontal="center" vertical="center"/>
    </xf>
    <xf numFmtId="0" fontId="17" fillId="0" borderId="0" xfId="0" applyFont="1" applyFill="1" applyAlignment="1">
      <alignment horizontal="center" vertical="center"/>
    </xf>
    <xf numFmtId="0" fontId="23" fillId="0" borderId="0" xfId="0" applyFont="1" applyFill="1" applyBorder="1" applyAlignment="1">
      <alignment horizontal="left" vertical="top" wrapText="1"/>
    </xf>
    <xf numFmtId="164" fontId="19" fillId="0" borderId="0" xfId="0" applyNumberFormat="1" applyFont="1" applyAlignment="1">
      <alignment horizontal="right"/>
    </xf>
    <xf numFmtId="0" fontId="15" fillId="0" borderId="0" xfId="0" applyFont="1" applyBorder="1" applyAlignment="1">
      <alignment horizontal="left" wrapText="1"/>
    </xf>
    <xf numFmtId="0" fontId="140" fillId="0" borderId="0" xfId="0" applyFont="1" applyFill="1" applyAlignment="1">
      <alignment vertical="center" wrapText="1"/>
    </xf>
    <xf numFmtId="0" fontId="140" fillId="0" borderId="0" xfId="0" applyFont="1" applyFill="1" applyBorder="1" applyAlignment="1">
      <alignment vertical="center" wrapText="1"/>
    </xf>
    <xf numFmtId="0" fontId="15" fillId="0" borderId="0" xfId="288" applyFont="1" applyFill="1" applyAlignment="1">
      <alignment horizontal="left"/>
    </xf>
    <xf numFmtId="0" fontId="16" fillId="0" borderId="0" xfId="288" applyFont="1" applyFill="1" applyAlignment="1">
      <alignment horizontal="left"/>
    </xf>
    <xf numFmtId="0" fontId="40" fillId="0" borderId="0" xfId="288" applyFont="1" applyFill="1" applyBorder="1" applyAlignment="1">
      <alignment horizontal="left"/>
    </xf>
    <xf numFmtId="0" fontId="40" fillId="0" borderId="0" xfId="288" applyFont="1" applyFill="1"/>
    <xf numFmtId="0" fontId="32" fillId="2" borderId="0" xfId="288" applyFont="1" applyFill="1" applyBorder="1"/>
    <xf numFmtId="49" fontId="32" fillId="2" borderId="0" xfId="288" applyNumberFormat="1" applyFont="1" applyFill="1" applyBorder="1" applyAlignment="1">
      <alignment horizontal="right" vertical="center" wrapText="1"/>
    </xf>
    <xf numFmtId="0" fontId="38" fillId="2" borderId="0" xfId="288" applyFont="1" applyFill="1" applyBorder="1" applyAlignment="1">
      <alignment horizontal="left"/>
    </xf>
    <xf numFmtId="0" fontId="125" fillId="0" borderId="0" xfId="288" applyFont="1" applyFill="1" applyAlignment="1">
      <alignment horizontal="left"/>
    </xf>
    <xf numFmtId="0" fontId="15" fillId="0" borderId="0" xfId="288" applyFont="1" applyFill="1" applyBorder="1"/>
    <xf numFmtId="0" fontId="142" fillId="0" borderId="0" xfId="288" applyFont="1" applyFill="1" applyBorder="1"/>
    <xf numFmtId="0" fontId="143" fillId="0" borderId="0" xfId="288" applyFont="1" applyFill="1" applyBorder="1"/>
    <xf numFmtId="0" fontId="19" fillId="0" borderId="0" xfId="288" applyFont="1" applyFill="1" applyBorder="1"/>
    <xf numFmtId="0" fontId="34" fillId="0" borderId="0" xfId="288" applyFont="1" applyFill="1" applyBorder="1"/>
    <xf numFmtId="0" fontId="37" fillId="0" borderId="0" xfId="288" applyFont="1" applyFill="1" applyBorder="1"/>
    <xf numFmtId="0" fontId="142" fillId="0" borderId="0" xfId="288" applyFont="1" applyFill="1" applyBorder="1" applyAlignment="1">
      <alignment vertical="center"/>
    </xf>
    <xf numFmtId="0" fontId="143" fillId="0" borderId="0" xfId="288" applyFont="1" applyFill="1" applyBorder="1" applyAlignment="1">
      <alignment vertical="center"/>
    </xf>
    <xf numFmtId="164" fontId="34" fillId="0" borderId="0" xfId="288" applyNumberFormat="1" applyFont="1" applyFill="1" applyBorder="1"/>
    <xf numFmtId="0" fontId="32" fillId="0" borderId="0" xfId="288" applyFont="1" applyFill="1" applyBorder="1"/>
    <xf numFmtId="0" fontId="40" fillId="0" borderId="0" xfId="288" applyFont="1" applyFill="1" applyBorder="1"/>
    <xf numFmtId="0" fontId="34" fillId="0" borderId="0" xfId="288" applyFont="1" applyFill="1" applyBorder="1" applyAlignment="1">
      <alignment wrapText="1"/>
    </xf>
    <xf numFmtId="0" fontId="37" fillId="0" borderId="0" xfId="288" applyFont="1" applyFill="1" applyBorder="1" applyAlignment="1">
      <alignment wrapText="1"/>
    </xf>
    <xf numFmtId="0" fontId="19" fillId="0" borderId="0" xfId="288" applyFont="1" applyFill="1"/>
    <xf numFmtId="164" fontId="37" fillId="0" borderId="0" xfId="288" applyNumberFormat="1" applyFont="1" applyFill="1"/>
    <xf numFmtId="0" fontId="37" fillId="0" borderId="0" xfId="288" applyFont="1" applyFill="1"/>
    <xf numFmtId="0" fontId="32" fillId="2" borderId="0" xfId="288" applyFont="1" applyFill="1" applyBorder="1" applyAlignment="1">
      <alignment horizontal="left"/>
    </xf>
    <xf numFmtId="0" fontId="40" fillId="0" borderId="0" xfId="288" applyFont="1" applyFill="1" applyAlignment="1">
      <alignment horizontal="left"/>
    </xf>
    <xf numFmtId="0" fontId="23" fillId="0" borderId="0" xfId="288" applyFont="1" applyFill="1"/>
    <xf numFmtId="0" fontId="23" fillId="0" borderId="1" xfId="288" applyFont="1" applyFill="1" applyBorder="1"/>
    <xf numFmtId="0" fontId="19" fillId="0" borderId="2" xfId="288" applyFont="1" applyBorder="1" applyAlignment="1">
      <alignment horizontal="right" vertical="center"/>
    </xf>
    <xf numFmtId="0" fontId="23" fillId="0" borderId="0" xfId="288" applyFont="1" applyFill="1" applyBorder="1"/>
    <xf numFmtId="0" fontId="23" fillId="0" borderId="0" xfId="288" applyFont="1" applyFill="1" applyBorder="1" applyAlignment="1">
      <alignment horizontal="center"/>
    </xf>
    <xf numFmtId="0" fontId="126" fillId="0" borderId="0" xfId="288" applyFont="1" applyFill="1" applyAlignment="1">
      <alignment horizontal="left"/>
    </xf>
    <xf numFmtId="0" fontId="126" fillId="0" borderId="0" xfId="288" applyFont="1" applyFill="1" applyBorder="1"/>
    <xf numFmtId="184" fontId="23" fillId="0" borderId="0" xfId="288" applyNumberFormat="1" applyFont="1" applyFill="1" applyAlignment="1">
      <alignment horizontal="center"/>
    </xf>
    <xf numFmtId="0" fontId="23" fillId="0" borderId="0" xfId="288" applyFont="1" applyFill="1" applyAlignment="1">
      <alignment horizontal="center"/>
    </xf>
    <xf numFmtId="0" fontId="23" fillId="0" borderId="0" xfId="288" applyFont="1" applyFill="1" applyAlignment="1">
      <alignment horizontal="right"/>
    </xf>
    <xf numFmtId="0" fontId="127" fillId="0" borderId="0" xfId="288" applyFont="1" applyFill="1" applyBorder="1" applyAlignment="1">
      <alignment horizontal="center"/>
    </xf>
    <xf numFmtId="0" fontId="127" fillId="0" borderId="0" xfId="288" applyFont="1" applyFill="1" applyBorder="1"/>
    <xf numFmtId="0" fontId="127" fillId="0" borderId="0" xfId="288" applyFont="1" applyFill="1"/>
    <xf numFmtId="0" fontId="126" fillId="0" borderId="0" xfId="288" applyFont="1" applyFill="1" applyBorder="1" applyAlignment="1">
      <alignment horizontal="left"/>
    </xf>
    <xf numFmtId="0" fontId="126" fillId="0" borderId="0" xfId="288" applyFont="1" applyFill="1"/>
    <xf numFmtId="164" fontId="23" fillId="0" borderId="0" xfId="288" applyNumberFormat="1" applyFont="1" applyFill="1"/>
    <xf numFmtId="164" fontId="127" fillId="0" borderId="0" xfId="288" applyNumberFormat="1" applyFont="1" applyFill="1"/>
    <xf numFmtId="164" fontId="19" fillId="0" borderId="0" xfId="288" applyNumberFormat="1" applyFont="1" applyFill="1"/>
    <xf numFmtId="167" fontId="19" fillId="0" borderId="0" xfId="288" applyNumberFormat="1" applyFont="1" applyFill="1"/>
    <xf numFmtId="164" fontId="30" fillId="0" borderId="0" xfId="324" applyNumberFormat="1" applyFont="1"/>
    <xf numFmtId="0" fontId="29" fillId="0" borderId="0" xfId="325" applyFont="1"/>
    <xf numFmtId="0" fontId="13" fillId="0" borderId="0" xfId="325" applyFont="1"/>
    <xf numFmtId="0" fontId="135" fillId="0" borderId="0" xfId="325" applyFont="1"/>
    <xf numFmtId="0" fontId="42" fillId="0" borderId="0" xfId="325" applyFont="1"/>
    <xf numFmtId="0" fontId="11" fillId="0" borderId="0" xfId="325" applyFont="1"/>
    <xf numFmtId="0" fontId="34" fillId="0" borderId="0" xfId="325" applyFont="1"/>
    <xf numFmtId="0" fontId="37" fillId="0" borderId="0" xfId="325" applyFont="1"/>
    <xf numFmtId="0" fontId="31" fillId="0" borderId="0" xfId="325" applyFont="1"/>
    <xf numFmtId="0" fontId="29" fillId="0" borderId="0" xfId="325" applyFont="1" applyAlignment="1">
      <alignment vertical="center"/>
    </xf>
    <xf numFmtId="0" fontId="13" fillId="0" borderId="0" xfId="325" applyFont="1" applyAlignment="1">
      <alignment vertical="center"/>
    </xf>
    <xf numFmtId="0" fontId="136" fillId="0" borderId="0" xfId="325" applyFont="1" applyBorder="1"/>
    <xf numFmtId="0" fontId="137" fillId="0" borderId="0" xfId="325" applyFont="1"/>
    <xf numFmtId="0" fontId="138" fillId="0" borderId="0" xfId="325" applyFont="1"/>
    <xf numFmtId="0" fontId="11" fillId="0" borderId="0" xfId="325"/>
    <xf numFmtId="0" fontId="153" fillId="0" borderId="0" xfId="315" applyFont="1"/>
    <xf numFmtId="0" fontId="154" fillId="0" borderId="0" xfId="315" applyFont="1"/>
    <xf numFmtId="0" fontId="42" fillId="0" borderId="0" xfId="315" applyFont="1"/>
    <xf numFmtId="0" fontId="11" fillId="0" borderId="0" xfId="315"/>
    <xf numFmtId="0" fontId="42" fillId="0" borderId="0" xfId="315" applyFont="1" applyAlignment="1">
      <alignment vertical="top"/>
    </xf>
    <xf numFmtId="0" fontId="11" fillId="0" borderId="0" xfId="315" applyAlignment="1">
      <alignment vertical="top"/>
    </xf>
    <xf numFmtId="0" fontId="11" fillId="0" borderId="0" xfId="315" applyAlignment="1">
      <alignment horizontal="center"/>
    </xf>
    <xf numFmtId="0" fontId="42" fillId="0" borderId="0" xfId="315" applyFont="1" applyBorder="1"/>
    <xf numFmtId="0" fontId="11" fillId="0" borderId="0" xfId="315" applyBorder="1"/>
    <xf numFmtId="0" fontId="29" fillId="0" borderId="0" xfId="315" applyFont="1" applyBorder="1" applyAlignment="1">
      <alignment vertical="center"/>
    </xf>
    <xf numFmtId="0" fontId="13" fillId="0" borderId="0" xfId="315" applyFont="1" applyBorder="1" applyAlignment="1">
      <alignment vertical="center"/>
    </xf>
    <xf numFmtId="164" fontId="42" fillId="0" borderId="0" xfId="315" applyNumberFormat="1" applyFont="1" applyBorder="1"/>
    <xf numFmtId="164" fontId="42" fillId="0" borderId="0" xfId="315" applyNumberFormat="1" applyFont="1"/>
    <xf numFmtId="0" fontId="13" fillId="0" borderId="0" xfId="315" applyFont="1"/>
    <xf numFmtId="3" fontId="11" fillId="0" borderId="0" xfId="315" applyNumberFormat="1"/>
    <xf numFmtId="0" fontId="11" fillId="0" borderId="0" xfId="315" applyFill="1"/>
    <xf numFmtId="0" fontId="11" fillId="0" borderId="0" xfId="315" applyFont="1"/>
    <xf numFmtId="3" fontId="42" fillId="0" borderId="0" xfId="315" applyNumberFormat="1" applyFont="1"/>
    <xf numFmtId="0" fontId="42" fillId="0" borderId="0" xfId="315" applyFont="1" applyFill="1"/>
    <xf numFmtId="4" fontId="42" fillId="0" borderId="0" xfId="315" applyNumberFormat="1" applyFont="1"/>
    <xf numFmtId="4" fontId="42" fillId="0" borderId="0" xfId="315" applyNumberFormat="1" applyFont="1" applyFill="1"/>
    <xf numFmtId="0" fontId="42" fillId="0" borderId="0" xfId="315" applyFont="1" applyAlignment="1">
      <alignment vertical="center"/>
    </xf>
    <xf numFmtId="3" fontId="42" fillId="0" borderId="0" xfId="315" applyNumberFormat="1" applyFont="1" applyBorder="1"/>
    <xf numFmtId="0" fontId="32" fillId="0" borderId="1" xfId="0" applyFont="1" applyFill="1" applyBorder="1"/>
    <xf numFmtId="0" fontId="32" fillId="0" borderId="0" xfId="288" applyFont="1" applyFill="1"/>
    <xf numFmtId="0" fontId="42" fillId="0" borderId="0" xfId="327" applyFont="1"/>
    <xf numFmtId="0" fontId="135" fillId="0" borderId="0" xfId="327" applyFont="1"/>
    <xf numFmtId="0" fontId="135" fillId="0" borderId="1" xfId="327" applyFont="1" applyBorder="1"/>
    <xf numFmtId="0" fontId="135" fillId="0" borderId="6" xfId="327" applyFont="1" applyBorder="1" applyAlignment="1">
      <alignment horizontal="center" vertical="center"/>
    </xf>
    <xf numFmtId="0" fontId="135" fillId="0" borderId="6" xfId="327" applyFont="1" applyBorder="1" applyAlignment="1">
      <alignment vertical="center"/>
    </xf>
    <xf numFmtId="0" fontId="134" fillId="0" borderId="6" xfId="327" applyFont="1" applyBorder="1" applyAlignment="1">
      <alignment horizontal="center" vertical="center"/>
    </xf>
    <xf numFmtId="0" fontId="135" fillId="0" borderId="0" xfId="327" applyFont="1" applyAlignment="1">
      <alignment vertical="center"/>
    </xf>
    <xf numFmtId="164" fontId="135" fillId="0" borderId="0" xfId="327" applyNumberFormat="1" applyFont="1"/>
    <xf numFmtId="164" fontId="135" fillId="0" borderId="0" xfId="327" applyNumberFormat="1" applyFont="1" applyFill="1" applyAlignment="1">
      <alignment horizontal="right"/>
    </xf>
    <xf numFmtId="164" fontId="135" fillId="0" borderId="0" xfId="327" applyNumberFormat="1" applyFont="1" applyAlignment="1">
      <alignment horizontal="right"/>
    </xf>
    <xf numFmtId="0" fontId="135" fillId="0" borderId="0" xfId="327" applyFont="1" applyAlignment="1">
      <alignment wrapText="1"/>
    </xf>
    <xf numFmtId="0" fontId="135" fillId="0" borderId="0" xfId="327" applyFont="1" applyBorder="1"/>
    <xf numFmtId="164" fontId="135" fillId="0" borderId="0" xfId="327" applyNumberFormat="1" applyFont="1" applyBorder="1"/>
    <xf numFmtId="164" fontId="135" fillId="0" borderId="1" xfId="327" applyNumberFormat="1" applyFont="1" applyBorder="1"/>
    <xf numFmtId="164" fontId="135" fillId="0" borderId="1" xfId="327" applyNumberFormat="1" applyFont="1" applyBorder="1" applyAlignment="1">
      <alignment horizontal="center"/>
    </xf>
    <xf numFmtId="164" fontId="126" fillId="0" borderId="30" xfId="327" applyNumberFormat="1" applyFont="1" applyBorder="1" applyAlignment="1">
      <alignment vertical="center"/>
    </xf>
    <xf numFmtId="164" fontId="126" fillId="0" borderId="30" xfId="327" applyNumberFormat="1" applyFont="1" applyBorder="1" applyAlignment="1">
      <alignment horizontal="right" vertical="center"/>
    </xf>
    <xf numFmtId="0" fontId="126" fillId="0" borderId="0" xfId="327" applyFont="1" applyAlignment="1">
      <alignment vertical="center"/>
    </xf>
    <xf numFmtId="0" fontId="23" fillId="0" borderId="0" xfId="327" applyFont="1" applyAlignment="1">
      <alignment vertical="center"/>
    </xf>
    <xf numFmtId="164" fontId="23" fillId="0" borderId="0" xfId="327" applyNumberFormat="1" applyFont="1" applyAlignment="1">
      <alignment vertical="center"/>
    </xf>
    <xf numFmtId="164" fontId="23" fillId="0" borderId="0" xfId="327" applyNumberFormat="1" applyFont="1"/>
    <xf numFmtId="0" fontId="23" fillId="0" borderId="0" xfId="327" applyFont="1"/>
    <xf numFmtId="164" fontId="23" fillId="0" borderId="0" xfId="327" applyNumberFormat="1" applyFont="1" applyAlignment="1">
      <alignment horizontal="right"/>
    </xf>
    <xf numFmtId="0" fontId="23" fillId="0" borderId="0" xfId="327" applyFont="1" applyBorder="1" applyAlignment="1">
      <alignment vertical="top"/>
    </xf>
    <xf numFmtId="164" fontId="23" fillId="0" borderId="0" xfId="327" applyNumberFormat="1" applyFont="1" applyBorder="1" applyAlignment="1">
      <alignment vertical="top"/>
    </xf>
    <xf numFmtId="164" fontId="23" fillId="0" borderId="0" xfId="327" applyNumberFormat="1" applyFont="1" applyAlignment="1">
      <alignment horizontal="right" vertical="top"/>
    </xf>
    <xf numFmtId="0" fontId="23" fillId="0" borderId="0" xfId="327" applyFont="1" applyAlignment="1">
      <alignment vertical="top"/>
    </xf>
    <xf numFmtId="164" fontId="128" fillId="0" borderId="30" xfId="327" applyNumberFormat="1" applyFont="1" applyBorder="1" applyAlignment="1">
      <alignment vertical="center"/>
    </xf>
    <xf numFmtId="164" fontId="128" fillId="0" borderId="30" xfId="327" applyNumberFormat="1" applyFont="1" applyBorder="1" applyAlignment="1">
      <alignment horizontal="right" vertical="center"/>
    </xf>
    <xf numFmtId="0" fontId="134" fillId="0" borderId="0" xfId="327" applyFont="1" applyAlignment="1">
      <alignment vertical="center"/>
    </xf>
    <xf numFmtId="0" fontId="32" fillId="0" borderId="0" xfId="288" applyFont="1" applyFill="1" applyBorder="1" applyAlignment="1">
      <alignment horizontal="left"/>
    </xf>
    <xf numFmtId="0" fontId="23" fillId="2" borderId="0" xfId="0" applyFont="1" applyFill="1"/>
    <xf numFmtId="0" fontId="23" fillId="2" borderId="0" xfId="0" applyFont="1" applyFill="1" applyAlignment="1">
      <alignment horizontal="left" vertical="top" wrapText="1"/>
    </xf>
    <xf numFmtId="0" fontId="126" fillId="2" borderId="0" xfId="0" applyFont="1" applyFill="1"/>
    <xf numFmtId="0" fontId="19" fillId="2" borderId="0" xfId="288" applyFont="1" applyFill="1"/>
    <xf numFmtId="0" fontId="19" fillId="2" borderId="0" xfId="0" applyFont="1" applyFill="1" applyAlignment="1">
      <alignment vertical="center"/>
    </xf>
    <xf numFmtId="0" fontId="0" fillId="2" borderId="0" xfId="0" applyFill="1" applyAlignment="1">
      <alignment vertical="center"/>
    </xf>
    <xf numFmtId="0" fontId="23" fillId="2" borderId="0" xfId="288" applyFont="1" applyFill="1"/>
    <xf numFmtId="164" fontId="23" fillId="2" borderId="0" xfId="288" applyNumberFormat="1" applyFont="1" applyFill="1"/>
    <xf numFmtId="0" fontId="126" fillId="2" borderId="0" xfId="288" applyFont="1" applyFill="1" applyBorder="1"/>
    <xf numFmtId="0" fontId="23" fillId="2" borderId="0" xfId="288" applyFont="1" applyFill="1" applyBorder="1" applyAlignment="1">
      <alignment horizontal="center"/>
    </xf>
    <xf numFmtId="164" fontId="23" fillId="2" borderId="0" xfId="288" applyNumberFormat="1" applyFont="1" applyFill="1" applyBorder="1"/>
    <xf numFmtId="0" fontId="23" fillId="2" borderId="0" xfId="288" applyFont="1" applyFill="1" applyBorder="1"/>
    <xf numFmtId="0" fontId="127" fillId="2" borderId="0" xfId="288" applyFont="1" applyFill="1" applyBorder="1"/>
    <xf numFmtId="164" fontId="126" fillId="2" borderId="0" xfId="288" applyNumberFormat="1" applyFont="1" applyFill="1" applyBorder="1"/>
    <xf numFmtId="0" fontId="23" fillId="2" borderId="1" xfId="288" applyFont="1" applyFill="1" applyBorder="1"/>
    <xf numFmtId="0" fontId="19" fillId="0" borderId="0" xfId="0" applyFont="1" applyFill="1" applyBorder="1" applyAlignment="1">
      <alignment horizontal="right"/>
    </xf>
    <xf numFmtId="166" fontId="41" fillId="0" borderId="1" xfId="0" applyNumberFormat="1" applyFont="1" applyFill="1" applyBorder="1" applyAlignment="1">
      <alignment horizontal="right" vertical="center"/>
    </xf>
    <xf numFmtId="0" fontId="126" fillId="0" borderId="0" xfId="0" applyFont="1" applyFill="1" applyAlignment="1">
      <alignment horizontal="left"/>
    </xf>
    <xf numFmtId="0" fontId="126" fillId="2" borderId="0" xfId="0" applyFont="1" applyFill="1" applyAlignment="1">
      <alignment horizontal="left"/>
    </xf>
    <xf numFmtId="0" fontId="23" fillId="2" borderId="0" xfId="0" applyFont="1" applyFill="1" applyBorder="1" applyAlignment="1">
      <alignment horizontal="left"/>
    </xf>
    <xf numFmtId="0" fontId="23" fillId="2" borderId="1" xfId="0" applyFont="1" applyFill="1" applyBorder="1"/>
    <xf numFmtId="49" fontId="23" fillId="2" borderId="6" xfId="0" applyNumberFormat="1" applyFont="1" applyFill="1" applyBorder="1" applyAlignment="1">
      <alignment horizontal="center"/>
    </xf>
    <xf numFmtId="49" fontId="23" fillId="2" borderId="0" xfId="0" applyNumberFormat="1" applyFont="1" applyFill="1" applyBorder="1" applyAlignment="1">
      <alignment horizontal="center"/>
    </xf>
    <xf numFmtId="49" fontId="23" fillId="2" borderId="6" xfId="0" applyNumberFormat="1" applyFont="1" applyFill="1" applyBorder="1" applyAlignment="1">
      <alignment horizontal="right" vertical="center" wrapText="1"/>
    </xf>
    <xf numFmtId="0" fontId="23" fillId="2" borderId="7" xfId="0" applyFont="1" applyFill="1" applyBorder="1" applyAlignment="1">
      <alignment horizontal="left"/>
    </xf>
    <xf numFmtId="0" fontId="140" fillId="2" borderId="0" xfId="0" applyFont="1" applyFill="1" applyAlignment="1">
      <alignment horizontal="right" vertical="center" wrapText="1"/>
    </xf>
    <xf numFmtId="164" fontId="140" fillId="2" borderId="0" xfId="0" applyNumberFormat="1" applyFont="1" applyFill="1" applyAlignment="1">
      <alignment horizontal="right" vertical="center" wrapText="1"/>
    </xf>
    <xf numFmtId="0" fontId="140" fillId="0" borderId="0" xfId="0" applyFont="1" applyFill="1" applyAlignment="1">
      <alignment horizontal="right" vertical="top" wrapText="1"/>
    </xf>
    <xf numFmtId="164" fontId="155" fillId="2" borderId="0" xfId="0" applyNumberFormat="1" applyFont="1" applyFill="1" applyAlignment="1">
      <alignment horizontal="right" vertical="center" wrapText="1"/>
    </xf>
    <xf numFmtId="0" fontId="140" fillId="0" borderId="0" xfId="0" applyFont="1" applyFill="1" applyAlignment="1">
      <alignment horizontal="center" vertical="center"/>
    </xf>
    <xf numFmtId="0" fontId="140" fillId="2" borderId="0" xfId="0" applyFont="1" applyFill="1" applyAlignment="1">
      <alignment horizontal="center" vertical="center"/>
    </xf>
    <xf numFmtId="0" fontId="140" fillId="0" borderId="0" xfId="0" applyFont="1" applyFill="1" applyAlignment="1">
      <alignment horizontal="left" vertical="center"/>
    </xf>
    <xf numFmtId="0" fontId="128" fillId="2" borderId="1" xfId="0" applyFont="1" applyFill="1" applyBorder="1" applyAlignment="1">
      <alignment vertical="center"/>
    </xf>
    <xf numFmtId="164" fontId="128" fillId="2" borderId="1" xfId="0" applyNumberFormat="1" applyFont="1" applyFill="1" applyBorder="1" applyAlignment="1">
      <alignment horizontal="right" vertical="center"/>
    </xf>
    <xf numFmtId="0" fontId="26" fillId="0" borderId="0" xfId="325" applyFont="1"/>
    <xf numFmtId="0" fontId="30" fillId="0" borderId="0" xfId="325" applyFont="1"/>
    <xf numFmtId="0" fontId="19" fillId="0" borderId="0" xfId="325" applyFont="1"/>
    <xf numFmtId="0" fontId="17" fillId="0" borderId="6" xfId="325" applyFont="1" applyBorder="1" applyAlignment="1">
      <alignment horizontal="right" vertical="top" wrapText="1"/>
    </xf>
    <xf numFmtId="0" fontId="17" fillId="0" borderId="6" xfId="325" applyFont="1" applyBorder="1" applyAlignment="1">
      <alignment horizontal="right" vertical="center" wrapText="1"/>
    </xf>
    <xf numFmtId="0" fontId="17" fillId="0" borderId="0" xfId="325" applyFont="1" applyBorder="1" applyAlignment="1">
      <alignment horizontal="right" vertical="top" wrapText="1"/>
    </xf>
    <xf numFmtId="0" fontId="17" fillId="0" borderId="0" xfId="325" applyFont="1" applyBorder="1" applyAlignment="1">
      <alignment horizontal="right" vertical="center" wrapText="1"/>
    </xf>
    <xf numFmtId="3" fontId="30" fillId="0" borderId="0" xfId="325" applyNumberFormat="1" applyFont="1" applyAlignment="1">
      <alignment horizontal="right"/>
    </xf>
    <xf numFmtId="0" fontId="41" fillId="0" borderId="1" xfId="325" applyFont="1" applyBorder="1" applyAlignment="1">
      <alignment vertical="center"/>
    </xf>
    <xf numFmtId="3" fontId="41" fillId="0" borderId="1" xfId="325" applyNumberFormat="1" applyFont="1" applyBorder="1" applyAlignment="1">
      <alignment horizontal="right" vertical="center"/>
    </xf>
    <xf numFmtId="3" fontId="41" fillId="0" borderId="1" xfId="325" applyNumberFormat="1" applyFont="1" applyFill="1" applyBorder="1" applyAlignment="1">
      <alignment horizontal="right" vertical="center"/>
    </xf>
    <xf numFmtId="0" fontId="35" fillId="0" borderId="0" xfId="0" applyFont="1" applyFill="1" applyBorder="1" applyAlignment="1">
      <alignment vertical="top" wrapText="1"/>
    </xf>
    <xf numFmtId="0" fontId="24" fillId="0" borderId="0" xfId="0" applyFont="1" applyAlignment="1">
      <alignment vertical="center"/>
    </xf>
    <xf numFmtId="0" fontId="24" fillId="0" borderId="0" xfId="0" applyFont="1" applyFill="1" applyBorder="1" applyAlignment="1">
      <alignment horizontal="left" vertical="center"/>
    </xf>
    <xf numFmtId="0" fontId="21" fillId="0" borderId="0" xfId="288" applyFont="1" applyFill="1" applyAlignment="1">
      <alignment horizontal="left"/>
    </xf>
    <xf numFmtId="0" fontId="23" fillId="0" borderId="0" xfId="288" applyFont="1" applyFill="1" applyBorder="1" applyAlignment="1">
      <alignment horizontal="left"/>
    </xf>
    <xf numFmtId="0" fontId="20" fillId="0" borderId="0" xfId="288" applyFont="1" applyFill="1" applyBorder="1" applyAlignment="1">
      <alignment horizontal="left"/>
    </xf>
    <xf numFmtId="0" fontId="20" fillId="0" borderId="0" xfId="288" applyFont="1" applyFill="1"/>
    <xf numFmtId="49" fontId="23" fillId="2" borderId="6" xfId="288" applyNumberFormat="1" applyFont="1" applyFill="1" applyBorder="1" applyAlignment="1">
      <alignment horizontal="left" vertical="center"/>
    </xf>
    <xf numFmtId="0" fontId="23" fillId="2" borderId="6" xfId="288" applyFont="1" applyFill="1" applyBorder="1" applyAlignment="1">
      <alignment horizontal="right" vertical="center" wrapText="1"/>
    </xf>
    <xf numFmtId="49" fontId="23" fillId="2" borderId="6" xfId="288" applyNumberFormat="1" applyFont="1" applyFill="1" applyBorder="1" applyAlignment="1">
      <alignment horizontal="right" vertical="center" wrapText="1"/>
    </xf>
    <xf numFmtId="0" fontId="126" fillId="2" borderId="0" xfId="288" applyFont="1" applyFill="1" applyBorder="1" applyAlignment="1">
      <alignment horizontal="left"/>
    </xf>
    <xf numFmtId="164" fontId="126" fillId="0" borderId="0" xfId="288" applyNumberFormat="1" applyFont="1" applyFill="1" applyBorder="1"/>
    <xf numFmtId="0" fontId="23" fillId="0" borderId="0" xfId="288" applyFont="1" applyFill="1" applyBorder="1" applyAlignment="1">
      <alignment wrapText="1"/>
    </xf>
    <xf numFmtId="164" fontId="23" fillId="0" borderId="0" xfId="288" applyNumberFormat="1" applyFont="1" applyFill="1" applyBorder="1"/>
    <xf numFmtId="0" fontId="23" fillId="0" borderId="0" xfId="288" applyFont="1" applyFill="1" applyBorder="1" applyAlignment="1">
      <alignment vertical="top" wrapText="1"/>
    </xf>
    <xf numFmtId="0" fontId="126" fillId="0" borderId="0" xfId="288" applyFont="1" applyFill="1" applyBorder="1" applyAlignment="1">
      <alignment wrapText="1"/>
    </xf>
    <xf numFmtId="0" fontId="128" fillId="0" borderId="0" xfId="288" applyFont="1" applyFill="1" applyBorder="1" applyAlignment="1">
      <alignment vertical="center"/>
    </xf>
    <xf numFmtId="164" fontId="128" fillId="0" borderId="0" xfId="288" applyNumberFormat="1" applyFont="1" applyFill="1" applyBorder="1" applyAlignment="1">
      <alignment vertical="center"/>
    </xf>
    <xf numFmtId="0" fontId="128" fillId="0" borderId="1" xfId="288" applyFont="1" applyFill="1" applyBorder="1" applyAlignment="1">
      <alignment vertical="center"/>
    </xf>
    <xf numFmtId="164" fontId="128" fillId="0" borderId="1" xfId="288" applyNumberFormat="1" applyFont="1" applyFill="1" applyBorder="1" applyAlignment="1">
      <alignment vertical="center"/>
    </xf>
    <xf numFmtId="0" fontId="23" fillId="0" borderId="0" xfId="288" applyFont="1" applyFill="1" applyBorder="1" applyAlignment="1">
      <alignment horizontal="left" vertical="top" wrapText="1"/>
    </xf>
    <xf numFmtId="189" fontId="42" fillId="0" borderId="0" xfId="315" applyNumberFormat="1" applyFont="1"/>
    <xf numFmtId="0" fontId="15" fillId="0" borderId="0" xfId="0" applyFont="1" applyFill="1" applyBorder="1" applyAlignment="1">
      <alignment horizontal="left"/>
    </xf>
    <xf numFmtId="167" fontId="42" fillId="0" borderId="0" xfId="315" applyNumberFormat="1" applyFont="1"/>
    <xf numFmtId="0" fontId="23" fillId="0" borderId="1" xfId="0" applyFont="1" applyFill="1" applyBorder="1"/>
    <xf numFmtId="0" fontId="15" fillId="0" borderId="5" xfId="0" applyFont="1" applyFill="1" applyBorder="1" applyAlignment="1">
      <alignment horizontal="left"/>
    </xf>
    <xf numFmtId="0" fontId="32" fillId="0" borderId="0" xfId="288" applyFont="1" applyFill="1" applyBorder="1" applyAlignment="1">
      <alignment horizontal="left"/>
    </xf>
    <xf numFmtId="0" fontId="5" fillId="0" borderId="0" xfId="341"/>
    <xf numFmtId="0" fontId="42" fillId="0" borderId="0" xfId="341" applyFont="1"/>
    <xf numFmtId="0" fontId="30" fillId="0" borderId="0" xfId="341" applyFont="1"/>
    <xf numFmtId="0" fontId="42" fillId="0" borderId="0" xfId="341" applyFont="1" applyBorder="1" applyAlignment="1">
      <alignment horizontal="center" vertical="center"/>
    </xf>
    <xf numFmtId="0" fontId="30" fillId="0" borderId="0" xfId="341" applyFont="1" applyBorder="1" applyAlignment="1">
      <alignment horizontal="center" vertical="center"/>
    </xf>
    <xf numFmtId="0" fontId="16" fillId="0" borderId="0" xfId="288" applyFont="1" applyAlignment="1"/>
    <xf numFmtId="0" fontId="16" fillId="0" borderId="0" xfId="288" applyFont="1" applyBorder="1" applyAlignment="1"/>
    <xf numFmtId="0" fontId="15" fillId="0" borderId="0" xfId="288" applyFont="1" applyBorder="1" applyAlignment="1"/>
    <xf numFmtId="0" fontId="18" fillId="0" borderId="0" xfId="288" applyFont="1" applyAlignment="1">
      <alignment vertical="top" wrapText="1"/>
    </xf>
    <xf numFmtId="0" fontId="17" fillId="0" borderId="0" xfId="288" applyFont="1" applyAlignment="1">
      <alignment vertical="top" wrapText="1"/>
    </xf>
    <xf numFmtId="0" fontId="15" fillId="0" borderId="0" xfId="288" applyFont="1" applyAlignment="1"/>
    <xf numFmtId="0" fontId="134" fillId="0" borderId="0" xfId="315" applyFont="1"/>
    <xf numFmtId="0" fontId="135" fillId="0" borderId="0" xfId="315" applyFont="1"/>
    <xf numFmtId="0" fontId="135" fillId="0" borderId="1" xfId="315" applyFont="1" applyBorder="1"/>
    <xf numFmtId="0" fontId="135" fillId="0" borderId="0" xfId="315" applyFont="1" applyBorder="1"/>
    <xf numFmtId="0" fontId="134" fillId="0" borderId="0" xfId="315" applyFont="1" applyBorder="1" applyAlignment="1">
      <alignment horizontal="center"/>
    </xf>
    <xf numFmtId="0" fontId="134" fillId="0" borderId="5" xfId="315" applyFont="1" applyBorder="1" applyAlignment="1">
      <alignment vertical="center"/>
    </xf>
    <xf numFmtId="0" fontId="134" fillId="0" borderId="0" xfId="315" applyFont="1" applyBorder="1" applyAlignment="1">
      <alignment vertical="center"/>
    </xf>
    <xf numFmtId="0" fontId="135" fillId="0" borderId="2" xfId="315" applyFont="1" applyBorder="1" applyAlignment="1">
      <alignment vertical="top"/>
    </xf>
    <xf numFmtId="0" fontId="134" fillId="0" borderId="2" xfId="315" applyFont="1" applyBorder="1" applyAlignment="1">
      <alignment horizontal="center" vertical="top"/>
    </xf>
    <xf numFmtId="49" fontId="23" fillId="0" borderId="0" xfId="315" applyNumberFormat="1" applyFont="1" applyFill="1" applyAlignment="1">
      <alignment horizontal="center"/>
    </xf>
    <xf numFmtId="0" fontId="23" fillId="0" borderId="0" xfId="315" applyFont="1" applyFill="1" applyAlignment="1">
      <alignment horizontal="left"/>
    </xf>
    <xf numFmtId="164" fontId="135" fillId="0" borderId="0" xfId="315" applyNumberFormat="1" applyFont="1"/>
    <xf numFmtId="0" fontId="128" fillId="0" borderId="1" xfId="315" applyFont="1" applyBorder="1" applyAlignment="1">
      <alignment vertical="center"/>
    </xf>
    <xf numFmtId="0" fontId="128" fillId="0" borderId="1" xfId="315" applyFont="1" applyFill="1" applyBorder="1" applyAlignment="1">
      <alignment horizontal="right" vertical="center"/>
    </xf>
    <xf numFmtId="164" fontId="128" fillId="0" borderId="1" xfId="315" applyNumberFormat="1" applyFont="1" applyBorder="1" applyAlignment="1">
      <alignment vertical="center"/>
    </xf>
    <xf numFmtId="0" fontId="23" fillId="0" borderId="0" xfId="0" applyFont="1" applyFill="1" applyAlignment="1">
      <alignment horizontal="left"/>
    </xf>
    <xf numFmtId="0" fontId="126" fillId="0" borderId="0" xfId="0" applyFont="1" applyFill="1" applyAlignment="1">
      <alignment horizontal="left" vertical="top"/>
    </xf>
    <xf numFmtId="0" fontId="23" fillId="0" borderId="0" xfId="0" applyFont="1" applyFill="1" applyAlignment="1">
      <alignment horizontal="left" vertical="top"/>
    </xf>
    <xf numFmtId="0" fontId="23" fillId="0" borderId="0" xfId="0" applyFont="1" applyFill="1" applyBorder="1" applyAlignment="1">
      <alignment horizontal="left" vertical="top"/>
    </xf>
    <xf numFmtId="0" fontId="23" fillId="0" borderId="5" xfId="0" applyFont="1" applyFill="1" applyBorder="1" applyAlignment="1">
      <alignment horizontal="left" vertical="top"/>
    </xf>
    <xf numFmtId="0" fontId="23" fillId="0" borderId="5" xfId="0" applyFont="1" applyFill="1" applyBorder="1" applyAlignment="1">
      <alignment horizontal="justify" vertical="top" wrapText="1"/>
    </xf>
    <xf numFmtId="0" fontId="23" fillId="0" borderId="0" xfId="0" applyFont="1" applyBorder="1" applyAlignment="1">
      <alignment horizontal="center" vertical="top"/>
    </xf>
    <xf numFmtId="0" fontId="23" fillId="0" borderId="0" xfId="0" applyFont="1" applyFill="1" applyBorder="1" applyAlignment="1">
      <alignment horizontal="right" vertical="center" wrapText="1"/>
    </xf>
    <xf numFmtId="0" fontId="23" fillId="0" borderId="2" xfId="0" applyFont="1" applyFill="1" applyBorder="1" applyAlignment="1">
      <alignment horizontal="left" vertical="top"/>
    </xf>
    <xf numFmtId="0" fontId="23" fillId="0" borderId="2" xfId="0" applyFont="1" applyFill="1" applyBorder="1" applyAlignment="1">
      <alignment horizontal="justify" vertical="top" wrapText="1"/>
    </xf>
    <xf numFmtId="0" fontId="23" fillId="0" borderId="2" xfId="0" applyFont="1" applyFill="1" applyBorder="1" applyAlignment="1">
      <alignment horizontal="right" vertical="center" wrapText="1"/>
    </xf>
    <xf numFmtId="0" fontId="126" fillId="2" borderId="0" xfId="0" applyFont="1" applyFill="1" applyAlignment="1">
      <alignment horizontal="left" vertical="top"/>
    </xf>
    <xf numFmtId="0" fontId="126" fillId="2" borderId="0" xfId="0" applyFont="1" applyFill="1" applyAlignment="1">
      <alignment vertical="top" wrapText="1"/>
    </xf>
    <xf numFmtId="164" fontId="155" fillId="2" borderId="0" xfId="0" applyNumberFormat="1" applyFont="1" applyFill="1" applyAlignment="1">
      <alignment horizontal="right" vertical="top" wrapText="1"/>
    </xf>
    <xf numFmtId="0" fontId="23" fillId="2" borderId="0" xfId="0" applyFont="1" applyFill="1" applyAlignment="1">
      <alignment horizontal="left"/>
    </xf>
    <xf numFmtId="0" fontId="23" fillId="2" borderId="0" xfId="0" applyFont="1" applyFill="1" applyAlignment="1">
      <alignment horizontal="justify" vertical="top" wrapText="1"/>
    </xf>
    <xf numFmtId="0" fontId="23" fillId="2" borderId="0" xfId="0" applyFont="1" applyFill="1" applyAlignment="1">
      <alignment horizontal="right" vertical="top" wrapText="1"/>
    </xf>
    <xf numFmtId="164" fontId="23" fillId="2" borderId="0" xfId="0" applyNumberFormat="1" applyFont="1" applyFill="1"/>
    <xf numFmtId="0" fontId="23" fillId="2" borderId="0" xfId="0" applyFont="1" applyFill="1" applyAlignment="1">
      <alignment horizontal="left" vertical="top"/>
    </xf>
    <xf numFmtId="0" fontId="23" fillId="2" borderId="0" xfId="0" applyFont="1" applyFill="1" applyAlignment="1">
      <alignment vertical="top" wrapText="1"/>
    </xf>
    <xf numFmtId="164" fontId="23" fillId="2" borderId="0" xfId="0" applyNumberFormat="1" applyFont="1" applyFill="1" applyAlignment="1">
      <alignment horizontal="right" vertical="top" wrapText="1"/>
    </xf>
    <xf numFmtId="164" fontId="126" fillId="2" borderId="0" xfId="0" applyNumberFormat="1" applyFont="1" applyFill="1"/>
    <xf numFmtId="164" fontId="23" fillId="2" borderId="0" xfId="0" applyNumberFormat="1" applyFont="1" applyFill="1" applyAlignment="1">
      <alignment horizontal="justify" vertical="top" wrapText="1"/>
    </xf>
    <xf numFmtId="164" fontId="23" fillId="2" borderId="0" xfId="0" applyNumberFormat="1" applyFont="1" applyFill="1" applyBorder="1" applyAlignment="1">
      <alignment horizontal="left" vertical="top" wrapText="1"/>
    </xf>
    <xf numFmtId="164" fontId="140" fillId="2" borderId="0" xfId="0" applyNumberFormat="1" applyFont="1" applyFill="1" applyAlignment="1">
      <alignment horizontal="right" vertical="top" wrapText="1"/>
    </xf>
    <xf numFmtId="0" fontId="134" fillId="0" borderId="0" xfId="327" applyFont="1"/>
    <xf numFmtId="0" fontId="26" fillId="0" borderId="0" xfId="0" applyFont="1" applyFill="1"/>
    <xf numFmtId="0" fontId="27" fillId="0" borderId="0" xfId="0" applyFont="1" applyFill="1"/>
    <xf numFmtId="0" fontId="28" fillId="0" borderId="0" xfId="0" applyFont="1" applyFill="1"/>
    <xf numFmtId="0" fontId="29" fillId="0" borderId="0" xfId="0" applyFont="1" applyFill="1"/>
    <xf numFmtId="0" fontId="30" fillId="0" borderId="0" xfId="0" applyFont="1" applyFill="1"/>
    <xf numFmtId="0" fontId="31" fillId="0" borderId="0" xfId="0" applyFont="1" applyFill="1"/>
    <xf numFmtId="0" fontId="33" fillId="0" borderId="0" xfId="0" applyFont="1" applyFill="1" applyBorder="1"/>
    <xf numFmtId="0" fontId="35" fillId="0" borderId="6" xfId="0" applyFont="1" applyFill="1" applyBorder="1" applyAlignment="1">
      <alignment horizontal="right" vertical="center" wrapText="1"/>
    </xf>
    <xf numFmtId="0" fontId="36" fillId="0" borderId="0" xfId="0" applyFont="1" applyFill="1" applyBorder="1" applyAlignment="1">
      <alignment horizontal="right" vertical="center" wrapText="1"/>
    </xf>
    <xf numFmtId="0" fontId="37" fillId="0" borderId="0" xfId="0" applyFont="1" applyFill="1"/>
    <xf numFmtId="166" fontId="32" fillId="0" borderId="0" xfId="0" applyNumberFormat="1" applyFont="1" applyFill="1"/>
    <xf numFmtId="166" fontId="39" fillId="0" borderId="0" xfId="0" applyNumberFormat="1" applyFont="1" applyFill="1"/>
    <xf numFmtId="0" fontId="39" fillId="0" borderId="0" xfId="0" applyFont="1" applyFill="1"/>
    <xf numFmtId="0" fontId="24" fillId="0" borderId="0" xfId="0" applyFont="1" applyFill="1"/>
    <xf numFmtId="166" fontId="32" fillId="0" borderId="0" xfId="0" applyNumberFormat="1" applyFont="1"/>
    <xf numFmtId="0" fontId="19" fillId="0" borderId="0" xfId="0" applyFont="1" applyBorder="1" applyAlignment="1">
      <alignment vertical="center"/>
    </xf>
    <xf numFmtId="0" fontId="0" fillId="0" borderId="0" xfId="0" applyAlignment="1">
      <alignment vertical="center"/>
    </xf>
    <xf numFmtId="0" fontId="15" fillId="0" borderId="0" xfId="288" applyFont="1"/>
    <xf numFmtId="0" fontId="19" fillId="0" borderId="0" xfId="288" applyFont="1"/>
    <xf numFmtId="0" fontId="14" fillId="0" borderId="0" xfId="288"/>
    <xf numFmtId="0" fontId="19" fillId="0" borderId="1" xfId="288" applyFont="1" applyBorder="1"/>
    <xf numFmtId="0" fontId="14" fillId="0" borderId="1" xfId="288" applyBorder="1"/>
    <xf numFmtId="0" fontId="20" fillId="0" borderId="0" xfId="288" applyFont="1" applyAlignment="1">
      <alignment vertical="center"/>
    </xf>
    <xf numFmtId="0" fontId="19" fillId="0" borderId="0" xfId="288" applyFont="1" applyBorder="1"/>
    <xf numFmtId="164" fontId="19" fillId="48" borderId="0" xfId="288" applyNumberFormat="1" applyFont="1" applyFill="1" applyBorder="1" applyAlignment="1">
      <alignment horizontal="right"/>
    </xf>
    <xf numFmtId="164" fontId="19" fillId="0" borderId="0" xfId="288" applyNumberFormat="1" applyFont="1" applyFill="1" applyBorder="1" applyAlignment="1">
      <alignment horizontal="right"/>
    </xf>
    <xf numFmtId="0" fontId="19" fillId="0" borderId="0" xfId="288" applyFont="1" applyFill="1" applyBorder="1" applyAlignment="1">
      <alignment horizontal="right"/>
    </xf>
    <xf numFmtId="166" fontId="19" fillId="0" borderId="0" xfId="288" applyNumberFormat="1" applyFont="1" applyFill="1" applyBorder="1" applyAlignment="1">
      <alignment horizontal="right"/>
    </xf>
    <xf numFmtId="0" fontId="41" fillId="0" borderId="1" xfId="288" applyFont="1" applyBorder="1" applyAlignment="1">
      <alignment horizontal="left" vertical="center"/>
    </xf>
    <xf numFmtId="166" fontId="41" fillId="0" borderId="1" xfId="288" applyNumberFormat="1" applyFont="1" applyFill="1" applyBorder="1" applyAlignment="1">
      <alignment horizontal="right" vertical="center"/>
    </xf>
    <xf numFmtId="0" fontId="32" fillId="0" borderId="0" xfId="288" applyFont="1" applyBorder="1"/>
    <xf numFmtId="0" fontId="32" fillId="0" borderId="0" xfId="288" applyFont="1" applyBorder="1" applyAlignment="1">
      <alignment vertical="center"/>
    </xf>
    <xf numFmtId="0" fontId="32" fillId="0" borderId="0" xfId="0" applyFont="1" applyBorder="1" applyAlignment="1"/>
    <xf numFmtId="0" fontId="140" fillId="0" borderId="0" xfId="342" applyFont="1" applyAlignment="1">
      <alignment vertical="top" wrapText="1"/>
    </xf>
    <xf numFmtId="0" fontId="23" fillId="0" borderId="0" xfId="342" applyFont="1"/>
    <xf numFmtId="0" fontId="20" fillId="0" borderId="0" xfId="342" applyFont="1"/>
    <xf numFmtId="0" fontId="140" fillId="0" borderId="1" xfId="342" applyFont="1" applyBorder="1" applyAlignment="1">
      <alignment vertical="top" wrapText="1"/>
    </xf>
    <xf numFmtId="0" fontId="140" fillId="0" borderId="1" xfId="342" applyFont="1" applyBorder="1" applyAlignment="1">
      <alignment horizontal="right" vertical="top" wrapText="1"/>
    </xf>
    <xf numFmtId="0" fontId="23" fillId="0" borderId="1" xfId="342" applyFont="1" applyBorder="1"/>
    <xf numFmtId="0" fontId="140" fillId="0" borderId="0" xfId="342" applyFont="1" applyAlignment="1">
      <alignment horizontal="right" vertical="top" wrapText="1"/>
    </xf>
    <xf numFmtId="0" fontId="139" fillId="0" borderId="0" xfId="0" applyFont="1" applyBorder="1" applyAlignment="1">
      <alignment vertical="center"/>
    </xf>
    <xf numFmtId="0" fontId="19" fillId="0" borderId="0" xfId="342" applyFont="1"/>
    <xf numFmtId="0" fontId="157" fillId="0" borderId="0" xfId="342"/>
    <xf numFmtId="3" fontId="135" fillId="0" borderId="0" xfId="315" applyNumberFormat="1" applyFont="1"/>
    <xf numFmtId="0" fontId="135" fillId="0" borderId="6" xfId="315" applyFont="1" applyBorder="1" applyAlignment="1">
      <alignment vertical="center"/>
    </xf>
    <xf numFmtId="0" fontId="135" fillId="0" borderId="0" xfId="315" applyFont="1" applyFill="1"/>
    <xf numFmtId="0" fontId="134" fillId="0" borderId="0" xfId="315" applyFont="1" applyFill="1"/>
    <xf numFmtId="0" fontId="128" fillId="0" borderId="0" xfId="315" applyFont="1"/>
    <xf numFmtId="0" fontId="128" fillId="0" borderId="1" xfId="315" applyFont="1" applyBorder="1" applyAlignment="1">
      <alignment vertical="top"/>
    </xf>
    <xf numFmtId="164" fontId="128" fillId="0" borderId="1" xfId="315" applyNumberFormat="1" applyFont="1" applyBorder="1" applyAlignment="1">
      <alignment vertical="top"/>
    </xf>
    <xf numFmtId="0" fontId="126" fillId="0" borderId="0" xfId="315" applyFont="1" applyFill="1"/>
    <xf numFmtId="0" fontId="32" fillId="0" borderId="0" xfId="0" applyFont="1" applyFill="1" applyBorder="1" applyAlignment="1">
      <alignment horizontal="left" vertical="center"/>
    </xf>
    <xf numFmtId="0" fontId="126" fillId="0" borderId="0" xfId="239" applyFont="1"/>
    <xf numFmtId="0" fontId="17" fillId="0" borderId="0" xfId="239" applyFont="1" applyBorder="1" applyAlignment="1">
      <alignment horizontal="right" wrapText="1"/>
    </xf>
    <xf numFmtId="0" fontId="19" fillId="0" borderId="0" xfId="239" applyFont="1" applyFill="1" applyBorder="1" applyAlignment="1">
      <alignment horizontal="right" vertical="top"/>
    </xf>
    <xf numFmtId="0" fontId="126" fillId="0" borderId="0" xfId="239" applyFont="1" applyAlignment="1">
      <alignment horizontal="justify" vertical="center" wrapText="1"/>
    </xf>
    <xf numFmtId="0" fontId="23" fillId="0" borderId="0" xfId="239" applyFont="1" applyAlignment="1">
      <alignment vertical="center"/>
    </xf>
    <xf numFmtId="0" fontId="23" fillId="0" borderId="0" xfId="239" applyFont="1" applyAlignment="1">
      <alignment horizontal="right" vertical="center"/>
    </xf>
    <xf numFmtId="0" fontId="14" fillId="0" borderId="0" xfId="239" applyAlignment="1">
      <alignment vertical="center"/>
    </xf>
    <xf numFmtId="0" fontId="23" fillId="0" borderId="0" xfId="239" applyFont="1" applyFill="1" applyAlignment="1"/>
    <xf numFmtId="0" fontId="35" fillId="0" borderId="6" xfId="0" applyFont="1" applyFill="1" applyBorder="1" applyAlignment="1">
      <alignment horizontal="right" vertical="top" wrapText="1"/>
    </xf>
    <xf numFmtId="0" fontId="23" fillId="0" borderId="2" xfId="288" applyFont="1" applyBorder="1" applyAlignment="1">
      <alignment horizontal="center" vertical="center"/>
    </xf>
    <xf numFmtId="0" fontId="23" fillId="0" borderId="2" xfId="288" applyFont="1" applyBorder="1" applyAlignment="1">
      <alignment horizontal="left" vertical="center" wrapText="1"/>
    </xf>
    <xf numFmtId="0" fontId="23" fillId="0" borderId="2" xfId="288" applyFont="1" applyBorder="1" applyAlignment="1">
      <alignment horizontal="right" vertical="center" wrapText="1"/>
    </xf>
    <xf numFmtId="0" fontId="23" fillId="0" borderId="2" xfId="288" applyFont="1" applyBorder="1" applyAlignment="1">
      <alignment horizontal="right" vertical="center"/>
    </xf>
    <xf numFmtId="0" fontId="18" fillId="0" borderId="0" xfId="0" applyFont="1" applyAlignment="1">
      <alignment vertical="top" wrapText="1"/>
    </xf>
    <xf numFmtId="0" fontId="20" fillId="0" borderId="0" xfId="0" applyFont="1"/>
    <xf numFmtId="0" fontId="15" fillId="0" borderId="0" xfId="0" applyFont="1" applyFill="1" applyAlignment="1"/>
    <xf numFmtId="0" fontId="15" fillId="0" borderId="0" xfId="0" applyFont="1" applyAlignment="1"/>
    <xf numFmtId="0" fontId="16" fillId="0" borderId="0" xfId="0" applyFont="1" applyAlignment="1"/>
    <xf numFmtId="0" fontId="19" fillId="0" borderId="0" xfId="0" applyFont="1" applyBorder="1" applyAlignment="1">
      <alignment horizontal="right" vertical="center"/>
    </xf>
    <xf numFmtId="0" fontId="20" fillId="0" borderId="0" xfId="0" applyFont="1" applyAlignment="1">
      <alignment vertical="center"/>
    </xf>
    <xf numFmtId="2" fontId="20" fillId="0" borderId="0" xfId="0" applyNumberFormat="1" applyFont="1"/>
    <xf numFmtId="0" fontId="140" fillId="0" borderId="0" xfId="0" applyFont="1" applyBorder="1" applyAlignment="1"/>
    <xf numFmtId="0" fontId="18" fillId="0" borderId="0" xfId="0" applyFont="1" applyBorder="1" applyAlignment="1"/>
    <xf numFmtId="0" fontId="140" fillId="0" borderId="0" xfId="0" applyFont="1" applyFill="1" applyAlignment="1">
      <alignment vertical="top" wrapText="1"/>
    </xf>
    <xf numFmtId="0" fontId="134" fillId="0" borderId="0" xfId="315" applyFont="1" applyAlignment="1">
      <alignment horizontal="center"/>
    </xf>
    <xf numFmtId="0" fontId="126" fillId="0" borderId="0" xfId="0" applyFont="1" applyAlignment="1"/>
    <xf numFmtId="0" fontId="126" fillId="0" borderId="0" xfId="0" applyFont="1" applyFill="1" applyAlignment="1"/>
    <xf numFmtId="0" fontId="140" fillId="0" borderId="0" xfId="0" applyFont="1" applyAlignment="1">
      <alignment vertical="top"/>
    </xf>
    <xf numFmtId="0" fontId="23" fillId="0" borderId="1" xfId="0" applyFont="1" applyBorder="1" applyAlignment="1"/>
    <xf numFmtId="0" fontId="126" fillId="0" borderId="1" xfId="0" applyFont="1" applyBorder="1" applyAlignment="1"/>
    <xf numFmtId="0" fontId="126" fillId="0" borderId="1" xfId="0" applyFont="1" applyFill="1" applyBorder="1" applyAlignment="1"/>
    <xf numFmtId="0" fontId="126" fillId="0" borderId="2" xfId="0" applyFont="1" applyBorder="1" applyAlignment="1">
      <alignment horizontal="right" vertical="center"/>
    </xf>
    <xf numFmtId="0" fontId="126" fillId="0" borderId="2" xfId="0" applyFont="1" applyFill="1" applyBorder="1" applyAlignment="1">
      <alignment horizontal="right" vertical="center" wrapText="1"/>
    </xf>
    <xf numFmtId="164" fontId="23" fillId="0" borderId="0" xfId="0" applyNumberFormat="1" applyFont="1" applyFill="1" applyBorder="1" applyAlignment="1"/>
    <xf numFmtId="0" fontId="23" fillId="0" borderId="3" xfId="0" applyFont="1" applyBorder="1"/>
    <xf numFmtId="0" fontId="126" fillId="0" borderId="3" xfId="0" applyFont="1" applyBorder="1"/>
    <xf numFmtId="164" fontId="23" fillId="0" borderId="3" xfId="0" applyNumberFormat="1" applyFont="1" applyFill="1" applyBorder="1" applyAlignment="1"/>
    <xf numFmtId="0" fontId="126" fillId="0" borderId="0" xfId="0" applyFont="1" applyBorder="1" applyAlignment="1"/>
    <xf numFmtId="0" fontId="23" fillId="0" borderId="0" xfId="0" applyFont="1" applyBorder="1" applyAlignment="1">
      <alignment horizontal="center"/>
    </xf>
    <xf numFmtId="164" fontId="23" fillId="0" borderId="0" xfId="0" applyNumberFormat="1" applyFont="1" applyFill="1" applyBorder="1" applyAlignment="1">
      <alignment horizontal="right"/>
    </xf>
    <xf numFmtId="164" fontId="23" fillId="0" borderId="3" xfId="0" applyNumberFormat="1" applyFont="1" applyFill="1" applyBorder="1" applyAlignment="1">
      <alignment horizontal="right"/>
    </xf>
    <xf numFmtId="0" fontId="23" fillId="0" borderId="4" xfId="0" applyFont="1" applyBorder="1"/>
    <xf numFmtId="0" fontId="126" fillId="0" borderId="29" xfId="0" applyFont="1" applyFill="1" applyBorder="1" applyAlignment="1"/>
    <xf numFmtId="0" fontId="23" fillId="0" borderId="29" xfId="0" applyFont="1" applyFill="1" applyBorder="1" applyAlignment="1"/>
    <xf numFmtId="166" fontId="23" fillId="0" borderId="0" xfId="0" applyNumberFormat="1" applyFont="1" applyFill="1" applyBorder="1"/>
    <xf numFmtId="166" fontId="23" fillId="0" borderId="3" xfId="0" applyNumberFormat="1" applyFont="1" applyFill="1" applyBorder="1"/>
    <xf numFmtId="0" fontId="126" fillId="0" borderId="0" xfId="0" applyFont="1" applyFill="1" applyBorder="1" applyAlignment="1"/>
    <xf numFmtId="0" fontId="158" fillId="0" borderId="0" xfId="286" applyFont="1" applyBorder="1" applyAlignment="1"/>
    <xf numFmtId="0" fontId="140" fillId="0" borderId="1" xfId="0" applyFont="1" applyBorder="1" applyAlignment="1">
      <alignment vertical="top" wrapText="1"/>
    </xf>
    <xf numFmtId="0" fontId="23" fillId="0" borderId="2" xfId="0" applyFont="1" applyBorder="1" applyAlignment="1">
      <alignment horizontal="right" vertical="center"/>
    </xf>
    <xf numFmtId="0" fontId="23" fillId="0" borderId="2" xfId="0" applyFont="1" applyBorder="1" applyAlignment="1">
      <alignment horizontal="right" vertical="center" wrapText="1"/>
    </xf>
    <xf numFmtId="0" fontId="155" fillId="0" borderId="0" xfId="0" applyFont="1" applyFill="1" applyAlignment="1">
      <alignment wrapText="1"/>
    </xf>
    <xf numFmtId="0" fontId="140" fillId="0" borderId="0" xfId="0" applyFont="1" applyAlignment="1">
      <alignment horizontal="right" vertical="top" wrapText="1"/>
    </xf>
    <xf numFmtId="0" fontId="23" fillId="0" borderId="0" xfId="0" applyFont="1" applyAlignment="1">
      <alignment horizontal="right"/>
    </xf>
    <xf numFmtId="2" fontId="140" fillId="0" borderId="0" xfId="0" applyNumberFormat="1" applyFont="1" applyAlignment="1">
      <alignment horizontal="right" vertical="top" wrapText="1"/>
    </xf>
    <xf numFmtId="0" fontId="128" fillId="0" borderId="3" xfId="0" applyFont="1" applyFill="1" applyBorder="1" applyAlignment="1">
      <alignment horizontal="left" vertical="top" wrapText="1"/>
    </xf>
    <xf numFmtId="2" fontId="128" fillId="0" borderId="3" xfId="0" applyNumberFormat="1" applyFont="1" applyBorder="1" applyAlignment="1">
      <alignment horizontal="right" vertical="top" wrapText="1"/>
    </xf>
    <xf numFmtId="0" fontId="140" fillId="0" borderId="0" xfId="0" applyFont="1" applyAlignment="1">
      <alignment wrapText="1"/>
    </xf>
    <xf numFmtId="0" fontId="128" fillId="0" borderId="0" xfId="0" applyFont="1" applyBorder="1" applyAlignment="1">
      <alignment horizontal="left" vertical="top" wrapText="1"/>
    </xf>
    <xf numFmtId="2" fontId="128" fillId="0" borderId="0" xfId="0" applyNumberFormat="1" applyFont="1" applyBorder="1" applyAlignment="1">
      <alignment horizontal="right" vertical="top" wrapText="1"/>
    </xf>
    <xf numFmtId="0" fontId="155" fillId="0" borderId="0" xfId="0" applyFont="1" applyAlignment="1">
      <alignment horizontal="left" vertical="top" wrapText="1"/>
    </xf>
    <xf numFmtId="166" fontId="155" fillId="0" borderId="0" xfId="0" applyNumberFormat="1" applyFont="1" applyBorder="1" applyAlignment="1">
      <alignment horizontal="right" vertical="top" wrapText="1"/>
    </xf>
    <xf numFmtId="0" fontId="128" fillId="0" borderId="0" xfId="0" applyFont="1" applyFill="1" applyAlignment="1">
      <alignment vertical="top" wrapText="1"/>
    </xf>
    <xf numFmtId="0" fontId="140" fillId="0" borderId="1" xfId="0" applyFont="1" applyFill="1" applyBorder="1" applyAlignment="1">
      <alignment vertical="top" wrapText="1"/>
    </xf>
    <xf numFmtId="166" fontId="140" fillId="0" borderId="1" xfId="0" applyNumberFormat="1" applyFont="1" applyBorder="1" applyAlignment="1">
      <alignment horizontal="right" vertical="top" wrapText="1"/>
    </xf>
    <xf numFmtId="0" fontId="0" fillId="0" borderId="0" xfId="0" applyFill="1" applyBorder="1"/>
    <xf numFmtId="0" fontId="3" fillId="0" borderId="0" xfId="344" applyFill="1" applyBorder="1"/>
    <xf numFmtId="49" fontId="0" fillId="0" borderId="0" xfId="0" applyNumberFormat="1" applyFill="1" applyBorder="1" applyAlignment="1">
      <alignment vertical="center" wrapText="1"/>
    </xf>
    <xf numFmtId="49" fontId="159" fillId="0" borderId="0" xfId="0" applyNumberFormat="1" applyFont="1" applyFill="1" applyBorder="1" applyAlignment="1">
      <alignment horizontal="right" vertical="center" wrapText="1"/>
    </xf>
    <xf numFmtId="49" fontId="159" fillId="0" borderId="0" xfId="0" applyNumberFormat="1" applyFont="1" applyFill="1" applyBorder="1" applyAlignment="1">
      <alignment horizontal="left" vertical="center" wrapText="1"/>
    </xf>
    <xf numFmtId="49" fontId="23" fillId="0" borderId="6" xfId="0" applyNumberFormat="1" applyFont="1" applyFill="1" applyBorder="1" applyAlignment="1">
      <alignment horizontal="left" vertical="center"/>
    </xf>
    <xf numFmtId="49" fontId="23" fillId="0" borderId="6" xfId="0" applyNumberFormat="1" applyFont="1" applyFill="1" applyBorder="1" applyAlignment="1">
      <alignment horizontal="right" vertical="center" wrapText="1"/>
    </xf>
    <xf numFmtId="49" fontId="23" fillId="0" borderId="6" xfId="0" applyNumberFormat="1" applyFont="1" applyFill="1" applyBorder="1" applyAlignment="1">
      <alignment horizontal="center" vertical="center" wrapText="1"/>
    </xf>
    <xf numFmtId="49" fontId="23" fillId="0" borderId="0" xfId="344" applyNumberFormat="1" applyFont="1" applyFill="1" applyBorder="1" applyAlignment="1">
      <alignment horizontal="right" vertical="center" wrapText="1"/>
    </xf>
    <xf numFmtId="49" fontId="32" fillId="0" borderId="0" xfId="344" applyNumberFormat="1" applyFont="1" applyFill="1" applyBorder="1" applyAlignment="1">
      <alignment horizontal="right" vertical="center" wrapText="1"/>
    </xf>
    <xf numFmtId="0" fontId="32" fillId="0" borderId="0" xfId="344" applyFont="1" applyFill="1" applyBorder="1" applyAlignment="1">
      <alignment horizontal="right" vertical="center"/>
    </xf>
    <xf numFmtId="0" fontId="32" fillId="0" borderId="0" xfId="344" applyFont="1" applyFill="1" applyAlignment="1">
      <alignment horizontal="right" vertical="center"/>
    </xf>
    <xf numFmtId="0" fontId="40" fillId="0" borderId="0" xfId="344" applyFont="1" applyFill="1" applyAlignment="1">
      <alignment horizontal="right" vertical="center"/>
    </xf>
    <xf numFmtId="0" fontId="160" fillId="0" borderId="1" xfId="0" applyFont="1" applyFill="1" applyBorder="1" applyAlignment="1">
      <alignment horizontal="center" vertical="center"/>
    </xf>
    <xf numFmtId="0" fontId="128" fillId="0" borderId="1" xfId="0" applyFont="1" applyFill="1" applyBorder="1" applyAlignment="1">
      <alignment vertical="center"/>
    </xf>
    <xf numFmtId="0" fontId="128" fillId="0" borderId="1" xfId="0" applyFont="1" applyFill="1" applyBorder="1" applyAlignment="1">
      <alignment horizontal="center" vertical="center"/>
    </xf>
    <xf numFmtId="0" fontId="13" fillId="0" borderId="0" xfId="344" applyFont="1" applyFill="1" applyBorder="1" applyAlignment="1">
      <alignment vertical="center"/>
    </xf>
    <xf numFmtId="0" fontId="0" fillId="0" borderId="0" xfId="0" applyFill="1" applyBorder="1" applyAlignment="1"/>
    <xf numFmtId="0" fontId="128" fillId="2" borderId="0" xfId="288" applyFont="1" applyFill="1"/>
    <xf numFmtId="164" fontId="128" fillId="2" borderId="0" xfId="288" applyNumberFormat="1" applyFont="1" applyFill="1"/>
    <xf numFmtId="0" fontId="128" fillId="0" borderId="0" xfId="288" applyFont="1" applyFill="1"/>
    <xf numFmtId="2" fontId="128" fillId="0" borderId="0" xfId="0" applyNumberFormat="1" applyFont="1" applyAlignment="1">
      <alignment horizontal="right" vertical="top" wrapText="1"/>
    </xf>
    <xf numFmtId="0" fontId="23" fillId="0" borderId="0" xfId="346" applyFont="1"/>
    <xf numFmtId="3" fontId="23" fillId="0" borderId="0" xfId="346" applyNumberFormat="1" applyFont="1"/>
    <xf numFmtId="0" fontId="42" fillId="0" borderId="0" xfId="346" applyFont="1"/>
    <xf numFmtId="0" fontId="134" fillId="0" borderId="0" xfId="346" applyFont="1"/>
    <xf numFmtId="0" fontId="135" fillId="0" borderId="0" xfId="346" applyFont="1"/>
    <xf numFmtId="0" fontId="135" fillId="0" borderId="1" xfId="346" applyFont="1" applyBorder="1"/>
    <xf numFmtId="0" fontId="42" fillId="0" borderId="0" xfId="346" applyFont="1" applyAlignment="1">
      <alignment vertical="center"/>
    </xf>
    <xf numFmtId="0" fontId="128" fillId="0" borderId="1" xfId="346" applyFont="1" applyBorder="1" applyAlignment="1">
      <alignment horizontal="left" vertical="center"/>
    </xf>
    <xf numFmtId="0" fontId="42" fillId="0" borderId="0" xfId="346" applyFont="1" applyAlignment="1">
      <alignment horizontal="left" vertical="center"/>
    </xf>
    <xf numFmtId="3" fontId="128" fillId="0" borderId="1" xfId="346" applyNumberFormat="1" applyFont="1" applyBorder="1" applyAlignment="1">
      <alignment horizontal="right" vertical="center"/>
    </xf>
    <xf numFmtId="0" fontId="135" fillId="0" borderId="2" xfId="346" applyFont="1" applyBorder="1" applyAlignment="1">
      <alignment vertical="center"/>
    </xf>
    <xf numFmtId="166" fontId="140" fillId="0" borderId="0" xfId="0" applyNumberFormat="1" applyFont="1" applyAlignment="1">
      <alignment horizontal="right" vertical="top" wrapText="1"/>
    </xf>
    <xf numFmtId="166" fontId="128" fillId="0" borderId="0" xfId="0" applyNumberFormat="1" applyFont="1" applyAlignment="1">
      <alignment horizontal="right" vertical="top" wrapText="1"/>
    </xf>
    <xf numFmtId="0" fontId="140" fillId="0" borderId="0" xfId="0" applyFont="1" applyFill="1" applyAlignment="1">
      <alignment vertical="top" wrapText="1"/>
    </xf>
    <xf numFmtId="0" fontId="140" fillId="0" borderId="0" xfId="0" applyFont="1" applyFill="1" applyAlignment="1">
      <alignment horizontal="left" vertical="center" wrapText="1"/>
    </xf>
    <xf numFmtId="0" fontId="140" fillId="0" borderId="0" xfId="0" applyFont="1" applyFill="1" applyAlignment="1">
      <alignment vertical="center" wrapText="1"/>
    </xf>
    <xf numFmtId="0" fontId="135" fillId="0" borderId="2" xfId="346" applyFont="1" applyBorder="1" applyAlignment="1">
      <alignment horizontal="center" vertical="center" wrapText="1"/>
    </xf>
    <xf numFmtId="0" fontId="32" fillId="0" borderId="0" xfId="346" applyFont="1"/>
    <xf numFmtId="0" fontId="155" fillId="0" borderId="0" xfId="0" applyFont="1" applyFill="1" applyAlignment="1">
      <alignment vertical="top"/>
    </xf>
    <xf numFmtId="0" fontId="155" fillId="0" borderId="0" xfId="0" applyFont="1" applyFill="1" applyAlignment="1">
      <alignment vertical="top" wrapText="1"/>
    </xf>
    <xf numFmtId="0" fontId="140" fillId="0" borderId="0" xfId="0" applyFont="1" applyFill="1" applyBorder="1" applyAlignment="1">
      <alignment horizontal="justify" vertical="top" wrapText="1"/>
    </xf>
    <xf numFmtId="0" fontId="23" fillId="0" borderId="0" xfId="0" applyFont="1" applyFill="1" applyBorder="1" applyAlignment="1">
      <alignment horizontal="right" wrapText="1"/>
    </xf>
    <xf numFmtId="0" fontId="140" fillId="0" borderId="2" xfId="0" applyFont="1" applyFill="1" applyBorder="1" applyAlignment="1">
      <alignment horizontal="justify" vertical="top" wrapText="1"/>
    </xf>
    <xf numFmtId="0" fontId="23" fillId="0" borderId="2" xfId="0" applyFont="1" applyFill="1" applyBorder="1" applyAlignment="1">
      <alignment horizontal="right" vertical="top" wrapText="1"/>
    </xf>
    <xf numFmtId="0" fontId="140" fillId="0" borderId="0" xfId="0" applyFont="1" applyFill="1" applyBorder="1" applyAlignment="1">
      <alignment horizontal="right" vertical="top" wrapText="1"/>
    </xf>
    <xf numFmtId="0" fontId="140" fillId="0" borderId="0" xfId="0" applyFont="1" applyFill="1" applyAlignment="1">
      <alignment horizontal="justify" vertical="center" wrapText="1"/>
    </xf>
    <xf numFmtId="164" fontId="140" fillId="0" borderId="0" xfId="0" applyNumberFormat="1" applyFont="1" applyFill="1" applyAlignment="1">
      <alignment vertical="center" wrapText="1"/>
    </xf>
    <xf numFmtId="0" fontId="155" fillId="0" borderId="0" xfId="0" applyFont="1" applyFill="1" applyAlignment="1">
      <alignment horizontal="justify" vertical="center" wrapText="1"/>
    </xf>
    <xf numFmtId="164" fontId="155" fillId="0" borderId="0" xfId="0" applyNumberFormat="1" applyFont="1" applyFill="1" applyAlignment="1">
      <alignment vertical="center" wrapText="1"/>
    </xf>
    <xf numFmtId="164" fontId="140" fillId="0" borderId="0" xfId="0" applyNumberFormat="1" applyFont="1" applyFill="1" applyAlignment="1">
      <alignment wrapText="1"/>
    </xf>
    <xf numFmtId="0" fontId="128" fillId="0" borderId="0" xfId="0" applyFont="1" applyFill="1" applyBorder="1" applyAlignment="1">
      <alignment horizontal="justify" vertical="center" wrapText="1"/>
    </xf>
    <xf numFmtId="164" fontId="128" fillId="0" borderId="0" xfId="0" applyNumberFormat="1" applyFont="1" applyFill="1" applyBorder="1" applyAlignment="1">
      <alignment vertical="center" wrapText="1"/>
    </xf>
    <xf numFmtId="0" fontId="126" fillId="0" borderId="0" xfId="287" applyFont="1" applyAlignment="1"/>
    <xf numFmtId="0" fontId="21" fillId="0" borderId="0" xfId="287" applyFont="1" applyAlignment="1"/>
    <xf numFmtId="0" fontId="140" fillId="0" borderId="0" xfId="287" applyFont="1" applyAlignment="1">
      <alignment vertical="top"/>
    </xf>
    <xf numFmtId="0" fontId="140" fillId="0" borderId="0" xfId="287" applyFont="1" applyAlignment="1">
      <alignment vertical="top" wrapText="1"/>
    </xf>
    <xf numFmtId="0" fontId="23" fillId="0" borderId="1" xfId="287" applyFont="1" applyBorder="1" applyAlignment="1"/>
    <xf numFmtId="0" fontId="126" fillId="0" borderId="1" xfId="287" applyFont="1" applyBorder="1" applyAlignment="1"/>
    <xf numFmtId="0" fontId="21" fillId="0" borderId="1" xfId="287" applyFont="1" applyBorder="1" applyAlignment="1"/>
    <xf numFmtId="49" fontId="23" fillId="2" borderId="6" xfId="287" applyNumberFormat="1" applyFont="1" applyFill="1" applyBorder="1" applyAlignment="1">
      <alignment horizontal="left" vertical="center"/>
    </xf>
    <xf numFmtId="0" fontId="23" fillId="2" borderId="6" xfId="287" applyFont="1" applyFill="1" applyBorder="1" applyAlignment="1">
      <alignment horizontal="right" vertical="center" wrapText="1"/>
    </xf>
    <xf numFmtId="49" fontId="23" fillId="2" borderId="6" xfId="287" applyNumberFormat="1" applyFont="1" applyFill="1" applyBorder="1" applyAlignment="1">
      <alignment horizontal="right" vertical="center" wrapText="1"/>
    </xf>
    <xf numFmtId="0" fontId="126" fillId="0" borderId="0" xfId="287" applyFont="1" applyBorder="1" applyAlignment="1">
      <alignment horizontal="left"/>
    </xf>
    <xf numFmtId="3" fontId="161" fillId="0" borderId="0" xfId="0" applyNumberFormat="1" applyFont="1" applyFill="1" applyBorder="1" applyAlignment="1">
      <alignment horizontal="right"/>
    </xf>
    <xf numFmtId="3" fontId="23" fillId="0" borderId="0" xfId="287" applyNumberFormat="1" applyFont="1" applyFill="1" applyBorder="1" applyAlignment="1">
      <alignment horizontal="right"/>
    </xf>
    <xf numFmtId="3" fontId="126" fillId="0" borderId="0" xfId="287" applyNumberFormat="1" applyFont="1" applyFill="1" applyBorder="1" applyAlignment="1">
      <alignment horizontal="right"/>
    </xf>
    <xf numFmtId="0" fontId="128" fillId="0" borderId="1" xfId="287" applyFont="1" applyBorder="1" applyAlignment="1">
      <alignment horizontal="left" vertical="center"/>
    </xf>
    <xf numFmtId="3" fontId="128" fillId="0" borderId="1" xfId="287" applyNumberFormat="1" applyFont="1" applyFill="1" applyBorder="1" applyAlignment="1">
      <alignment horizontal="right" vertical="center"/>
    </xf>
    <xf numFmtId="0" fontId="150" fillId="0" borderId="0" xfId="0" applyFont="1" applyBorder="1" applyAlignment="1">
      <alignment vertical="top"/>
    </xf>
    <xf numFmtId="0" fontId="32" fillId="0" borderId="0" xfId="287" applyFont="1" applyBorder="1" applyAlignment="1">
      <alignment vertical="top"/>
    </xf>
    <xf numFmtId="0" fontId="23" fillId="0" borderId="0" xfId="287" applyFont="1" applyBorder="1" applyAlignment="1">
      <alignment vertical="top"/>
    </xf>
    <xf numFmtId="0" fontId="19" fillId="0" borderId="0" xfId="287" applyFont="1" applyBorder="1" applyAlignment="1">
      <alignment vertical="top"/>
    </xf>
    <xf numFmtId="0" fontId="141" fillId="0" borderId="0" xfId="287" applyAlignment="1">
      <alignment vertical="top"/>
    </xf>
    <xf numFmtId="0" fontId="150" fillId="0" borderId="0" xfId="0" applyFont="1" applyFill="1" applyBorder="1" applyAlignment="1">
      <alignment vertical="top"/>
    </xf>
    <xf numFmtId="0" fontId="32" fillId="0" borderId="0" xfId="287" applyFont="1" applyBorder="1" applyAlignment="1">
      <alignment horizontal="center" vertical="top"/>
    </xf>
    <xf numFmtId="166" fontId="19" fillId="0" borderId="0" xfId="287" applyNumberFormat="1" applyFont="1" applyBorder="1" applyAlignment="1">
      <alignment vertical="top"/>
    </xf>
    <xf numFmtId="0" fontId="151" fillId="0" borderId="0" xfId="0" applyFont="1" applyBorder="1" applyAlignment="1">
      <alignment vertical="top"/>
    </xf>
    <xf numFmtId="0" fontId="126" fillId="0" borderId="0" xfId="288" applyFont="1" applyAlignment="1"/>
    <xf numFmtId="0" fontId="140" fillId="0" borderId="0" xfId="288" applyFont="1" applyAlignment="1">
      <alignment vertical="top"/>
    </xf>
    <xf numFmtId="0" fontId="140" fillId="0" borderId="0" xfId="288" applyFont="1" applyAlignment="1">
      <alignment vertical="top" wrapText="1"/>
    </xf>
    <xf numFmtId="0" fontId="23" fillId="0" borderId="0" xfId="288" applyFont="1" applyBorder="1" applyAlignment="1"/>
    <xf numFmtId="0" fontId="126" fillId="0" borderId="0" xfId="288" applyFont="1" applyBorder="1" applyAlignment="1"/>
    <xf numFmtId="0" fontId="134" fillId="0" borderId="6" xfId="341" applyFont="1" applyBorder="1" applyAlignment="1">
      <alignment horizontal="left" vertical="center"/>
    </xf>
    <xf numFmtId="0" fontId="134" fillId="0" borderId="6" xfId="341" applyFont="1" applyBorder="1" applyAlignment="1">
      <alignment horizontal="center" vertical="center"/>
    </xf>
    <xf numFmtId="0" fontId="135" fillId="0" borderId="0" xfId="341" applyFont="1"/>
    <xf numFmtId="164" fontId="135" fillId="0" borderId="0" xfId="341" applyNumberFormat="1" applyFont="1"/>
    <xf numFmtId="0" fontId="135" fillId="0" borderId="0" xfId="341" applyFont="1" applyAlignment="1">
      <alignment horizontal="left" indent="1"/>
    </xf>
    <xf numFmtId="0" fontId="135" fillId="0" borderId="0" xfId="341" applyFont="1" applyAlignment="1">
      <alignment horizontal="left"/>
    </xf>
    <xf numFmtId="0" fontId="128" fillId="0" borderId="0" xfId="341" applyFont="1" applyAlignment="1">
      <alignment horizontal="left" vertical="center"/>
    </xf>
    <xf numFmtId="164" fontId="128" fillId="0" borderId="0" xfId="341" applyNumberFormat="1" applyFont="1" applyAlignment="1">
      <alignment vertical="center"/>
    </xf>
    <xf numFmtId="0" fontId="126" fillId="0" borderId="1" xfId="341" applyFont="1" applyBorder="1" applyAlignment="1">
      <alignment horizontal="left" vertical="center"/>
    </xf>
    <xf numFmtId="10" fontId="126" fillId="0" borderId="1" xfId="341" applyNumberFormat="1" applyFont="1" applyBorder="1" applyAlignment="1">
      <alignment vertical="center"/>
    </xf>
    <xf numFmtId="0" fontId="1" fillId="0" borderId="0" xfId="347"/>
    <xf numFmtId="0" fontId="135" fillId="0" borderId="0" xfId="2" applyFont="1" applyBorder="1"/>
    <xf numFmtId="0" fontId="23" fillId="0" borderId="0" xfId="2" applyFont="1" applyBorder="1"/>
    <xf numFmtId="0" fontId="135" fillId="0" borderId="0" xfId="347" applyFont="1"/>
    <xf numFmtId="0" fontId="135" fillId="0" borderId="0" xfId="347" applyFont="1" applyAlignment="1">
      <alignment horizontal="center"/>
    </xf>
    <xf numFmtId="168" fontId="135" fillId="0" borderId="0" xfId="347" applyNumberFormat="1" applyFont="1" applyAlignment="1">
      <alignment horizontal="right"/>
    </xf>
    <xf numFmtId="0" fontId="135" fillId="0" borderId="5" xfId="347" applyFont="1" applyBorder="1"/>
    <xf numFmtId="0" fontId="135" fillId="0" borderId="5" xfId="347" applyFont="1" applyBorder="1" applyAlignment="1">
      <alignment horizontal="center"/>
    </xf>
    <xf numFmtId="0" fontId="135" fillId="0" borderId="0" xfId="347" applyFont="1" applyBorder="1"/>
    <xf numFmtId="0" fontId="135" fillId="0" borderId="0" xfId="347" applyFont="1" applyBorder="1" applyAlignment="1">
      <alignment horizontal="center"/>
    </xf>
    <xf numFmtId="0" fontId="135" fillId="0" borderId="2" xfId="347" applyFont="1" applyBorder="1" applyAlignment="1">
      <alignment vertical="top"/>
    </xf>
    <xf numFmtId="0" fontId="135" fillId="0" borderId="2" xfId="347" applyFont="1" applyBorder="1" applyAlignment="1">
      <alignment horizontal="center" vertical="top"/>
    </xf>
    <xf numFmtId="0" fontId="135" fillId="0" borderId="0" xfId="347" applyFont="1" applyAlignment="1">
      <alignment vertical="top"/>
    </xf>
    <xf numFmtId="0" fontId="128" fillId="0" borderId="1" xfId="347" applyFont="1" applyBorder="1" applyAlignment="1">
      <alignment vertical="center"/>
    </xf>
    <xf numFmtId="167" fontId="128" fillId="0" borderId="1" xfId="347" applyNumberFormat="1" applyFont="1" applyBorder="1" applyAlignment="1">
      <alignment horizontal="right" vertical="center"/>
    </xf>
    <xf numFmtId="0" fontId="128" fillId="0" borderId="0" xfId="347" applyFont="1" applyAlignment="1">
      <alignment vertical="center"/>
    </xf>
    <xf numFmtId="0" fontId="128" fillId="0" borderId="1" xfId="0" applyFont="1" applyFill="1" applyBorder="1" applyAlignment="1">
      <alignment horizontal="left" vertical="center"/>
    </xf>
    <xf numFmtId="0" fontId="128" fillId="0" borderId="1" xfId="0" applyFont="1" applyFill="1" applyBorder="1" applyAlignment="1">
      <alignment vertical="center" wrapText="1"/>
    </xf>
    <xf numFmtId="164" fontId="128" fillId="0" borderId="1" xfId="0" applyNumberFormat="1" applyFont="1" applyFill="1" applyBorder="1" applyAlignment="1">
      <alignment horizontal="right" vertical="center" wrapText="1"/>
    </xf>
    <xf numFmtId="0" fontId="23" fillId="0" borderId="0" xfId="0" applyFont="1" applyFill="1" applyAlignment="1">
      <alignment vertical="center"/>
    </xf>
    <xf numFmtId="188" fontId="42" fillId="0" borderId="0" xfId="348" applyNumberFormat="1" applyFont="1"/>
    <xf numFmtId="3" fontId="135" fillId="0" borderId="0" xfId="315" applyNumberFormat="1" applyFont="1" applyFill="1"/>
    <xf numFmtId="3" fontId="135" fillId="0" borderId="0" xfId="315" applyNumberFormat="1" applyFont="1" applyFill="1" applyBorder="1"/>
    <xf numFmtId="3" fontId="134" fillId="0" borderId="0" xfId="315" applyNumberFormat="1" applyFont="1" applyFill="1" applyBorder="1"/>
    <xf numFmtId="3" fontId="128" fillId="0" borderId="0" xfId="315" applyNumberFormat="1" applyFont="1"/>
    <xf numFmtId="3" fontId="126" fillId="0" borderId="0" xfId="315" applyNumberFormat="1" applyFont="1" applyFill="1" applyBorder="1"/>
    <xf numFmtId="1" fontId="135" fillId="0" borderId="6" xfId="315" applyNumberFormat="1" applyFont="1" applyBorder="1" applyAlignment="1">
      <alignment horizontal="right" vertical="center"/>
    </xf>
    <xf numFmtId="164" fontId="32" fillId="0" borderId="0" xfId="0" applyNumberFormat="1" applyFont="1" applyFill="1" applyBorder="1" applyAlignment="1">
      <alignment horizontal="right"/>
    </xf>
    <xf numFmtId="0" fontId="23" fillId="2" borderId="6" xfId="0" applyFont="1" applyFill="1" applyBorder="1"/>
    <xf numFmtId="164" fontId="23" fillId="2" borderId="0" xfId="287" applyNumberFormat="1" applyFont="1" applyFill="1"/>
    <xf numFmtId="164" fontId="23" fillId="2" borderId="0" xfId="287" applyNumberFormat="1" applyFont="1" applyFill="1" applyAlignment="1">
      <alignment horizontal="right"/>
    </xf>
    <xf numFmtId="0" fontId="23" fillId="0" borderId="0" xfId="287" applyFont="1" applyFill="1"/>
    <xf numFmtId="0" fontId="23" fillId="0" borderId="0" xfId="287" applyFont="1" applyFill="1" applyAlignment="1">
      <alignment horizontal="left"/>
    </xf>
    <xf numFmtId="166" fontId="20" fillId="0" borderId="0" xfId="0" applyNumberFormat="1" applyFont="1" applyFill="1"/>
    <xf numFmtId="0" fontId="35" fillId="0" borderId="0" xfId="0" applyFont="1" applyFill="1" applyBorder="1" applyAlignment="1">
      <alignment vertical="top"/>
    </xf>
    <xf numFmtId="164" fontId="42" fillId="0" borderId="0" xfId="315" applyNumberFormat="1" applyFont="1" applyAlignment="1">
      <alignment vertical="top"/>
    </xf>
    <xf numFmtId="0" fontId="126" fillId="0" borderId="0" xfId="0" applyFont="1" applyFill="1" applyBorder="1" applyAlignment="1">
      <alignment horizontal="left"/>
    </xf>
    <xf numFmtId="0" fontId="134" fillId="0" borderId="0" xfId="2" applyFont="1" applyBorder="1" applyAlignment="1">
      <alignment horizontal="left" wrapText="1"/>
    </xf>
    <xf numFmtId="0" fontId="23" fillId="0" borderId="0" xfId="287" applyFont="1" applyFill="1" applyAlignment="1">
      <alignment horizontal="left"/>
    </xf>
    <xf numFmtId="0" fontId="23" fillId="0" borderId="0" xfId="287" applyFont="1" applyFill="1" applyBorder="1" applyAlignment="1">
      <alignment horizontal="left"/>
    </xf>
    <xf numFmtId="0" fontId="128" fillId="2" borderId="1" xfId="0" applyFont="1" applyFill="1" applyBorder="1" applyAlignment="1">
      <alignment horizontal="left" vertical="center"/>
    </xf>
    <xf numFmtId="0" fontId="140" fillId="0" borderId="0" xfId="0" applyFont="1" applyFill="1" applyAlignment="1">
      <alignment horizontal="left" vertical="center"/>
    </xf>
    <xf numFmtId="0" fontId="155" fillId="0" borderId="0" xfId="0" applyFont="1" applyFill="1" applyBorder="1" applyAlignment="1">
      <alignment vertical="top" wrapText="1"/>
    </xf>
    <xf numFmtId="0" fontId="140" fillId="0" borderId="0" xfId="0" applyFont="1" applyFill="1" applyAlignment="1">
      <alignment vertical="top" wrapText="1"/>
    </xf>
    <xf numFmtId="0" fontId="155" fillId="0" borderId="0" xfId="0" applyFont="1" applyFill="1" applyAlignment="1">
      <alignment horizontal="left" wrapText="1"/>
    </xf>
    <xf numFmtId="0" fontId="155" fillId="0" borderId="0" xfId="0" applyFont="1" applyFill="1" applyAlignment="1">
      <alignment horizontal="left" vertical="center"/>
    </xf>
    <xf numFmtId="0" fontId="140" fillId="0" borderId="0" xfId="0" applyFont="1" applyFill="1" applyAlignment="1">
      <alignment horizontal="left" vertical="center" wrapText="1"/>
    </xf>
    <xf numFmtId="0" fontId="140" fillId="0" borderId="0" xfId="0" applyFont="1" applyFill="1" applyAlignment="1">
      <alignment vertical="center" wrapText="1"/>
    </xf>
    <xf numFmtId="0" fontId="155" fillId="0" borderId="0" xfId="0" applyFont="1" applyFill="1" applyAlignment="1">
      <alignment vertical="center" wrapText="1"/>
    </xf>
    <xf numFmtId="0" fontId="135" fillId="0" borderId="0" xfId="327" applyFont="1" applyAlignment="1">
      <alignment horizontal="left" wrapText="1"/>
    </xf>
    <xf numFmtId="0" fontId="134" fillId="0" borderId="6" xfId="327" applyFont="1" applyBorder="1" applyAlignment="1">
      <alignment horizontal="center" vertical="center"/>
    </xf>
    <xf numFmtId="0" fontId="134" fillId="0" borderId="0" xfId="327" applyFont="1" applyBorder="1" applyAlignment="1">
      <alignment horizontal="center"/>
    </xf>
    <xf numFmtId="0" fontId="126" fillId="0" borderId="30" xfId="327" applyFont="1" applyBorder="1" applyAlignment="1">
      <alignment horizontal="center" vertical="center"/>
    </xf>
    <xf numFmtId="0" fontId="128" fillId="0" borderId="30" xfId="327" applyFont="1" applyBorder="1" applyAlignment="1">
      <alignment horizontal="center" vertical="center"/>
    </xf>
    <xf numFmtId="0" fontId="126" fillId="0" borderId="5" xfId="327" applyFont="1" applyBorder="1" applyAlignment="1">
      <alignment horizontal="center" vertical="center"/>
    </xf>
    <xf numFmtId="0" fontId="23" fillId="0" borderId="0" xfId="327" applyFont="1" applyAlignment="1">
      <alignment horizontal="left" wrapText="1"/>
    </xf>
    <xf numFmtId="0" fontId="134" fillId="0" borderId="0" xfId="315" applyFont="1" applyAlignment="1">
      <alignment horizontal="center"/>
    </xf>
    <xf numFmtId="0" fontId="126" fillId="0" borderId="0" xfId="288" applyFont="1" applyFill="1" applyAlignment="1"/>
    <xf numFmtId="0" fontId="20" fillId="0" borderId="0" xfId="288" applyFont="1" applyAlignment="1"/>
    <xf numFmtId="0" fontId="23" fillId="0" borderId="5"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5" xfId="0" applyFont="1" applyFill="1" applyBorder="1" applyAlignment="1">
      <alignment horizontal="right" vertical="center" wrapText="1"/>
    </xf>
    <xf numFmtId="0" fontId="32" fillId="0" borderId="0" xfId="0" applyFont="1" applyFill="1" applyBorder="1" applyAlignment="1">
      <alignment horizontal="left" vertical="top" wrapText="1"/>
    </xf>
    <xf numFmtId="0" fontId="24" fillId="0" borderId="0" xfId="288" applyFont="1" applyFill="1" applyBorder="1" applyAlignment="1">
      <alignment horizontal="left"/>
    </xf>
    <xf numFmtId="0" fontId="24" fillId="0" borderId="0" xfId="288" applyFont="1" applyFill="1" applyBorder="1" applyAlignment="1">
      <alignment horizontal="left" wrapText="1"/>
    </xf>
    <xf numFmtId="0" fontId="24" fillId="0" borderId="0" xfId="288" applyFont="1" applyFill="1" applyBorder="1" applyAlignment="1">
      <alignment horizontal="left" vertical="top" wrapText="1"/>
    </xf>
    <xf numFmtId="0" fontId="24" fillId="0" borderId="0" xfId="288" applyFont="1" applyFill="1" applyBorder="1" applyAlignment="1">
      <alignment horizontal="left" vertical="top"/>
    </xf>
  </cellXfs>
  <cellStyles count="349">
    <cellStyle name="_Vergleich_Budget_OEBB_Bedarf_Kasser_12-10-2010" xfId="4"/>
    <cellStyle name="20 % – Zvýraznění1" xfId="5"/>
    <cellStyle name="20 % – Zvýraznění2" xfId="6"/>
    <cellStyle name="20 % – Zvýraznění3" xfId="7"/>
    <cellStyle name="20 % – Zvýraznění4" xfId="8"/>
    <cellStyle name="20 % – Zvýraznění5" xfId="9"/>
    <cellStyle name="20 % – Zvýraznění6" xfId="10"/>
    <cellStyle name="20% - 1. jelölőszín" xfId="11"/>
    <cellStyle name="20% - 2. jelölőszín" xfId="12"/>
    <cellStyle name="20% - 3. jelölőszín" xfId="13"/>
    <cellStyle name="20% - 4. jelölőszín" xfId="14"/>
    <cellStyle name="20% - 5. jelölőszín" xfId="15"/>
    <cellStyle name="20% - 6. jelölőszín" xfId="16"/>
    <cellStyle name="20% - Accent1" xfId="17"/>
    <cellStyle name="20% - Accent2" xfId="18"/>
    <cellStyle name="20% - Accent3" xfId="19"/>
    <cellStyle name="20% - Accent4" xfId="20"/>
    <cellStyle name="20% - Accent5" xfId="21"/>
    <cellStyle name="20% - Accent6" xfId="22"/>
    <cellStyle name="20% - Akzent1" xfId="289"/>
    <cellStyle name="20% - Akzent2" xfId="290"/>
    <cellStyle name="20% - Akzent3" xfId="291"/>
    <cellStyle name="20% - Akzent4" xfId="292"/>
    <cellStyle name="20% - Akzent5" xfId="293"/>
    <cellStyle name="20% - Akzent6" xfId="294"/>
    <cellStyle name="20% - Colore 1" xfId="23"/>
    <cellStyle name="20% - Colore 2" xfId="24"/>
    <cellStyle name="20% - Colore 3" xfId="25"/>
    <cellStyle name="20% - Colore 4" xfId="26"/>
    <cellStyle name="20% - Colore 5" xfId="27"/>
    <cellStyle name="20% - Colore 6" xfId="28"/>
    <cellStyle name="40 % – Zvýraznění1" xfId="29"/>
    <cellStyle name="40 % – Zvýraznění2" xfId="30"/>
    <cellStyle name="40 % – Zvýraznění3" xfId="31"/>
    <cellStyle name="40 % – Zvýraznění4" xfId="32"/>
    <cellStyle name="40 % – Zvýraznění5" xfId="33"/>
    <cellStyle name="40 % – Zvýraznění6" xfId="34"/>
    <cellStyle name="40% - 1. jelölőszín" xfId="35"/>
    <cellStyle name="40% - 2. jelölőszín" xfId="36"/>
    <cellStyle name="40% - 3. jelölőszín" xfId="37"/>
    <cellStyle name="40% - 4. jelölőszín" xfId="38"/>
    <cellStyle name="40% - 5. jelölőszín" xfId="39"/>
    <cellStyle name="40% - 6. jelölőszín" xfId="40"/>
    <cellStyle name="40% - Accent1" xfId="41"/>
    <cellStyle name="40% - Accent2" xfId="42"/>
    <cellStyle name="40% - Accent3" xfId="43"/>
    <cellStyle name="40% - Accent4" xfId="44"/>
    <cellStyle name="40% - Accent5" xfId="45"/>
    <cellStyle name="40% - Accent6" xfId="46"/>
    <cellStyle name="40% - Akzent1" xfId="295"/>
    <cellStyle name="40% - Akzent2" xfId="296"/>
    <cellStyle name="40% - Akzent3" xfId="297"/>
    <cellStyle name="40% - Akzent4" xfId="298"/>
    <cellStyle name="40% - Akzent5" xfId="299"/>
    <cellStyle name="40% - Akzent6" xfId="300"/>
    <cellStyle name="40% - Colore 1" xfId="47"/>
    <cellStyle name="40% - Colore 2" xfId="48"/>
    <cellStyle name="40% - Colore 3" xfId="49"/>
    <cellStyle name="40% - Colore 4" xfId="50"/>
    <cellStyle name="40% - Colore 5" xfId="51"/>
    <cellStyle name="40% - Colore 6" xfId="52"/>
    <cellStyle name="60 % – Zvýraznění1" xfId="53"/>
    <cellStyle name="60 % – Zvýraznění2" xfId="54"/>
    <cellStyle name="60 % – Zvýraznění3" xfId="55"/>
    <cellStyle name="60 % – Zvýraznění4" xfId="56"/>
    <cellStyle name="60 % – Zvýraznění5" xfId="57"/>
    <cellStyle name="60 % – Zvýraznění6" xfId="58"/>
    <cellStyle name="60% - 1. jelölőszín" xfId="59"/>
    <cellStyle name="60% - 2. jelölőszín" xfId="60"/>
    <cellStyle name="60% - 3. jelölőszín" xfId="61"/>
    <cellStyle name="60% - 4. jelölőszín" xfId="62"/>
    <cellStyle name="60% - 5. jelölőszín" xfId="63"/>
    <cellStyle name="60% - 6. jelölőszín" xfId="64"/>
    <cellStyle name="60% - Accent1" xfId="65"/>
    <cellStyle name="60% - Accent2" xfId="66"/>
    <cellStyle name="60% - Accent3" xfId="67"/>
    <cellStyle name="60% - Accent4" xfId="68"/>
    <cellStyle name="60% - Accent5" xfId="69"/>
    <cellStyle name="60% - Accent6" xfId="70"/>
    <cellStyle name="60% - Akzent1" xfId="301"/>
    <cellStyle name="60% - Akzent2" xfId="302"/>
    <cellStyle name="60% - Akzent3" xfId="303"/>
    <cellStyle name="60% - Akzent4" xfId="304"/>
    <cellStyle name="60% - Akzent5" xfId="305"/>
    <cellStyle name="60% - Akzent6" xfId="306"/>
    <cellStyle name="60% - Colore 1" xfId="71"/>
    <cellStyle name="60% - Colore 2" xfId="72"/>
    <cellStyle name="60% - Colore 3" xfId="73"/>
    <cellStyle name="60% - Colore 4" xfId="74"/>
    <cellStyle name="60% - Colore 5" xfId="75"/>
    <cellStyle name="60% - Colore 6" xfId="76"/>
    <cellStyle name="Accent1" xfId="77"/>
    <cellStyle name="Accent2" xfId="78"/>
    <cellStyle name="Accent3" xfId="79"/>
    <cellStyle name="Accent4" xfId="80"/>
    <cellStyle name="Accent5" xfId="81"/>
    <cellStyle name="Accent6" xfId="82"/>
    <cellStyle name="Bad" xfId="83"/>
    <cellStyle name="Berechneter Wert" xfId="84"/>
    <cellStyle name="Beschriftung" xfId="85"/>
    <cellStyle name="Bevitel" xfId="86"/>
    <cellStyle name="Bps" xfId="87"/>
    <cellStyle name="Calcolo" xfId="88"/>
    <cellStyle name="Calculation" xfId="89"/>
    <cellStyle name="Celkem" xfId="90"/>
    <cellStyle name="Cella collegata" xfId="91"/>
    <cellStyle name="Cella da controllare" xfId="92"/>
    <cellStyle name="Check Cell" xfId="93"/>
    <cellStyle name="Chybně" xfId="94"/>
    <cellStyle name="Cím" xfId="95"/>
    <cellStyle name="Címsor 1" xfId="96"/>
    <cellStyle name="Címsor 2" xfId="97"/>
    <cellStyle name="Címsor 3" xfId="98"/>
    <cellStyle name="Címsor 4" xfId="99"/>
    <cellStyle name="Colore 1" xfId="100"/>
    <cellStyle name="Colore 2" xfId="101"/>
    <cellStyle name="Colore 3" xfId="102"/>
    <cellStyle name="Colore 4" xfId="103"/>
    <cellStyle name="Colore 5" xfId="104"/>
    <cellStyle name="Colore 6" xfId="105"/>
    <cellStyle name="Data" xfId="106"/>
    <cellStyle name="Dateneingabe" xfId="107"/>
    <cellStyle name="Eigenschaft" xfId="108"/>
    <cellStyle name="Ellenőrzőcella" xfId="109"/>
    <cellStyle name="Euro" xfId="1"/>
    <cellStyle name="Euro 2" xfId="329"/>
    <cellStyle name="Exp" xfId="110"/>
    <cellStyle name="Explanatory Text" xfId="111"/>
    <cellStyle name="External" xfId="112"/>
    <cellStyle name="Figyelmeztetés" xfId="113"/>
    <cellStyle name="GenC" xfId="114"/>
    <cellStyle name="GenR" xfId="115"/>
    <cellStyle name="Good" xfId="116"/>
    <cellStyle name="heading" xfId="117"/>
    <cellStyle name="Heading 1" xfId="118"/>
    <cellStyle name="Heading 2" xfId="119"/>
    <cellStyle name="Heading 3" xfId="120"/>
    <cellStyle name="Heading 4" xfId="121"/>
    <cellStyle name="Hivatkozott cella" xfId="122"/>
    <cellStyle name="Input" xfId="123"/>
    <cellStyle name="itmln" xfId="124"/>
    <cellStyle name="Jegyzet" xfId="125"/>
    <cellStyle name="Jelölőszín (1)" xfId="126"/>
    <cellStyle name="Jelölőszín (2)" xfId="127"/>
    <cellStyle name="Jelölőszín (3)" xfId="128"/>
    <cellStyle name="Jelölőszín (4)" xfId="129"/>
    <cellStyle name="Jelölőszín (5)" xfId="130"/>
    <cellStyle name="Jelölőszín (6)" xfId="131"/>
    <cellStyle name="Jó" xfId="132"/>
    <cellStyle name="Kimenet" xfId="133"/>
    <cellStyle name="Komma" xfId="348" builtinId="3"/>
    <cellStyle name="Komma 10" xfId="307"/>
    <cellStyle name="Komma 11" xfId="336"/>
    <cellStyle name="Komma 2" xfId="134"/>
    <cellStyle name="Komma 2 2" xfId="135"/>
    <cellStyle name="Komma 3" xfId="136"/>
    <cellStyle name="Komma 4" xfId="137"/>
    <cellStyle name="Komma 5" xfId="138"/>
    <cellStyle name="Komma 6" xfId="285"/>
    <cellStyle name="Komma 6 2" xfId="308"/>
    <cellStyle name="Komma 6 3" xfId="330"/>
    <cellStyle name="Komma 7" xfId="309"/>
    <cellStyle name="Komma 7 2" xfId="331"/>
    <cellStyle name="Komma 8" xfId="310"/>
    <cellStyle name="Komma 8 2" xfId="332"/>
    <cellStyle name="Komma 9" xfId="311"/>
    <cellStyle name="Kontrolní buňka" xfId="139"/>
    <cellStyle name="KPMG Heading 1" xfId="140"/>
    <cellStyle name="KPMG Heading 2" xfId="141"/>
    <cellStyle name="KPMG Heading 3" xfId="142"/>
    <cellStyle name="KPMG Heading 4" xfId="143"/>
    <cellStyle name="KPMG Normal" xfId="144"/>
    <cellStyle name="KPMG Normal Text" xfId="145"/>
    <cellStyle name="Linked Cell" xfId="146"/>
    <cellStyle name="Magyarázó szöveg" xfId="147"/>
    <cellStyle name="Mesi" xfId="148"/>
    <cellStyle name="Migliaia (,0)" xfId="149"/>
    <cellStyle name="Migliaia (+0)" xfId="150"/>
    <cellStyle name="Migliaia (0)_Amm.to Cespiti esistenti" xfId="151"/>
    <cellStyle name="Money" xfId="152"/>
    <cellStyle name="Money0" xfId="153"/>
    <cellStyle name="Nadpis 1" xfId="154"/>
    <cellStyle name="Nadpis 2" xfId="155"/>
    <cellStyle name="Nadpis 3" xfId="156"/>
    <cellStyle name="Nadpis 4" xfId="157"/>
    <cellStyle name="Název" xfId="158"/>
    <cellStyle name="Neutrale" xfId="159"/>
    <cellStyle name="Neutrální" xfId="160"/>
    <cellStyle name="Non_definito" xfId="161"/>
    <cellStyle name="Normal - Style1" xfId="162"/>
    <cellStyle name="Normal 2" xfId="163"/>
    <cellStyle name="Normal_010308 BPlan e valutazione" xfId="164"/>
    <cellStyle name="Normale_Bp_Last2000" xfId="165"/>
    <cellStyle name="normální_List1" xfId="166"/>
    <cellStyle name="Nota" xfId="167"/>
    <cellStyle name="Note" xfId="168"/>
    <cellStyle name="Num2" xfId="169"/>
    <cellStyle name="Num3" xfId="170"/>
    <cellStyle name="Num4" xfId="171"/>
    <cellStyle name="NumC" xfId="172"/>
    <cellStyle name="Objektname" xfId="173"/>
    <cellStyle name="Összesen" xfId="174"/>
    <cellStyle name="Output" xfId="175"/>
    <cellStyle name="Pct" xfId="176"/>
    <cellStyle name="Pct2" xfId="177"/>
    <cellStyle name="Pct3" xfId="178"/>
    <cellStyle name="Percent (,0)" xfId="179"/>
    <cellStyle name="Percent (,00)" xfId="180"/>
    <cellStyle name="Percent (,0000)" xfId="181"/>
    <cellStyle name="Percentuale (0,00%)" xfId="182"/>
    <cellStyle name="Poznámka" xfId="183"/>
    <cellStyle name="Propojená buňka" xfId="184"/>
    <cellStyle name="Prozent 2" xfId="185"/>
    <cellStyle name="Prozent 2 2" xfId="312"/>
    <cellStyle name="Prozent 3" xfId="186"/>
    <cellStyle name="Prozent 4" xfId="187"/>
    <cellStyle name="Prozent 5" xfId="313"/>
    <cellStyle name="Rossz" xfId="188"/>
    <cellStyle name="SAPBEXaggData" xfId="189"/>
    <cellStyle name="SAPBEXaggDataEmph" xfId="190"/>
    <cellStyle name="SAPBEXaggItem" xfId="191"/>
    <cellStyle name="SAPBEXaggItemX" xfId="192"/>
    <cellStyle name="SAPBEXchaText" xfId="193"/>
    <cellStyle name="SAPBEXexcBad7" xfId="194"/>
    <cellStyle name="SAPBEXexcBad8" xfId="195"/>
    <cellStyle name="SAPBEXexcBad9" xfId="196"/>
    <cellStyle name="SAPBEXexcCritical4" xfId="197"/>
    <cellStyle name="SAPBEXexcCritical5" xfId="198"/>
    <cellStyle name="SAPBEXexcCritical6" xfId="199"/>
    <cellStyle name="SAPBEXexcGood1" xfId="200"/>
    <cellStyle name="SAPBEXexcGood2" xfId="201"/>
    <cellStyle name="SAPBEXexcGood3" xfId="202"/>
    <cellStyle name="SAPBEXfilterDrill" xfId="203"/>
    <cellStyle name="SAPBEXfilterItem" xfId="204"/>
    <cellStyle name="SAPBEXfilterText" xfId="205"/>
    <cellStyle name="SAPBEXformats" xfId="206"/>
    <cellStyle name="SAPBEXheaderItem" xfId="207"/>
    <cellStyle name="SAPBEXheaderText" xfId="208"/>
    <cellStyle name="SAPBEXHLevel0" xfId="209"/>
    <cellStyle name="SAPBEXHLevel0X" xfId="210"/>
    <cellStyle name="SAPBEXHLevel1" xfId="211"/>
    <cellStyle name="SAPBEXHLevel1X" xfId="212"/>
    <cellStyle name="SAPBEXHLevel2" xfId="213"/>
    <cellStyle name="SAPBEXHLevel2X" xfId="214"/>
    <cellStyle name="SAPBEXHLevel3" xfId="215"/>
    <cellStyle name="SAPBEXHLevel3X" xfId="216"/>
    <cellStyle name="SAPBEXresData" xfId="217"/>
    <cellStyle name="SAPBEXresDataEmph" xfId="218"/>
    <cellStyle name="SAPBEXresItem" xfId="219"/>
    <cellStyle name="SAPBEXresItemX" xfId="220"/>
    <cellStyle name="SAPBEXstdData" xfId="221"/>
    <cellStyle name="SAPBEXstdDataEmph" xfId="222"/>
    <cellStyle name="SAPBEXstdItem" xfId="223"/>
    <cellStyle name="SAPBEXstdItemX" xfId="224"/>
    <cellStyle name="SAPBEXtitle" xfId="225"/>
    <cellStyle name="SAPBEXundefined" xfId="226"/>
    <cellStyle name="SEM-BPS-data" xfId="227"/>
    <cellStyle name="SEM-BPS-head" xfId="228"/>
    <cellStyle name="SEM-BPS-headdata" xfId="229"/>
    <cellStyle name="SEM-BPS-headkey" xfId="230"/>
    <cellStyle name="SEM-BPS-input-on" xfId="231"/>
    <cellStyle name="SEM-BPS-key" xfId="232"/>
    <cellStyle name="SEM-BPS-sub1" xfId="233"/>
    <cellStyle name="SEM-BPS-sub2" xfId="234"/>
    <cellStyle name="SEM-BPS-total" xfId="235"/>
    <cellStyle name="Semleges" xfId="236"/>
    <cellStyle name="Správně" xfId="237"/>
    <cellStyle name="Standard" xfId="0" builtinId="0"/>
    <cellStyle name="Standard 10" xfId="287"/>
    <cellStyle name="Standard 10 2" xfId="288"/>
    <cellStyle name="Standard 11" xfId="314"/>
    <cellStyle name="Standard 12" xfId="315"/>
    <cellStyle name="Standard 12 2" xfId="327"/>
    <cellStyle name="Standard 12 3" xfId="333"/>
    <cellStyle name="Standard 13" xfId="316"/>
    <cellStyle name="Standard 13 2" xfId="337"/>
    <cellStyle name="Standard 14" xfId="317"/>
    <cellStyle name="Standard 14 2" xfId="338"/>
    <cellStyle name="Standard 15" xfId="318"/>
    <cellStyle name="Standard 16" xfId="319"/>
    <cellStyle name="Standard 17" xfId="326"/>
    <cellStyle name="Standard 18" xfId="328"/>
    <cellStyle name="Standard 19" xfId="339"/>
    <cellStyle name="Standard 2" xfId="238"/>
    <cellStyle name="Standard 2 2" xfId="239"/>
    <cellStyle name="Standard 2 2 2" xfId="320"/>
    <cellStyle name="Standard 2 2 3" xfId="335"/>
    <cellStyle name="Standard 2 3" xfId="240"/>
    <cellStyle name="Standard 2 4" xfId="321"/>
    <cellStyle name="Standard 2 5" xfId="334"/>
    <cellStyle name="Standard 20" xfId="340"/>
    <cellStyle name="Standard 21" xfId="341"/>
    <cellStyle name="Standard 22" xfId="342"/>
    <cellStyle name="Standard 23" xfId="343"/>
    <cellStyle name="Standard 24" xfId="344"/>
    <cellStyle name="Standard 25" xfId="346"/>
    <cellStyle name="Standard 26" xfId="347"/>
    <cellStyle name="Standard 3" xfId="241"/>
    <cellStyle name="Standard 3 2" xfId="322"/>
    <cellStyle name="Standard 3 3" xfId="323"/>
    <cellStyle name="Standard 4" xfId="2"/>
    <cellStyle name="Standard 4 2" xfId="324"/>
    <cellStyle name="Standard 4 3" xfId="325"/>
    <cellStyle name="Standard 4 4" xfId="345"/>
    <cellStyle name="Standard 5" xfId="242"/>
    <cellStyle name="Standard 6" xfId="243"/>
    <cellStyle name="Standard 7" xfId="244"/>
    <cellStyle name="Standard 8" xfId="245"/>
    <cellStyle name="Standard 9" xfId="246"/>
    <cellStyle name="Standard_1QBEIA" xfId="286"/>
    <cellStyle name="Stil 1" xfId="247"/>
    <cellStyle name="Stil 2" xfId="3"/>
    <cellStyle name="Style 21" xfId="248"/>
    <cellStyle name="Style 22" xfId="249"/>
    <cellStyle name="Style 23" xfId="250"/>
    <cellStyle name="Style 24" xfId="251"/>
    <cellStyle name="Style 25" xfId="252"/>
    <cellStyle name="Style 26" xfId="253"/>
    <cellStyle name="SubTotal" xfId="254"/>
    <cellStyle name="Számítás" xfId="255"/>
    <cellStyle name="Tab_kopf" xfId="256"/>
    <cellStyle name="Testo avviso" xfId="257"/>
    <cellStyle name="Testo descrittivo" xfId="258"/>
    <cellStyle name="Text upozornění" xfId="259"/>
    <cellStyle name="Title" xfId="260"/>
    <cellStyle name="Titolo" xfId="261"/>
    <cellStyle name="Titolo 1" xfId="262"/>
    <cellStyle name="Titolo 2" xfId="263"/>
    <cellStyle name="Titolo 3" xfId="264"/>
    <cellStyle name="Titolo 4" xfId="265"/>
    <cellStyle name="Total" xfId="266"/>
    <cellStyle name="Totale" xfId="267"/>
    <cellStyle name="Ueberschrift Haupt" xfId="268"/>
    <cellStyle name="Ueberschrift Unterk" xfId="269"/>
    <cellStyle name="Valore non valido" xfId="270"/>
    <cellStyle name="Valore valido" xfId="271"/>
    <cellStyle name="Valuta (0)_Amm.to Cespiti esistenti" xfId="272"/>
    <cellStyle name="Vstup" xfId="273"/>
    <cellStyle name="Výpočet" xfId="274"/>
    <cellStyle name="Výstup" xfId="275"/>
    <cellStyle name="Vysvětlující text" xfId="276"/>
    <cellStyle name="Warning Text" xfId="277"/>
    <cellStyle name="Weiss" xfId="278"/>
    <cellStyle name="Zvýraznění 1" xfId="279"/>
    <cellStyle name="Zvýraznění 2" xfId="280"/>
    <cellStyle name="Zvýraznění 3" xfId="281"/>
    <cellStyle name="Zvýraznění 4" xfId="282"/>
    <cellStyle name="Zvýraznění 5" xfId="283"/>
    <cellStyle name="Zvýraznění 6" xfId="2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LANGZEI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ATEN\EXCEL\CONTROL\PERSONAL\BASISZAH\AKTIVIT&#196;\LANGZEI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ow r="23">
          <cell r="D23">
            <v>0.32664689710231809</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efreshError="1">
        <row r="23">
          <cell r="D23">
            <v>0.32664689710231809</v>
          </cell>
        </row>
      </sheetData>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tabSelected="1" workbookViewId="0"/>
  </sheetViews>
  <sheetFormatPr baseColWidth="10" defaultRowHeight="12"/>
  <cols>
    <col min="1" max="1" width="3.7109375" style="7" customWidth="1"/>
    <col min="2" max="2" width="40.42578125" style="7" customWidth="1"/>
    <col min="3" max="3" width="14.42578125" style="7" customWidth="1" collapsed="1"/>
    <col min="4" max="4" width="14.42578125" style="7" customWidth="1"/>
    <col min="5" max="5" width="14.140625" style="7" customWidth="1"/>
    <col min="6" max="16384" width="11.42578125" style="7"/>
  </cols>
  <sheetData>
    <row r="1" spans="1:5" s="2" customFormat="1" ht="14.25">
      <c r="A1" s="522" t="s">
        <v>274</v>
      </c>
      <c r="B1" s="522"/>
      <c r="C1" s="523"/>
      <c r="D1" s="523"/>
      <c r="E1" s="523"/>
    </row>
    <row r="2" spans="1:5" s="3" customFormat="1" ht="15" customHeight="1">
      <c r="A2" s="524" t="s">
        <v>0</v>
      </c>
      <c r="B2" s="177"/>
      <c r="C2" s="520"/>
      <c r="D2" s="520"/>
      <c r="E2" s="520"/>
    </row>
    <row r="3" spans="1:5" s="4" customFormat="1" ht="14.25">
      <c r="A3" s="525"/>
      <c r="B3" s="526"/>
      <c r="C3" s="527"/>
      <c r="D3" s="527"/>
      <c r="E3" s="527"/>
    </row>
    <row r="4" spans="1:5" s="5" customFormat="1" ht="45" customHeight="1">
      <c r="A4" s="528"/>
      <c r="B4" s="528"/>
      <c r="C4" s="529" t="s">
        <v>272</v>
      </c>
      <c r="D4" s="529" t="s">
        <v>355</v>
      </c>
      <c r="E4" s="529" t="s">
        <v>273</v>
      </c>
    </row>
    <row r="5" spans="1:5" ht="22.5" customHeight="1">
      <c r="A5" s="692" t="s">
        <v>275</v>
      </c>
      <c r="B5" s="692"/>
      <c r="C5" s="19"/>
      <c r="D5" s="19"/>
      <c r="E5" s="19"/>
    </row>
    <row r="6" spans="1:5" ht="14.25">
      <c r="A6" s="41"/>
      <c r="B6" s="48" t="s">
        <v>276</v>
      </c>
      <c r="C6" s="19"/>
      <c r="D6" s="19"/>
      <c r="E6" s="19"/>
    </row>
    <row r="7" spans="1:5" ht="14.25">
      <c r="A7" s="19"/>
      <c r="B7" s="19" t="s">
        <v>277</v>
      </c>
      <c r="C7" s="530">
        <v>63451.836000000003</v>
      </c>
      <c r="D7" s="530">
        <v>65340.315999999999</v>
      </c>
      <c r="E7" s="530">
        <v>68678.361000000004</v>
      </c>
    </row>
    <row r="8" spans="1:5" ht="14.25">
      <c r="A8" s="19"/>
      <c r="B8" s="19" t="s">
        <v>278</v>
      </c>
      <c r="C8" s="530">
        <v>67813.524999999994</v>
      </c>
      <c r="D8" s="530">
        <v>76479.914999999994</v>
      </c>
      <c r="E8" s="530">
        <v>75012.741999999998</v>
      </c>
    </row>
    <row r="9" spans="1:5" ht="14.25">
      <c r="A9" s="19"/>
      <c r="B9" s="42" t="s">
        <v>279</v>
      </c>
      <c r="C9" s="530">
        <f t="shared" ref="C9:D9" si="0">C7-C8</f>
        <v>-4361.6889999999912</v>
      </c>
      <c r="D9" s="530">
        <f t="shared" si="0"/>
        <v>-11139.598999999995</v>
      </c>
      <c r="E9" s="530">
        <f>E7-E8</f>
        <v>-6334.3809999999939</v>
      </c>
    </row>
    <row r="10" spans="1:5" ht="14.25">
      <c r="A10" s="19"/>
      <c r="B10" s="42"/>
      <c r="C10" s="530"/>
      <c r="D10" s="530"/>
      <c r="E10" s="530"/>
    </row>
    <row r="11" spans="1:5" ht="14.25">
      <c r="A11" s="19"/>
      <c r="B11" s="42" t="s">
        <v>280</v>
      </c>
      <c r="C11" s="530"/>
      <c r="D11" s="530"/>
      <c r="E11" s="530"/>
    </row>
    <row r="12" spans="1:5" ht="14.25">
      <c r="A12" s="19"/>
      <c r="B12" s="19" t="s">
        <v>277</v>
      </c>
      <c r="C12" s="530">
        <v>67641.777000000002</v>
      </c>
      <c r="D12" s="530">
        <v>93359.334000000003</v>
      </c>
      <c r="E12" s="530">
        <v>95737.455000000002</v>
      </c>
    </row>
    <row r="13" spans="1:5" ht="14.25">
      <c r="A13" s="19"/>
      <c r="B13" s="19" t="s">
        <v>278</v>
      </c>
      <c r="C13" s="530">
        <v>63280.089</v>
      </c>
      <c r="D13" s="530">
        <v>82219.737999999998</v>
      </c>
      <c r="E13" s="530">
        <v>89403.073999999993</v>
      </c>
    </row>
    <row r="14" spans="1:5" s="8" customFormat="1" ht="14.25">
      <c r="A14" s="531"/>
      <c r="B14" s="532" t="s">
        <v>281</v>
      </c>
      <c r="C14" s="533">
        <f t="shared" ref="C14:D14" si="1">C12-C13</f>
        <v>4361.6880000000019</v>
      </c>
      <c r="D14" s="533">
        <f t="shared" si="1"/>
        <v>11139.596000000005</v>
      </c>
      <c r="E14" s="533">
        <f>E12-E13</f>
        <v>6334.3810000000085</v>
      </c>
    </row>
    <row r="15" spans="1:5" ht="22.5" customHeight="1">
      <c r="A15" s="534" t="s">
        <v>282</v>
      </c>
      <c r="B15" s="535"/>
      <c r="C15" s="50"/>
      <c r="D15" s="50"/>
      <c r="E15" s="50"/>
    </row>
    <row r="16" spans="1:5" ht="14.25">
      <c r="A16" s="19"/>
      <c r="B16" s="19" t="s">
        <v>283</v>
      </c>
      <c r="C16" s="536" t="s">
        <v>555</v>
      </c>
      <c r="D16" s="536" t="s">
        <v>555</v>
      </c>
      <c r="E16" s="536">
        <v>67377.805999999997</v>
      </c>
    </row>
    <row r="17" spans="1:10" ht="14.25">
      <c r="A17" s="19"/>
      <c r="B17" s="19" t="s">
        <v>284</v>
      </c>
      <c r="C17" s="536" t="s">
        <v>555</v>
      </c>
      <c r="D17" s="536" t="s">
        <v>555</v>
      </c>
      <c r="E17" s="536">
        <v>74091.748000000007</v>
      </c>
    </row>
    <row r="18" spans="1:10" ht="14.25">
      <c r="A18" s="531"/>
      <c r="B18" s="532" t="s">
        <v>285</v>
      </c>
      <c r="C18" s="537" t="s">
        <v>555</v>
      </c>
      <c r="D18" s="537" t="s">
        <v>555</v>
      </c>
      <c r="E18" s="533">
        <f>E16-E17</f>
        <v>-6713.94200000001</v>
      </c>
    </row>
    <row r="19" spans="1:10" s="10" customFormat="1" ht="22.5" customHeight="1">
      <c r="A19" s="538" t="s">
        <v>3</v>
      </c>
      <c r="B19" s="538"/>
      <c r="C19" s="538"/>
      <c r="D19" s="538"/>
      <c r="E19" s="538"/>
    </row>
    <row r="20" spans="1:10" ht="22.5" customHeight="1">
      <c r="A20" s="539" t="s">
        <v>279</v>
      </c>
      <c r="B20" s="540"/>
      <c r="C20" s="541">
        <v>-1.45</v>
      </c>
      <c r="D20" s="541">
        <v>-3.61</v>
      </c>
      <c r="E20" s="541">
        <v>-2</v>
      </c>
      <c r="G20" s="689"/>
      <c r="H20" s="689"/>
      <c r="I20" s="689"/>
      <c r="J20" s="689"/>
    </row>
    <row r="21" spans="1:10" ht="22.5" customHeight="1">
      <c r="A21" s="48" t="s">
        <v>285</v>
      </c>
      <c r="B21" s="41"/>
      <c r="C21" s="536" t="s">
        <v>555</v>
      </c>
      <c r="D21" s="536" t="s">
        <v>555</v>
      </c>
      <c r="E21" s="541">
        <v>-2.12</v>
      </c>
      <c r="G21" s="689"/>
      <c r="H21" s="689"/>
      <c r="I21" s="689"/>
      <c r="J21" s="689"/>
    </row>
    <row r="22" spans="1:10" ht="22.5" customHeight="1">
      <c r="A22" s="532" t="s">
        <v>568</v>
      </c>
      <c r="B22" s="531"/>
      <c r="C22" s="542">
        <v>-2.38</v>
      </c>
      <c r="D22" s="542">
        <v>-2.82</v>
      </c>
      <c r="E22" s="542">
        <v>-1.96</v>
      </c>
      <c r="G22" s="689"/>
      <c r="H22" s="689"/>
      <c r="I22" s="689"/>
      <c r="J22" s="689"/>
    </row>
    <row r="23" spans="1:10" s="8" customFormat="1" ht="22.5" customHeight="1">
      <c r="A23" s="539" t="s">
        <v>569</v>
      </c>
      <c r="B23" s="540"/>
      <c r="C23" s="541">
        <v>-2.5</v>
      </c>
      <c r="D23" s="541">
        <v>-3.12</v>
      </c>
      <c r="E23" s="541">
        <v>-2.34</v>
      </c>
      <c r="G23" s="689"/>
      <c r="H23" s="689"/>
      <c r="I23" s="689"/>
      <c r="J23" s="689"/>
    </row>
    <row r="24" spans="1:10" s="8" customFormat="1" ht="22.5" customHeight="1">
      <c r="A24" s="543" t="s">
        <v>570</v>
      </c>
      <c r="B24" s="52"/>
      <c r="C24" s="541">
        <v>-2</v>
      </c>
      <c r="D24" s="541">
        <v>-1.77</v>
      </c>
      <c r="E24" s="541">
        <v>-1.17</v>
      </c>
      <c r="G24" s="689"/>
      <c r="H24" s="689"/>
      <c r="I24" s="689"/>
      <c r="J24" s="689"/>
    </row>
    <row r="25" spans="1:10" s="8" customFormat="1" ht="22.5" customHeight="1">
      <c r="A25" s="543" t="s">
        <v>571</v>
      </c>
      <c r="B25" s="52"/>
      <c r="C25" s="541">
        <v>72.400000000000006</v>
      </c>
      <c r="D25" s="541">
        <v>74.680000000000007</v>
      </c>
      <c r="E25" s="541">
        <v>75.42</v>
      </c>
      <c r="G25" s="689"/>
      <c r="H25" s="689"/>
      <c r="I25" s="689"/>
      <c r="J25" s="689"/>
    </row>
    <row r="26" spans="1:10" s="4" customFormat="1" ht="14.25">
      <c r="A26" s="11"/>
      <c r="B26" s="11"/>
      <c r="C26" s="390"/>
      <c r="D26" s="390"/>
      <c r="E26" s="390"/>
    </row>
    <row r="27" spans="1:10" s="14" customFormat="1" ht="15">
      <c r="A27" s="12"/>
      <c r="B27" s="13"/>
      <c r="C27" s="391"/>
      <c r="D27" s="391"/>
      <c r="E27" s="391"/>
    </row>
    <row r="28" spans="1:10" s="14" customFormat="1" ht="15">
      <c r="A28" s="15" t="s">
        <v>356</v>
      </c>
      <c r="B28" s="202"/>
      <c r="C28" s="388"/>
      <c r="D28" s="388"/>
      <c r="E28" s="388"/>
    </row>
    <row r="29" spans="1:10" s="18" customFormat="1" ht="14.25" customHeight="1">
      <c r="A29" s="15" t="s">
        <v>4</v>
      </c>
      <c r="B29" s="16"/>
      <c r="C29" s="17"/>
      <c r="D29" s="17"/>
      <c r="E29" s="17"/>
    </row>
    <row r="30" spans="1:10" s="18" customFormat="1" ht="20.25">
      <c r="A30" s="194" t="s">
        <v>287</v>
      </c>
      <c r="B30" s="16"/>
      <c r="C30" s="17"/>
      <c r="D30" s="17"/>
      <c r="E30" s="17"/>
    </row>
    <row r="31" spans="1:10" ht="14.25">
      <c r="A31" s="20"/>
      <c r="B31" s="19"/>
      <c r="C31" s="19"/>
      <c r="D31" s="19"/>
      <c r="E31" s="19"/>
    </row>
  </sheetData>
  <mergeCells count="1">
    <mergeCell ref="A5:B5"/>
  </mergeCells>
  <pageMargins left="0.7" right="0.7" top="0.78740157499999996" bottom="0.78740157499999996"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7"/>
  <sheetViews>
    <sheetView showGridLines="0" zoomScaleNormal="100" workbookViewId="0">
      <selection sqref="A1:E1"/>
    </sheetView>
  </sheetViews>
  <sheetFormatPr baseColWidth="10" defaultRowHeight="15"/>
  <cols>
    <col min="1" max="1" width="6.85546875" style="226" customWidth="1"/>
    <col min="2" max="2" width="35.42578125" style="226" customWidth="1"/>
    <col min="3" max="5" width="15.7109375" style="226" customWidth="1"/>
    <col min="6" max="16384" width="11.42578125" style="226"/>
  </cols>
  <sheetData>
    <row r="1" spans="1:5">
      <c r="A1" s="713" t="s">
        <v>614</v>
      </c>
      <c r="B1" s="714"/>
      <c r="C1" s="714"/>
      <c r="D1" s="714"/>
      <c r="E1" s="714"/>
    </row>
    <row r="2" spans="1:5">
      <c r="A2" s="231" t="s">
        <v>0</v>
      </c>
      <c r="B2" s="231"/>
      <c r="C2" s="231"/>
      <c r="D2" s="231"/>
      <c r="E2" s="231"/>
    </row>
    <row r="3" spans="1:5" s="231" customFormat="1" ht="14.25">
      <c r="A3" s="232"/>
      <c r="B3" s="232"/>
      <c r="C3" s="232"/>
      <c r="D3" s="232"/>
      <c r="E3" s="232"/>
    </row>
    <row r="4" spans="1:5" s="234" customFormat="1" ht="60" customHeight="1">
      <c r="A4" s="506" t="s">
        <v>88</v>
      </c>
      <c r="B4" s="507" t="s">
        <v>89</v>
      </c>
      <c r="C4" s="508" t="s">
        <v>635</v>
      </c>
      <c r="D4" s="508" t="s">
        <v>419</v>
      </c>
      <c r="E4" s="509" t="s">
        <v>420</v>
      </c>
    </row>
    <row r="5" spans="1:5" s="231" customFormat="1" ht="14.25">
      <c r="B5" s="234"/>
      <c r="C5" s="235"/>
      <c r="D5" s="235"/>
      <c r="E5" s="235"/>
    </row>
    <row r="6" spans="1:5" s="231" customFormat="1" ht="14.25">
      <c r="A6" s="236" t="s">
        <v>90</v>
      </c>
      <c r="B6" s="329" t="s">
        <v>91</v>
      </c>
      <c r="C6" s="330"/>
      <c r="D6" s="330"/>
      <c r="E6" s="330"/>
    </row>
    <row r="7" spans="1:5" s="231" customFormat="1" ht="14.25">
      <c r="A7" s="238">
        <v>1</v>
      </c>
      <c r="B7" s="327" t="s">
        <v>53</v>
      </c>
      <c r="C7" s="331">
        <v>7.8339999999999996</v>
      </c>
      <c r="D7" s="331">
        <v>7.8339999999999996</v>
      </c>
      <c r="E7" s="331">
        <f>D7</f>
        <v>7.8339999999999996</v>
      </c>
    </row>
    <row r="8" spans="1:5" s="231" customFormat="1" ht="14.25">
      <c r="A8" s="238">
        <v>2</v>
      </c>
      <c r="B8" s="332" t="s">
        <v>92</v>
      </c>
      <c r="C8" s="331">
        <v>136.32900000000001</v>
      </c>
      <c r="D8" s="331">
        <v>136.32900000000001</v>
      </c>
      <c r="E8" s="331">
        <f t="shared" ref="E8:E21" si="0">D8</f>
        <v>136.32900000000001</v>
      </c>
    </row>
    <row r="9" spans="1:5" s="231" customFormat="1" ht="14.25">
      <c r="A9" s="238">
        <v>3</v>
      </c>
      <c r="B9" s="332" t="s">
        <v>93</v>
      </c>
      <c r="C9" s="331">
        <v>12.805</v>
      </c>
      <c r="D9" s="331">
        <v>12.805</v>
      </c>
      <c r="E9" s="331">
        <f t="shared" si="0"/>
        <v>12.805</v>
      </c>
    </row>
    <row r="10" spans="1:5" s="231" customFormat="1" ht="14.25">
      <c r="A10" s="238">
        <v>4</v>
      </c>
      <c r="B10" s="332" t="s">
        <v>55</v>
      </c>
      <c r="C10" s="331">
        <v>17.006</v>
      </c>
      <c r="D10" s="331">
        <v>18.146000000000001</v>
      </c>
      <c r="E10" s="331">
        <f t="shared" si="0"/>
        <v>18.146000000000001</v>
      </c>
    </row>
    <row r="11" spans="1:5" s="231" customFormat="1" ht="14.25">
      <c r="A11" s="238">
        <v>5</v>
      </c>
      <c r="B11" s="332" t="s">
        <v>94</v>
      </c>
      <c r="C11" s="331">
        <v>10.209</v>
      </c>
      <c r="D11" s="331">
        <v>10.209</v>
      </c>
      <c r="E11" s="331">
        <f t="shared" si="0"/>
        <v>10.209</v>
      </c>
    </row>
    <row r="12" spans="1:5" s="231" customFormat="1" ht="14.25">
      <c r="A12" s="238">
        <v>6</v>
      </c>
      <c r="B12" s="332" t="s">
        <v>95</v>
      </c>
      <c r="C12" s="331">
        <v>30.622</v>
      </c>
      <c r="D12" s="331">
        <v>30.622</v>
      </c>
      <c r="E12" s="331">
        <f t="shared" si="0"/>
        <v>30.622</v>
      </c>
    </row>
    <row r="13" spans="1:5" s="231" customFormat="1" ht="14.25">
      <c r="A13" s="239">
        <v>10</v>
      </c>
      <c r="B13" s="332" t="s">
        <v>96</v>
      </c>
      <c r="C13" s="331">
        <v>325.072</v>
      </c>
      <c r="D13" s="331">
        <v>342.75900000000001</v>
      </c>
      <c r="E13" s="331">
        <f t="shared" si="0"/>
        <v>342.75900000000001</v>
      </c>
    </row>
    <row r="14" spans="1:5" s="243" customFormat="1" ht="14.25">
      <c r="A14" s="241"/>
      <c r="B14" s="333" t="s">
        <v>97</v>
      </c>
      <c r="C14" s="331">
        <v>236.572</v>
      </c>
      <c r="D14" s="331">
        <v>254.25900000000001</v>
      </c>
      <c r="E14" s="331">
        <f t="shared" si="0"/>
        <v>254.25900000000001</v>
      </c>
    </row>
    <row r="15" spans="1:5" s="243" customFormat="1" ht="14.25">
      <c r="A15" s="241"/>
      <c r="B15" s="333" t="s">
        <v>421</v>
      </c>
      <c r="C15" s="331">
        <v>88.5</v>
      </c>
      <c r="D15" s="331">
        <v>88.5</v>
      </c>
      <c r="E15" s="331">
        <f t="shared" si="0"/>
        <v>88.5</v>
      </c>
    </row>
    <row r="16" spans="1:5" s="231" customFormat="1" ht="14.25">
      <c r="A16" s="239">
        <v>11</v>
      </c>
      <c r="B16" s="332" t="s">
        <v>98</v>
      </c>
      <c r="C16" s="331">
        <v>2505.0259999999998</v>
      </c>
      <c r="D16" s="331">
        <v>2505.0259999999998</v>
      </c>
      <c r="E16" s="331">
        <f t="shared" si="0"/>
        <v>2505.0259999999998</v>
      </c>
    </row>
    <row r="17" spans="1:8" s="231" customFormat="1" ht="14.25">
      <c r="A17" s="239">
        <v>12</v>
      </c>
      <c r="B17" s="332" t="s">
        <v>99</v>
      </c>
      <c r="C17" s="331">
        <v>392.04500000000002</v>
      </c>
      <c r="D17" s="331">
        <v>402.64500000000004</v>
      </c>
      <c r="E17" s="331">
        <f t="shared" si="0"/>
        <v>402.64500000000004</v>
      </c>
    </row>
    <row r="18" spans="1:8" s="231" customFormat="1" ht="14.25">
      <c r="A18" s="239">
        <v>13</v>
      </c>
      <c r="B18" s="332" t="s">
        <v>100</v>
      </c>
      <c r="C18" s="331">
        <v>1199.152</v>
      </c>
      <c r="D18" s="331">
        <v>1289.152</v>
      </c>
      <c r="E18" s="331">
        <f t="shared" si="0"/>
        <v>1289.152</v>
      </c>
    </row>
    <row r="19" spans="1:8" s="231" customFormat="1" ht="14.25">
      <c r="A19" s="235">
        <v>14</v>
      </c>
      <c r="B19" s="332" t="s">
        <v>101</v>
      </c>
      <c r="C19" s="331">
        <v>2149.3519999999999</v>
      </c>
      <c r="D19" s="331">
        <v>2149.3519999999999</v>
      </c>
      <c r="E19" s="331">
        <f t="shared" si="0"/>
        <v>2149.3519999999999</v>
      </c>
    </row>
    <row r="20" spans="1:8" s="231" customFormat="1" ht="14.25">
      <c r="A20" s="235">
        <v>15</v>
      </c>
      <c r="B20" s="332" t="s">
        <v>102</v>
      </c>
      <c r="C20" s="331">
        <v>1192.836</v>
      </c>
      <c r="D20" s="331">
        <v>1193.7840000000001</v>
      </c>
      <c r="E20" s="331">
        <f t="shared" si="0"/>
        <v>1193.7840000000001</v>
      </c>
    </row>
    <row r="21" spans="1:8" s="231" customFormat="1" ht="14.25">
      <c r="A21" s="235">
        <v>16</v>
      </c>
      <c r="B21" s="332" t="s">
        <v>103</v>
      </c>
      <c r="C21" s="331">
        <v>0</v>
      </c>
      <c r="D21" s="331">
        <v>0</v>
      </c>
      <c r="E21" s="331">
        <f t="shared" si="0"/>
        <v>0</v>
      </c>
    </row>
    <row r="22" spans="1:8" s="231" customFormat="1" ht="10.15" customHeight="1">
      <c r="A22" s="234"/>
      <c r="B22" s="332"/>
      <c r="C22" s="331"/>
      <c r="D22" s="331"/>
      <c r="E22" s="331"/>
    </row>
    <row r="23" spans="1:8" s="245" customFormat="1" ht="14.25">
      <c r="A23" s="244" t="s">
        <v>104</v>
      </c>
      <c r="B23" s="329" t="s">
        <v>105</v>
      </c>
      <c r="C23" s="334"/>
      <c r="D23" s="334"/>
      <c r="E23" s="334"/>
    </row>
    <row r="24" spans="1:8" s="231" customFormat="1" ht="14.25">
      <c r="A24" s="235">
        <v>20</v>
      </c>
      <c r="B24" s="332" t="s">
        <v>65</v>
      </c>
      <c r="C24" s="331">
        <v>6405.7929999999997</v>
      </c>
      <c r="D24" s="331">
        <v>6405.7929999999997</v>
      </c>
      <c r="E24" s="331">
        <f>D24</f>
        <v>6405.7929999999997</v>
      </c>
      <c r="F24" s="246"/>
      <c r="G24" s="246"/>
      <c r="H24" s="246"/>
    </row>
    <row r="25" spans="1:8" s="243" customFormat="1" ht="14.25">
      <c r="A25" s="241"/>
      <c r="B25" s="333" t="s">
        <v>97</v>
      </c>
      <c r="C25" s="331">
        <v>1441.704</v>
      </c>
      <c r="D25" s="331">
        <v>1441.704</v>
      </c>
      <c r="E25" s="331">
        <f t="shared" ref="E25:E35" si="1">D25</f>
        <v>1441.704</v>
      </c>
      <c r="F25" s="247"/>
      <c r="G25" s="247"/>
      <c r="H25" s="247"/>
    </row>
    <row r="26" spans="1:8" s="243" customFormat="1" ht="14.25">
      <c r="A26" s="241"/>
      <c r="B26" s="333" t="s">
        <v>421</v>
      </c>
      <c r="C26" s="331">
        <v>4964.0889999999999</v>
      </c>
      <c r="D26" s="331">
        <v>4964.0889999999999</v>
      </c>
      <c r="E26" s="331">
        <f t="shared" si="1"/>
        <v>4964.0889999999999</v>
      </c>
      <c r="F26" s="247"/>
      <c r="G26" s="247"/>
      <c r="H26" s="247"/>
    </row>
    <row r="27" spans="1:8" s="231" customFormat="1" ht="14.25">
      <c r="A27" s="235">
        <v>21</v>
      </c>
      <c r="B27" s="332" t="s">
        <v>106</v>
      </c>
      <c r="C27" s="331">
        <v>2888.4749999999999</v>
      </c>
      <c r="D27" s="331">
        <v>2900.7750000000001</v>
      </c>
      <c r="E27" s="331">
        <f t="shared" si="1"/>
        <v>2900.7750000000001</v>
      </c>
      <c r="F27" s="246"/>
      <c r="G27" s="246"/>
      <c r="H27" s="246"/>
    </row>
    <row r="28" spans="1:8" s="231" customFormat="1" ht="14.25">
      <c r="A28" s="235">
        <v>22</v>
      </c>
      <c r="B28" s="332" t="s">
        <v>422</v>
      </c>
      <c r="C28" s="331">
        <v>10181.6</v>
      </c>
      <c r="D28" s="331">
        <v>9966.2000000000007</v>
      </c>
      <c r="E28" s="331">
        <f t="shared" si="1"/>
        <v>9966.2000000000007</v>
      </c>
    </row>
    <row r="29" spans="1:8" s="231" customFormat="1" ht="14.25">
      <c r="A29" s="235"/>
      <c r="B29" s="333" t="s">
        <v>97</v>
      </c>
      <c r="C29" s="331">
        <v>0</v>
      </c>
      <c r="D29" s="331">
        <v>0</v>
      </c>
      <c r="E29" s="331">
        <f t="shared" si="1"/>
        <v>0</v>
      </c>
    </row>
    <row r="30" spans="1:8" s="231" customFormat="1" ht="14.25">
      <c r="A30" s="235"/>
      <c r="B30" s="333" t="s">
        <v>421</v>
      </c>
      <c r="C30" s="331">
        <v>10181.6</v>
      </c>
      <c r="D30" s="331">
        <v>9966.2000000000007</v>
      </c>
      <c r="E30" s="331">
        <f t="shared" si="1"/>
        <v>9966.2000000000007</v>
      </c>
    </row>
    <row r="31" spans="1:8" s="231" customFormat="1" ht="14.25">
      <c r="A31" s="239">
        <v>23</v>
      </c>
      <c r="B31" s="332" t="s">
        <v>107</v>
      </c>
      <c r="C31" s="331">
        <v>8693.866</v>
      </c>
      <c r="D31" s="331">
        <v>8693.866</v>
      </c>
      <c r="E31" s="331">
        <f t="shared" si="1"/>
        <v>8693.866</v>
      </c>
    </row>
    <row r="32" spans="1:8" s="231" customFormat="1" ht="14.25">
      <c r="A32" s="239">
        <v>24</v>
      </c>
      <c r="B32" s="332" t="s">
        <v>69</v>
      </c>
      <c r="C32" s="331">
        <v>925.82999999999993</v>
      </c>
      <c r="D32" s="331">
        <v>925.82999999999993</v>
      </c>
      <c r="E32" s="331">
        <f t="shared" si="1"/>
        <v>925.82999999999993</v>
      </c>
    </row>
    <row r="33" spans="1:5" s="243" customFormat="1" ht="14.25">
      <c r="A33" s="241"/>
      <c r="B33" s="333" t="s">
        <v>97</v>
      </c>
      <c r="C33" s="331">
        <v>318.83</v>
      </c>
      <c r="D33" s="331">
        <v>318.83</v>
      </c>
      <c r="E33" s="331">
        <f t="shared" si="1"/>
        <v>318.83</v>
      </c>
    </row>
    <row r="34" spans="1:5" s="243" customFormat="1" ht="14.25">
      <c r="A34" s="241"/>
      <c r="B34" s="333" t="s">
        <v>421</v>
      </c>
      <c r="C34" s="331">
        <v>607</v>
      </c>
      <c r="D34" s="331">
        <v>607</v>
      </c>
      <c r="E34" s="331">
        <f t="shared" si="1"/>
        <v>607</v>
      </c>
    </row>
    <row r="35" spans="1:5" s="231" customFormat="1" ht="14.25">
      <c r="A35" s="239">
        <v>25</v>
      </c>
      <c r="B35" s="332" t="s">
        <v>108</v>
      </c>
      <c r="C35" s="331">
        <v>6566.38</v>
      </c>
      <c r="D35" s="331">
        <v>6566.38</v>
      </c>
      <c r="E35" s="331">
        <f t="shared" si="1"/>
        <v>6566.38</v>
      </c>
    </row>
    <row r="36" spans="1:5" s="231" customFormat="1" ht="10.15" customHeight="1">
      <c r="A36" s="240"/>
      <c r="B36" s="327"/>
      <c r="C36" s="331"/>
      <c r="D36" s="331"/>
      <c r="E36" s="331"/>
    </row>
    <row r="37" spans="1:5" s="245" customFormat="1" ht="14.25">
      <c r="A37" s="236" t="s">
        <v>109</v>
      </c>
      <c r="B37" s="329" t="s">
        <v>110</v>
      </c>
      <c r="C37" s="334"/>
      <c r="D37" s="334"/>
      <c r="E37" s="334"/>
    </row>
    <row r="38" spans="1:5" s="231" customFormat="1" ht="14.25">
      <c r="A38" s="239">
        <v>30</v>
      </c>
      <c r="B38" s="327" t="s">
        <v>423</v>
      </c>
      <c r="C38" s="328">
        <v>8500.3639999999996</v>
      </c>
      <c r="D38" s="328">
        <v>8502.8639999999996</v>
      </c>
      <c r="E38" s="331">
        <f>D38</f>
        <v>8502.8639999999996</v>
      </c>
    </row>
    <row r="39" spans="1:5" s="231" customFormat="1" ht="14.25">
      <c r="A39" s="239">
        <v>31</v>
      </c>
      <c r="B39" s="327" t="s">
        <v>111</v>
      </c>
      <c r="C39" s="328">
        <v>4022.0149999999999</v>
      </c>
      <c r="D39" s="328">
        <v>4022.0149999999999</v>
      </c>
      <c r="E39" s="331">
        <f t="shared" ref="E39:E41" si="2">D39</f>
        <v>4022.0149999999999</v>
      </c>
    </row>
    <row r="40" spans="1:5" s="231" customFormat="1" ht="14.25">
      <c r="A40" s="239">
        <v>33</v>
      </c>
      <c r="B40" s="327" t="s">
        <v>73</v>
      </c>
      <c r="C40" s="328">
        <v>97.9</v>
      </c>
      <c r="D40" s="328">
        <v>97.9</v>
      </c>
      <c r="E40" s="331">
        <f t="shared" si="2"/>
        <v>97.9</v>
      </c>
    </row>
    <row r="41" spans="1:5" s="231" customFormat="1" ht="14.25">
      <c r="A41" s="239">
        <v>34</v>
      </c>
      <c r="B41" s="327" t="s">
        <v>424</v>
      </c>
      <c r="C41" s="328">
        <v>381.1</v>
      </c>
      <c r="D41" s="328">
        <v>406.1</v>
      </c>
      <c r="E41" s="331">
        <f t="shared" si="2"/>
        <v>406.1</v>
      </c>
    </row>
    <row r="42" spans="1:5" s="231" customFormat="1" ht="14.25">
      <c r="B42" s="327" t="s">
        <v>425</v>
      </c>
      <c r="C42" s="331"/>
      <c r="D42" s="331"/>
      <c r="E42" s="331"/>
    </row>
    <row r="43" spans="1:5" s="231" customFormat="1" ht="14.25">
      <c r="B43" s="327"/>
      <c r="C43" s="331"/>
      <c r="D43" s="331"/>
      <c r="E43" s="331"/>
    </row>
    <row r="44" spans="1:5" s="245" customFormat="1" ht="14.25">
      <c r="A44" s="236" t="s">
        <v>112</v>
      </c>
      <c r="B44" s="329" t="s">
        <v>113</v>
      </c>
      <c r="C44" s="334"/>
      <c r="D44" s="334"/>
      <c r="E44" s="334"/>
    </row>
    <row r="45" spans="1:5" s="231" customFormat="1" ht="14.25">
      <c r="A45" s="239">
        <v>40</v>
      </c>
      <c r="B45" s="327" t="s">
        <v>75</v>
      </c>
      <c r="C45" s="328">
        <v>389.37</v>
      </c>
      <c r="D45" s="328">
        <v>421.37</v>
      </c>
      <c r="E45" s="328">
        <f>D45</f>
        <v>421.37</v>
      </c>
    </row>
    <row r="46" spans="1:5" s="231" customFormat="1" ht="14.25">
      <c r="A46" s="239">
        <v>41</v>
      </c>
      <c r="B46" s="327" t="s">
        <v>114</v>
      </c>
      <c r="C46" s="328">
        <v>2957.5329999999999</v>
      </c>
      <c r="D46" s="328">
        <v>2914.0650000000001</v>
      </c>
      <c r="E46" s="328">
        <f t="shared" ref="E46:E59" si="3">D46</f>
        <v>2914.0650000000001</v>
      </c>
    </row>
    <row r="47" spans="1:5" s="231" customFormat="1" ht="14.25">
      <c r="A47" s="239">
        <v>42</v>
      </c>
      <c r="B47" s="327" t="s">
        <v>115</v>
      </c>
      <c r="C47" s="328">
        <v>2084.6480000000001</v>
      </c>
      <c r="D47" s="328">
        <v>2093.498</v>
      </c>
      <c r="E47" s="328">
        <f t="shared" si="3"/>
        <v>2093.498</v>
      </c>
    </row>
    <row r="48" spans="1:5" s="231" customFormat="1" ht="14.25">
      <c r="A48" s="239"/>
      <c r="B48" s="333" t="s">
        <v>97</v>
      </c>
      <c r="C48" s="328">
        <v>765.048</v>
      </c>
      <c r="D48" s="328">
        <v>773.89800000000002</v>
      </c>
      <c r="E48" s="328">
        <f t="shared" si="3"/>
        <v>773.89800000000002</v>
      </c>
    </row>
    <row r="49" spans="1:11" s="231" customFormat="1" ht="14.25">
      <c r="A49" s="239"/>
      <c r="B49" s="333" t="s">
        <v>421</v>
      </c>
      <c r="C49" s="328">
        <v>1319.6</v>
      </c>
      <c r="D49" s="328">
        <v>1319.6</v>
      </c>
      <c r="E49" s="328">
        <f t="shared" si="3"/>
        <v>1319.6</v>
      </c>
    </row>
    <row r="50" spans="1:11" s="231" customFormat="1" ht="14.25">
      <c r="A50" s="239">
        <v>43</v>
      </c>
      <c r="B50" s="327" t="s">
        <v>78</v>
      </c>
      <c r="C50" s="328">
        <v>667.101</v>
      </c>
      <c r="D50" s="328">
        <v>658.25099999999998</v>
      </c>
      <c r="E50" s="328">
        <f t="shared" si="3"/>
        <v>658.25099999999998</v>
      </c>
    </row>
    <row r="51" spans="1:11" s="231" customFormat="1" ht="14.25">
      <c r="A51" s="239">
        <v>44</v>
      </c>
      <c r="B51" s="327" t="s">
        <v>79</v>
      </c>
      <c r="C51" s="328">
        <v>803.99699999999996</v>
      </c>
      <c r="D51" s="328">
        <v>803.99699999999996</v>
      </c>
      <c r="E51" s="328">
        <f t="shared" si="3"/>
        <v>803.99699999999996</v>
      </c>
    </row>
    <row r="52" spans="1:11" s="231" customFormat="1" ht="14.25">
      <c r="A52" s="239"/>
      <c r="B52" s="333" t="s">
        <v>97</v>
      </c>
      <c r="C52" s="328">
        <v>48.813000000000002</v>
      </c>
      <c r="D52" s="328">
        <v>48.813000000000002</v>
      </c>
      <c r="E52" s="328">
        <f t="shared" si="3"/>
        <v>48.813000000000002</v>
      </c>
    </row>
    <row r="53" spans="1:11" s="231" customFormat="1" ht="14.25">
      <c r="A53" s="239"/>
      <c r="B53" s="333" t="s">
        <v>421</v>
      </c>
      <c r="C53" s="328">
        <v>755.18399999999997</v>
      </c>
      <c r="D53" s="328">
        <v>755.18399999999997</v>
      </c>
      <c r="E53" s="328">
        <f t="shared" si="3"/>
        <v>755.18399999999997</v>
      </c>
    </row>
    <row r="54" spans="1:11" s="231" customFormat="1" ht="14.25">
      <c r="A54" s="239">
        <v>45</v>
      </c>
      <c r="B54" s="327" t="s">
        <v>80</v>
      </c>
      <c r="C54" s="328">
        <v>2038.4410000000003</v>
      </c>
      <c r="D54" s="328">
        <v>2260.4410000000003</v>
      </c>
      <c r="E54" s="328">
        <f t="shared" si="3"/>
        <v>2260.4410000000003</v>
      </c>
      <c r="I54" s="246"/>
      <c r="J54" s="246"/>
      <c r="K54" s="246"/>
    </row>
    <row r="55" spans="1:11" s="231" customFormat="1" ht="14.25">
      <c r="A55" s="239"/>
      <c r="B55" s="333" t="s">
        <v>97</v>
      </c>
      <c r="C55" s="328">
        <v>1138.4380000000001</v>
      </c>
      <c r="D55" s="328">
        <v>1360.4380000000001</v>
      </c>
      <c r="E55" s="328">
        <f t="shared" si="3"/>
        <v>1360.4380000000001</v>
      </c>
      <c r="I55" s="246"/>
      <c r="J55" s="246"/>
      <c r="K55" s="246"/>
    </row>
    <row r="56" spans="1:11" s="231" customFormat="1" ht="14.25">
      <c r="A56" s="239"/>
      <c r="B56" s="333" t="s">
        <v>421</v>
      </c>
      <c r="C56" s="328">
        <v>900.00300000000004</v>
      </c>
      <c r="D56" s="328">
        <v>900.00300000000004</v>
      </c>
      <c r="E56" s="328">
        <f t="shared" si="3"/>
        <v>900.00300000000004</v>
      </c>
      <c r="I56" s="246"/>
      <c r="J56" s="246"/>
      <c r="K56" s="246"/>
    </row>
    <row r="57" spans="1:11" s="231" customFormat="1" ht="14.25">
      <c r="A57" s="239">
        <v>46</v>
      </c>
      <c r="B57" s="327" t="s">
        <v>81</v>
      </c>
      <c r="C57" s="328">
        <v>1279.25</v>
      </c>
      <c r="D57" s="328">
        <v>2429.25</v>
      </c>
      <c r="E57" s="328">
        <f t="shared" si="3"/>
        <v>2429.25</v>
      </c>
      <c r="I57" s="246"/>
      <c r="J57" s="246"/>
      <c r="K57" s="246"/>
    </row>
    <row r="58" spans="1:11" s="231" customFormat="1" ht="14.25">
      <c r="A58" s="239"/>
      <c r="B58" s="242" t="s">
        <v>97</v>
      </c>
      <c r="C58" s="246">
        <v>1279.248</v>
      </c>
      <c r="D58" s="246">
        <v>1088.6400000000001</v>
      </c>
      <c r="E58" s="246">
        <f t="shared" si="3"/>
        <v>1088.6400000000001</v>
      </c>
      <c r="I58" s="246"/>
      <c r="J58" s="246"/>
      <c r="K58" s="246"/>
    </row>
    <row r="59" spans="1:11" s="231" customFormat="1" ht="14.25">
      <c r="A59" s="239"/>
      <c r="B59" s="242" t="s">
        <v>421</v>
      </c>
      <c r="C59" s="246">
        <v>2E-3</v>
      </c>
      <c r="D59" s="246">
        <v>1340.61</v>
      </c>
      <c r="E59" s="246">
        <f t="shared" si="3"/>
        <v>1340.61</v>
      </c>
      <c r="I59" s="246"/>
      <c r="J59" s="246"/>
      <c r="K59" s="246"/>
    </row>
    <row r="60" spans="1:11" s="231" customFormat="1" ht="10.15" customHeight="1">
      <c r="C60" s="246"/>
      <c r="D60" s="246"/>
      <c r="E60" s="246"/>
    </row>
    <row r="61" spans="1:11" s="231" customFormat="1" ht="14.25">
      <c r="A61" s="245" t="s">
        <v>116</v>
      </c>
      <c r="B61" s="237" t="s">
        <v>117</v>
      </c>
      <c r="C61" s="246"/>
      <c r="D61" s="246"/>
      <c r="E61" s="246"/>
    </row>
    <row r="62" spans="1:11" s="231" customFormat="1" ht="14.25">
      <c r="A62" s="239">
        <v>51</v>
      </c>
      <c r="B62" s="231" t="s">
        <v>82</v>
      </c>
      <c r="C62" s="246">
        <v>365.86700000000002</v>
      </c>
      <c r="D62" s="246">
        <v>337.471</v>
      </c>
      <c r="E62" s="246">
        <f t="shared" ref="E62:E63" si="4">D62</f>
        <v>337.471</v>
      </c>
    </row>
    <row r="63" spans="1:11" s="231" customFormat="1" ht="14.25">
      <c r="A63" s="239">
        <v>58</v>
      </c>
      <c r="B63" s="231" t="s">
        <v>83</v>
      </c>
      <c r="C63" s="246">
        <v>7875.4830000000002</v>
      </c>
      <c r="D63" s="246">
        <v>6508.0129838564571</v>
      </c>
      <c r="E63" s="246">
        <f t="shared" si="4"/>
        <v>6508.0129838564571</v>
      </c>
    </row>
    <row r="64" spans="1:11" s="231" customFormat="1" ht="14.25">
      <c r="A64" s="239"/>
      <c r="C64" s="246"/>
      <c r="D64" s="246"/>
      <c r="E64" s="246"/>
    </row>
    <row r="65" spans="1:5" s="582" customFormat="1" ht="14.25">
      <c r="A65" s="580" t="s">
        <v>84</v>
      </c>
      <c r="B65" s="580"/>
      <c r="C65" s="581">
        <f>SUM(C7:C13,C16:C21,C24,C27:C28,C31:C32,C35,C38:C41,C45:C47,C50:C51,C54,C57,C62:C63)+50</f>
        <v>75153.301000000007</v>
      </c>
      <c r="D65" s="581">
        <f>SUM(D7:D13,D16:D21,D24,D27:D28,D31:D32,D35,D38:D41,D45:D47,D50:D51,D54,D57,D62:D63)+50</f>
        <v>75062.741983856467</v>
      </c>
      <c r="E65" s="581">
        <f>SUM(E7:E13,E16:E21,E24,E27:E28,E31:E32,E35,E38:E41,E45:E47,E50:E51,E54,E57,E62:E63)</f>
        <v>75012.741983856467</v>
      </c>
    </row>
    <row r="66" spans="1:5" s="231" customFormat="1" ht="14.25">
      <c r="A66" s="232"/>
      <c r="B66" s="232"/>
      <c r="C66" s="232"/>
      <c r="D66" s="232"/>
      <c r="E66" s="232"/>
    </row>
    <row r="67" spans="1:5" s="231" customFormat="1" ht="14.25"/>
    <row r="68" spans="1:5" s="231" customFormat="1" ht="14.25">
      <c r="A68" s="31" t="s">
        <v>4</v>
      </c>
    </row>
    <row r="70" spans="1:5">
      <c r="C70" s="248"/>
      <c r="D70" s="248"/>
      <c r="E70" s="248"/>
    </row>
    <row r="71" spans="1:5">
      <c r="C71" s="248"/>
      <c r="D71" s="248"/>
      <c r="E71" s="248"/>
    </row>
    <row r="72" spans="1:5">
      <c r="C72" s="248"/>
      <c r="D72" s="248"/>
      <c r="E72" s="248"/>
    </row>
    <row r="74" spans="1:5">
      <c r="E74" s="248"/>
    </row>
    <row r="75" spans="1:5">
      <c r="E75" s="248"/>
    </row>
    <row r="77" spans="1:5">
      <c r="E77" s="249"/>
    </row>
  </sheetData>
  <mergeCells count="1">
    <mergeCell ref="A1:E1"/>
  </mergeCells>
  <pageMargins left="0.52" right="0.39370078740157483" top="0.31496062992125984" bottom="0.32" header="0.23622047244094491" footer="0.24"/>
  <pageSetup paperSize="9" scale="76"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0"/>
  <sheetViews>
    <sheetView showGridLines="0" zoomScaleNormal="100" workbookViewId="0">
      <pane ySplit="5" topLeftCell="A6" activePane="bottomLeft" state="frozen"/>
      <selection activeCell="C5" sqref="C5:E5"/>
      <selection pane="bottomLeft"/>
    </sheetView>
  </sheetViews>
  <sheetFormatPr baseColWidth="10" defaultColWidth="11.42578125" defaultRowHeight="11.25"/>
  <cols>
    <col min="1" max="1" width="3.7109375" style="53" customWidth="1"/>
    <col min="2" max="2" width="36.42578125" style="53" customWidth="1"/>
    <col min="3" max="4" width="11.7109375" style="77" customWidth="1"/>
    <col min="5" max="16384" width="11.42578125" style="53"/>
  </cols>
  <sheetData>
    <row r="1" spans="1:6" ht="15">
      <c r="A1" s="338" t="s">
        <v>637</v>
      </c>
      <c r="B1" s="29"/>
      <c r="C1" s="29"/>
      <c r="D1" s="29"/>
      <c r="E1" s="29"/>
    </row>
    <row r="2" spans="1:6" ht="14.25" customHeight="1">
      <c r="A2" s="419" t="s">
        <v>0</v>
      </c>
      <c r="B2" s="40"/>
      <c r="C2" s="40"/>
      <c r="D2" s="40"/>
      <c r="E2" s="40"/>
    </row>
    <row r="3" spans="1:6" ht="7.5" customHeight="1">
      <c r="A3" s="31"/>
      <c r="B3" s="31"/>
      <c r="C3" s="31"/>
      <c r="D3" s="31"/>
      <c r="E3" s="31"/>
    </row>
    <row r="4" spans="1:6" s="56" customFormat="1" ht="45" customHeight="1">
      <c r="A4" s="54" t="s">
        <v>88</v>
      </c>
      <c r="B4" s="54" t="s">
        <v>89</v>
      </c>
      <c r="C4" s="55" t="s">
        <v>118</v>
      </c>
      <c r="D4" s="55" t="s">
        <v>119</v>
      </c>
      <c r="E4" s="55" t="s">
        <v>120</v>
      </c>
    </row>
    <row r="5" spans="1:6" s="57" customFormat="1" ht="7.5" customHeight="1">
      <c r="A5" s="31"/>
      <c r="B5" s="31"/>
      <c r="C5" s="31"/>
      <c r="D5" s="31"/>
      <c r="E5" s="31"/>
    </row>
    <row r="6" spans="1:6" s="60" customFormat="1" ht="13.5">
      <c r="A6" s="58" t="s">
        <v>121</v>
      </c>
      <c r="B6" s="58"/>
      <c r="C6" s="59"/>
      <c r="D6" s="59"/>
      <c r="E6" s="46"/>
    </row>
    <row r="7" spans="1:6" s="60" customFormat="1" ht="12.75" customHeight="1">
      <c r="A7" s="61">
        <v>1</v>
      </c>
      <c r="B7" s="62" t="s">
        <v>53</v>
      </c>
      <c r="C7" s="683" t="s">
        <v>555</v>
      </c>
      <c r="D7" s="63">
        <v>2.2859449999999999</v>
      </c>
      <c r="E7" s="64">
        <f>SUM(C7:D7)</f>
        <v>2.2859449999999999</v>
      </c>
    </row>
    <row r="8" spans="1:6" s="60" customFormat="1" ht="12.75" customHeight="1">
      <c r="A8" s="65">
        <v>2</v>
      </c>
      <c r="B8" s="62" t="s">
        <v>92</v>
      </c>
      <c r="C8" s="63">
        <v>0.31932100000000002</v>
      </c>
      <c r="D8" s="63">
        <v>45.838293</v>
      </c>
      <c r="E8" s="64">
        <f t="shared" ref="E8:E48" si="0">SUM(C8:D8)</f>
        <v>46.157614000000002</v>
      </c>
    </row>
    <row r="9" spans="1:6" s="60" customFormat="1" ht="12.75" customHeight="1">
      <c r="A9" s="65">
        <v>3</v>
      </c>
      <c r="B9" s="62" t="s">
        <v>93</v>
      </c>
      <c r="C9" s="683" t="s">
        <v>555</v>
      </c>
      <c r="D9" s="63">
        <v>1.2176929999999999</v>
      </c>
      <c r="E9" s="64">
        <f t="shared" si="0"/>
        <v>1.2176929999999999</v>
      </c>
    </row>
    <row r="10" spans="1:6" s="60" customFormat="1" ht="12.75" customHeight="1">
      <c r="A10" s="65">
        <v>4</v>
      </c>
      <c r="B10" s="62" t="s">
        <v>55</v>
      </c>
      <c r="C10" s="683" t="s">
        <v>555</v>
      </c>
      <c r="D10" s="63">
        <v>0.93588199999999999</v>
      </c>
      <c r="E10" s="64">
        <f t="shared" si="0"/>
        <v>0.93588199999999999</v>
      </c>
    </row>
    <row r="11" spans="1:6" s="60" customFormat="1" ht="12.75" customHeight="1">
      <c r="A11" s="65">
        <v>5</v>
      </c>
      <c r="B11" s="62" t="s">
        <v>94</v>
      </c>
      <c r="C11" s="63">
        <v>9.3000000000000005E-4</v>
      </c>
      <c r="D11" s="63">
        <v>0.79923299999999997</v>
      </c>
      <c r="E11" s="64">
        <f t="shared" si="0"/>
        <v>0.80016299999999996</v>
      </c>
    </row>
    <row r="12" spans="1:6" s="60" customFormat="1" ht="12.75" customHeight="1">
      <c r="A12" s="65">
        <v>6</v>
      </c>
      <c r="B12" s="62" t="s">
        <v>95</v>
      </c>
      <c r="C12" s="63">
        <v>7.1735999999999994E-2</v>
      </c>
      <c r="D12" s="63">
        <v>6.4812950000000003</v>
      </c>
      <c r="E12" s="64">
        <f t="shared" si="0"/>
        <v>6.5530309999999998</v>
      </c>
    </row>
    <row r="13" spans="1:6" s="60" customFormat="1" ht="12.75" customHeight="1">
      <c r="A13" s="51">
        <v>10</v>
      </c>
      <c r="B13" s="62" t="s">
        <v>58</v>
      </c>
      <c r="C13" s="63">
        <v>1.0879E-2</v>
      </c>
      <c r="D13" s="63">
        <v>69.324471000000003</v>
      </c>
      <c r="E13" s="64">
        <f t="shared" si="0"/>
        <v>69.335350000000005</v>
      </c>
    </row>
    <row r="14" spans="1:6" s="60" customFormat="1" ht="12.75" customHeight="1">
      <c r="A14" s="51">
        <v>11</v>
      </c>
      <c r="B14" s="62" t="s">
        <v>98</v>
      </c>
      <c r="C14" s="63">
        <v>3.0599750000000001</v>
      </c>
      <c r="D14" s="63">
        <v>203.479784</v>
      </c>
      <c r="E14" s="64">
        <f t="shared" si="0"/>
        <v>206.539759</v>
      </c>
      <c r="F14" s="47"/>
    </row>
    <row r="15" spans="1:6" s="60" customFormat="1" ht="12.75" customHeight="1">
      <c r="A15" s="51">
        <v>12</v>
      </c>
      <c r="B15" s="62" t="s">
        <v>99</v>
      </c>
      <c r="C15" s="63">
        <v>4.0587669999999996</v>
      </c>
      <c r="D15" s="63">
        <v>65.740979999999993</v>
      </c>
      <c r="E15" s="64">
        <f t="shared" si="0"/>
        <v>69.799746999999996</v>
      </c>
      <c r="F15" s="47"/>
    </row>
    <row r="16" spans="1:6" s="60" customFormat="1" ht="12.75" customHeight="1">
      <c r="A16" s="51">
        <v>13</v>
      </c>
      <c r="B16" s="62" t="s">
        <v>100</v>
      </c>
      <c r="C16" s="63">
        <v>1.3120259999999999</v>
      </c>
      <c r="D16" s="63">
        <v>82.171681000000007</v>
      </c>
      <c r="E16" s="64">
        <f t="shared" si="0"/>
        <v>83.48370700000001</v>
      </c>
      <c r="F16" s="47"/>
    </row>
    <row r="17" spans="1:9" s="60" customFormat="1" ht="12.75" customHeight="1">
      <c r="A17" s="51">
        <v>14</v>
      </c>
      <c r="B17" s="62" t="s">
        <v>101</v>
      </c>
      <c r="C17" s="63">
        <v>2.2793519999999998</v>
      </c>
      <c r="D17" s="63">
        <v>252.804866</v>
      </c>
      <c r="E17" s="64">
        <f t="shared" si="0"/>
        <v>255.08421799999999</v>
      </c>
    </row>
    <row r="18" spans="1:9" s="60" customFormat="1" ht="12.75" customHeight="1">
      <c r="A18" s="51">
        <v>15</v>
      </c>
      <c r="B18" s="62" t="s">
        <v>122</v>
      </c>
      <c r="C18" s="63">
        <v>198.415155</v>
      </c>
      <c r="D18" s="63">
        <v>602.000586</v>
      </c>
      <c r="E18" s="64">
        <f t="shared" si="0"/>
        <v>800.41574100000003</v>
      </c>
    </row>
    <row r="19" spans="1:9" s="60" customFormat="1" ht="12.75" customHeight="1">
      <c r="A19" s="59">
        <v>16</v>
      </c>
      <c r="B19" s="62" t="s">
        <v>103</v>
      </c>
      <c r="C19" s="63">
        <v>35.231625000000001</v>
      </c>
      <c r="D19" s="63">
        <v>81.357420000000005</v>
      </c>
      <c r="E19" s="64">
        <f t="shared" si="0"/>
        <v>116.589045</v>
      </c>
    </row>
    <row r="20" spans="1:9" s="60" customFormat="1" ht="13.5">
      <c r="A20" s="58" t="s">
        <v>123</v>
      </c>
      <c r="B20" s="66"/>
      <c r="C20" s="67">
        <f>SUM(C7:C19)</f>
        <v>244.75976600000001</v>
      </c>
      <c r="D20" s="67">
        <f>SUM(D7:D19)</f>
        <v>1414.4381289999999</v>
      </c>
      <c r="E20" s="67">
        <f t="shared" si="0"/>
        <v>1659.1978949999998</v>
      </c>
    </row>
    <row r="21" spans="1:9" s="60" customFormat="1" ht="18.75" customHeight="1">
      <c r="A21" s="58" t="s">
        <v>124</v>
      </c>
      <c r="B21" s="58"/>
      <c r="C21" s="58"/>
      <c r="D21" s="58"/>
      <c r="E21" s="49"/>
    </row>
    <row r="22" spans="1:9" s="68" customFormat="1" ht="12.75" customHeight="1">
      <c r="A22" s="59">
        <v>20</v>
      </c>
      <c r="B22" s="62" t="s">
        <v>65</v>
      </c>
      <c r="C22" s="63">
        <v>1.888134</v>
      </c>
      <c r="D22" s="63">
        <v>54.633338000000002</v>
      </c>
      <c r="E22" s="64">
        <f t="shared" si="0"/>
        <v>56.521472000000003</v>
      </c>
    </row>
    <row r="23" spans="1:9" s="60" customFormat="1" ht="12.75" customHeight="1">
      <c r="A23" s="59">
        <v>21</v>
      </c>
      <c r="B23" s="62" t="s">
        <v>106</v>
      </c>
      <c r="C23" s="63">
        <v>1.363E-2</v>
      </c>
      <c r="D23" s="63">
        <v>54.369795000000003</v>
      </c>
      <c r="E23" s="64">
        <f t="shared" si="0"/>
        <v>54.383425000000003</v>
      </c>
      <c r="F23" s="68"/>
    </row>
    <row r="24" spans="1:9" s="60" customFormat="1" ht="12.75" customHeight="1">
      <c r="A24" s="59">
        <v>22</v>
      </c>
      <c r="B24" s="62" t="s">
        <v>67</v>
      </c>
      <c r="C24" s="683" t="s">
        <v>555</v>
      </c>
      <c r="D24" s="63">
        <v>4.2512000000000001E-2</v>
      </c>
      <c r="E24" s="64">
        <f t="shared" si="0"/>
        <v>4.2512000000000001E-2</v>
      </c>
      <c r="F24" s="68"/>
    </row>
    <row r="25" spans="1:9" s="60" customFormat="1" ht="12.75" customHeight="1">
      <c r="A25" s="59">
        <v>23</v>
      </c>
      <c r="B25" s="62" t="s">
        <v>68</v>
      </c>
      <c r="C25" s="683" t="s">
        <v>555</v>
      </c>
      <c r="D25" s="63">
        <v>7.7558000000000002E-2</v>
      </c>
      <c r="E25" s="64">
        <f t="shared" si="0"/>
        <v>7.7558000000000002E-2</v>
      </c>
      <c r="F25" s="68"/>
    </row>
    <row r="26" spans="1:9" s="60" customFormat="1" ht="12.75" customHeight="1">
      <c r="A26" s="59">
        <v>24</v>
      </c>
      <c r="B26" s="62" t="s">
        <v>69</v>
      </c>
      <c r="C26" s="63">
        <v>12.469110000000001</v>
      </c>
      <c r="D26" s="63">
        <v>39.655284999999999</v>
      </c>
      <c r="E26" s="64">
        <f t="shared" si="0"/>
        <v>52.124395</v>
      </c>
      <c r="F26" s="68"/>
    </row>
    <row r="27" spans="1:9" s="60" customFormat="1" ht="12.75" customHeight="1">
      <c r="A27" s="59">
        <v>25</v>
      </c>
      <c r="B27" s="62" t="s">
        <v>108</v>
      </c>
      <c r="C27" s="63">
        <v>2.3342999999999998</v>
      </c>
      <c r="D27" s="63">
        <v>8.3235550000000007</v>
      </c>
      <c r="E27" s="64">
        <f t="shared" si="0"/>
        <v>10.657855000000001</v>
      </c>
      <c r="F27" s="68"/>
    </row>
    <row r="28" spans="1:9" s="60" customFormat="1" ht="13.5">
      <c r="A28" s="58" t="s">
        <v>125</v>
      </c>
      <c r="B28" s="66"/>
      <c r="C28" s="67">
        <f>SUM(C22:C27)</f>
        <v>16.705174</v>
      </c>
      <c r="D28" s="67">
        <f>SUM(D22:D27)</f>
        <v>157.10204300000001</v>
      </c>
      <c r="E28" s="67">
        <f>SUM(C28:D28)</f>
        <v>173.80721700000001</v>
      </c>
    </row>
    <row r="29" spans="1:9" s="60" customFormat="1" ht="18.75" customHeight="1">
      <c r="A29" s="58" t="s">
        <v>126</v>
      </c>
      <c r="B29" s="58"/>
      <c r="C29" s="58"/>
      <c r="D29" s="58"/>
      <c r="E29" s="49"/>
    </row>
    <row r="30" spans="1:9" s="60" customFormat="1" ht="12.75" customHeight="1">
      <c r="A30" s="59">
        <v>30</v>
      </c>
      <c r="B30" s="62" t="s">
        <v>638</v>
      </c>
      <c r="C30" s="63">
        <v>3.3634710000000001</v>
      </c>
      <c r="D30" s="63">
        <v>116.17523600000001</v>
      </c>
      <c r="E30" s="64">
        <v>119.538707</v>
      </c>
      <c r="G30" s="63"/>
      <c r="H30" s="63"/>
      <c r="I30" s="64"/>
    </row>
    <row r="31" spans="1:9" s="60" customFormat="1" ht="12.75" customHeight="1">
      <c r="A31" s="59">
        <v>31</v>
      </c>
      <c r="B31" s="62" t="s">
        <v>111</v>
      </c>
      <c r="C31" s="63">
        <v>17.919636000000001</v>
      </c>
      <c r="D31" s="63">
        <v>423.62744199999997</v>
      </c>
      <c r="E31" s="64">
        <f t="shared" si="0"/>
        <v>441.547078</v>
      </c>
    </row>
    <row r="32" spans="1:9" s="60" customFormat="1" ht="12.75" customHeight="1">
      <c r="A32" s="59">
        <v>33</v>
      </c>
      <c r="B32" s="62" t="s">
        <v>73</v>
      </c>
      <c r="C32" s="683" t="s">
        <v>555</v>
      </c>
      <c r="D32" s="63">
        <v>43.360224000000002</v>
      </c>
      <c r="E32" s="64">
        <f t="shared" si="0"/>
        <v>43.360224000000002</v>
      </c>
    </row>
    <row r="33" spans="1:5" s="60" customFormat="1" ht="12.75" customHeight="1">
      <c r="A33" s="59">
        <v>34</v>
      </c>
      <c r="B33" s="62" t="s">
        <v>74</v>
      </c>
      <c r="C33" s="683" t="s">
        <v>555</v>
      </c>
      <c r="D33" s="63">
        <v>264.45057000000003</v>
      </c>
      <c r="E33" s="64">
        <f t="shared" si="0"/>
        <v>264.45057000000003</v>
      </c>
    </row>
    <row r="34" spans="1:5" s="60" customFormat="1" ht="13.5">
      <c r="A34" s="58" t="s">
        <v>127</v>
      </c>
      <c r="B34" s="66"/>
      <c r="C34" s="67">
        <f>SUM(C30:C33)</f>
        <v>21.283107000000001</v>
      </c>
      <c r="D34" s="67">
        <f>SUM(D30:D33)</f>
        <v>847.613472</v>
      </c>
      <c r="E34" s="67">
        <f t="shared" si="0"/>
        <v>868.89657899999997</v>
      </c>
    </row>
    <row r="35" spans="1:5" s="60" customFormat="1" ht="18.75" customHeight="1">
      <c r="A35" s="58" t="s">
        <v>128</v>
      </c>
      <c r="B35" s="58"/>
      <c r="C35" s="58"/>
      <c r="D35" s="58"/>
      <c r="E35" s="49"/>
    </row>
    <row r="36" spans="1:5" s="60" customFormat="1" ht="12.75" customHeight="1">
      <c r="A36" s="59">
        <v>40</v>
      </c>
      <c r="B36" s="62" t="s">
        <v>129</v>
      </c>
      <c r="C36" s="63">
        <v>5.403492</v>
      </c>
      <c r="D36" s="63">
        <v>250.15331</v>
      </c>
      <c r="E36" s="64">
        <f t="shared" si="0"/>
        <v>255.556802</v>
      </c>
    </row>
    <row r="37" spans="1:5" s="68" customFormat="1" ht="12.75" customHeight="1">
      <c r="A37" s="59">
        <v>41</v>
      </c>
      <c r="B37" s="62" t="s">
        <v>130</v>
      </c>
      <c r="C37" s="63">
        <v>104.13863499999999</v>
      </c>
      <c r="D37" s="63">
        <v>548.77462200000002</v>
      </c>
      <c r="E37" s="64">
        <f t="shared" si="0"/>
        <v>652.91325700000004</v>
      </c>
    </row>
    <row r="38" spans="1:5" s="60" customFormat="1" ht="12.75" customHeight="1">
      <c r="A38" s="59">
        <v>42</v>
      </c>
      <c r="B38" s="62" t="s">
        <v>115</v>
      </c>
      <c r="C38" s="63">
        <v>2.0774879999999998</v>
      </c>
      <c r="D38" s="63">
        <v>229.09894</v>
      </c>
      <c r="E38" s="64">
        <f t="shared" si="0"/>
        <v>231.17642799999999</v>
      </c>
    </row>
    <row r="39" spans="1:5" s="60" customFormat="1" ht="12.75" customHeight="1">
      <c r="A39" s="59">
        <v>43</v>
      </c>
      <c r="B39" s="62" t="s">
        <v>131</v>
      </c>
      <c r="C39" s="63">
        <v>199.86941100000001</v>
      </c>
      <c r="D39" s="63">
        <v>320.57310200000001</v>
      </c>
      <c r="E39" s="64">
        <f t="shared" si="0"/>
        <v>520.44251299999996</v>
      </c>
    </row>
    <row r="40" spans="1:5" s="68" customFormat="1" ht="12.75" customHeight="1">
      <c r="A40" s="59">
        <v>44</v>
      </c>
      <c r="B40" s="62" t="s">
        <v>79</v>
      </c>
      <c r="C40" s="63">
        <v>36.512611999999997</v>
      </c>
      <c r="D40" s="63">
        <v>14.980740000000001</v>
      </c>
      <c r="E40" s="64">
        <f t="shared" si="0"/>
        <v>51.493352000000002</v>
      </c>
    </row>
    <row r="41" spans="1:5" s="68" customFormat="1" ht="12.75" customHeight="1">
      <c r="A41" s="59">
        <v>45</v>
      </c>
      <c r="B41" s="62" t="s">
        <v>80</v>
      </c>
      <c r="C41" s="63">
        <v>338.99497300000002</v>
      </c>
      <c r="D41" s="63">
        <v>1495.1733839999999</v>
      </c>
      <c r="E41" s="64">
        <f t="shared" si="0"/>
        <v>1834.168357</v>
      </c>
    </row>
    <row r="42" spans="1:5" s="68" customFormat="1" ht="12.75" customHeight="1">
      <c r="A42" s="59">
        <v>46</v>
      </c>
      <c r="B42" s="62" t="s">
        <v>81</v>
      </c>
      <c r="C42" s="683" t="s">
        <v>555</v>
      </c>
      <c r="D42" s="63">
        <v>5437.8874589999996</v>
      </c>
      <c r="E42" s="64">
        <f t="shared" si="0"/>
        <v>5437.8874589999996</v>
      </c>
    </row>
    <row r="43" spans="1:5" s="60" customFormat="1" ht="13.5">
      <c r="A43" s="58" t="s">
        <v>132</v>
      </c>
      <c r="B43" s="66"/>
      <c r="C43" s="67">
        <f>SUM(C36:C42)</f>
        <v>686.99661100000003</v>
      </c>
      <c r="D43" s="67">
        <f>SUM(D36:D42)</f>
        <v>8296.641556999999</v>
      </c>
      <c r="E43" s="67">
        <f t="shared" si="0"/>
        <v>8983.6381679999995</v>
      </c>
    </row>
    <row r="44" spans="1:5" s="60" customFormat="1" ht="18.75" customHeight="1">
      <c r="A44" s="58" t="s">
        <v>133</v>
      </c>
      <c r="B44" s="58"/>
      <c r="C44" s="58"/>
      <c r="D44" s="58"/>
      <c r="E44" s="49"/>
    </row>
    <row r="45" spans="1:5" s="60" customFormat="1" ht="12.75" customHeight="1">
      <c r="A45" s="59">
        <v>51</v>
      </c>
      <c r="B45" s="62" t="s">
        <v>82</v>
      </c>
      <c r="C45" s="63">
        <v>1366.6750709999999</v>
      </c>
      <c r="D45" s="63">
        <v>766.93103599999995</v>
      </c>
      <c r="E45" s="64">
        <f t="shared" si="0"/>
        <v>2133.6061069999996</v>
      </c>
    </row>
    <row r="46" spans="1:5" s="68" customFormat="1" ht="12.75" customHeight="1">
      <c r="A46" s="59">
        <v>58</v>
      </c>
      <c r="B46" s="62" t="s">
        <v>134</v>
      </c>
      <c r="C46" s="683" t="s">
        <v>555</v>
      </c>
      <c r="D46" s="63">
        <v>3992.0471269999998</v>
      </c>
      <c r="E46" s="64">
        <f t="shared" si="0"/>
        <v>3992.0471269999998</v>
      </c>
    </row>
    <row r="47" spans="1:5" s="60" customFormat="1" ht="13.5">
      <c r="A47" s="58" t="s">
        <v>135</v>
      </c>
      <c r="B47" s="66"/>
      <c r="C47" s="67">
        <f>SUM(C45:C46)</f>
        <v>1366.6750709999999</v>
      </c>
      <c r="D47" s="67">
        <f>SUM(D45:D46)</f>
        <v>4758.9781629999998</v>
      </c>
      <c r="E47" s="67">
        <f t="shared" si="0"/>
        <v>6125.6532339999994</v>
      </c>
    </row>
    <row r="48" spans="1:5" s="68" customFormat="1" ht="18.75" customHeight="1">
      <c r="A48" s="69" t="s">
        <v>136</v>
      </c>
      <c r="B48" s="69"/>
      <c r="C48" s="70">
        <f>SUM(C20+C28+C34+C43+C47)</f>
        <v>2336.4197290000002</v>
      </c>
      <c r="D48" s="70">
        <f>SUM(D20+D28+D34+D43+D47)</f>
        <v>15474.773363999999</v>
      </c>
      <c r="E48" s="70">
        <f t="shared" si="0"/>
        <v>17811.193092999998</v>
      </c>
    </row>
    <row r="49" spans="1:5" s="68" customFormat="1" ht="7.5" customHeight="1">
      <c r="A49" s="71"/>
      <c r="B49" s="72"/>
      <c r="C49" s="73"/>
      <c r="D49" s="73"/>
      <c r="E49" s="73"/>
    </row>
    <row r="50" spans="1:5" s="68" customFormat="1" ht="12">
      <c r="C50" s="74"/>
      <c r="D50" s="74"/>
    </row>
    <row r="51" spans="1:5" s="68" customFormat="1" ht="12">
      <c r="A51" s="544" t="s">
        <v>582</v>
      </c>
      <c r="C51" s="74"/>
      <c r="D51" s="74"/>
    </row>
    <row r="52" spans="1:5" s="68" customFormat="1" ht="12">
      <c r="A52" s="544" t="s">
        <v>4</v>
      </c>
      <c r="C52" s="74"/>
      <c r="D52" s="74"/>
    </row>
    <row r="53" spans="1:5" s="75" customFormat="1">
      <c r="C53" s="76"/>
      <c r="D53" s="76"/>
    </row>
    <row r="54" spans="1:5" s="75" customFormat="1">
      <c r="C54" s="76"/>
      <c r="D54" s="76"/>
    </row>
    <row r="55" spans="1:5" s="75" customFormat="1">
      <c r="C55" s="76"/>
      <c r="D55" s="76"/>
    </row>
    <row r="56" spans="1:5" s="75" customFormat="1">
      <c r="C56" s="76"/>
      <c r="D56" s="76"/>
    </row>
    <row r="57" spans="1:5" s="75" customFormat="1">
      <c r="C57" s="76"/>
      <c r="D57" s="76"/>
    </row>
    <row r="58" spans="1:5" s="75" customFormat="1">
      <c r="C58" s="76"/>
      <c r="D58" s="76"/>
    </row>
    <row r="59" spans="1:5" s="75" customFormat="1">
      <c r="C59" s="76"/>
      <c r="D59" s="76"/>
    </row>
    <row r="60" spans="1:5" s="75" customFormat="1">
      <c r="C60" s="76"/>
      <c r="D60" s="76"/>
    </row>
  </sheetData>
  <printOptions horizontalCentered="1"/>
  <pageMargins left="0.19685039370078741" right="0.19685039370078741" top="0.98425196850393704" bottom="0.78740157480314965" header="0.51181102362204722" footer="0.11811023622047245"/>
  <pageSetup paperSize="9" orientation="portrait" horizontalDpi="4294967292" verticalDpi="4294967292" r:id="rId1"/>
  <headerFooter alignWithMargins="0">
    <oddFooter xml:space="preserve">&amp;L&amp;"-,Standard"&amp;9&amp;Z&amp;F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zoomScaleNormal="100" workbookViewId="0"/>
  </sheetViews>
  <sheetFormatPr baseColWidth="10" defaultRowHeight="12"/>
  <cols>
    <col min="1" max="1" width="4.42578125" style="7" customWidth="1"/>
    <col min="2" max="2" width="40.42578125" style="7" customWidth="1"/>
    <col min="3" max="5" width="9.85546875" style="7" bestFit="1" customWidth="1"/>
    <col min="6" max="6" width="4.85546875" style="7" customWidth="1"/>
    <col min="7" max="7" width="10" style="7" customWidth="1"/>
    <col min="8" max="8" width="11.42578125" style="7"/>
    <col min="9" max="9" width="19.28515625" style="7" bestFit="1" customWidth="1"/>
    <col min="10" max="254" width="11.42578125" style="7"/>
    <col min="255" max="255" width="4.42578125" style="7" customWidth="1"/>
    <col min="256" max="256" width="40.7109375" style="7" customWidth="1"/>
    <col min="257" max="260" width="9.85546875" style="7" bestFit="1" customWidth="1"/>
    <col min="261" max="262" width="8.7109375" style="7" customWidth="1"/>
    <col min="263" max="510" width="11.42578125" style="7"/>
    <col min="511" max="511" width="4.42578125" style="7" customWidth="1"/>
    <col min="512" max="512" width="40.7109375" style="7" customWidth="1"/>
    <col min="513" max="516" width="9.85546875" style="7" bestFit="1" customWidth="1"/>
    <col min="517" max="518" width="8.7109375" style="7" customWidth="1"/>
    <col min="519" max="766" width="11.42578125" style="7"/>
    <col min="767" max="767" width="4.42578125" style="7" customWidth="1"/>
    <col min="768" max="768" width="40.7109375" style="7" customWidth="1"/>
    <col min="769" max="772" width="9.85546875" style="7" bestFit="1" customWidth="1"/>
    <col min="773" max="774" width="8.7109375" style="7" customWidth="1"/>
    <col min="775" max="1022" width="11.42578125" style="7"/>
    <col min="1023" max="1023" width="4.42578125" style="7" customWidth="1"/>
    <col min="1024" max="1024" width="40.7109375" style="7" customWidth="1"/>
    <col min="1025" max="1028" width="9.85546875" style="7" bestFit="1" customWidth="1"/>
    <col min="1029" max="1030" width="8.7109375" style="7" customWidth="1"/>
    <col min="1031" max="1278" width="11.42578125" style="7"/>
    <col min="1279" max="1279" width="4.42578125" style="7" customWidth="1"/>
    <col min="1280" max="1280" width="40.7109375" style="7" customWidth="1"/>
    <col min="1281" max="1284" width="9.85546875" style="7" bestFit="1" customWidth="1"/>
    <col min="1285" max="1286" width="8.7109375" style="7" customWidth="1"/>
    <col min="1287" max="1534" width="11.42578125" style="7"/>
    <col min="1535" max="1535" width="4.42578125" style="7" customWidth="1"/>
    <col min="1536" max="1536" width="40.7109375" style="7" customWidth="1"/>
    <col min="1537" max="1540" width="9.85546875" style="7" bestFit="1" customWidth="1"/>
    <col min="1541" max="1542" width="8.7109375" style="7" customWidth="1"/>
    <col min="1543" max="1790" width="11.42578125" style="7"/>
    <col min="1791" max="1791" width="4.42578125" style="7" customWidth="1"/>
    <col min="1792" max="1792" width="40.7109375" style="7" customWidth="1"/>
    <col min="1793" max="1796" width="9.85546875" style="7" bestFit="1" customWidth="1"/>
    <col min="1797" max="1798" width="8.7109375" style="7" customWidth="1"/>
    <col min="1799" max="2046" width="11.42578125" style="7"/>
    <col min="2047" max="2047" width="4.42578125" style="7" customWidth="1"/>
    <col min="2048" max="2048" width="40.7109375" style="7" customWidth="1"/>
    <col min="2049" max="2052" width="9.85546875" style="7" bestFit="1" customWidth="1"/>
    <col min="2053" max="2054" width="8.7109375" style="7" customWidth="1"/>
    <col min="2055" max="2302" width="11.42578125" style="7"/>
    <col min="2303" max="2303" width="4.42578125" style="7" customWidth="1"/>
    <col min="2304" max="2304" width="40.7109375" style="7" customWidth="1"/>
    <col min="2305" max="2308" width="9.85546875" style="7" bestFit="1" customWidth="1"/>
    <col min="2309" max="2310" width="8.7109375" style="7" customWidth="1"/>
    <col min="2311" max="2558" width="11.42578125" style="7"/>
    <col min="2559" max="2559" width="4.42578125" style="7" customWidth="1"/>
    <col min="2560" max="2560" width="40.7109375" style="7" customWidth="1"/>
    <col min="2561" max="2564" width="9.85546875" style="7" bestFit="1" customWidth="1"/>
    <col min="2565" max="2566" width="8.7109375" style="7" customWidth="1"/>
    <col min="2567" max="2814" width="11.42578125" style="7"/>
    <col min="2815" max="2815" width="4.42578125" style="7" customWidth="1"/>
    <col min="2816" max="2816" width="40.7109375" style="7" customWidth="1"/>
    <col min="2817" max="2820" width="9.85546875" style="7" bestFit="1" customWidth="1"/>
    <col min="2821" max="2822" width="8.7109375" style="7" customWidth="1"/>
    <col min="2823" max="3070" width="11.42578125" style="7"/>
    <col min="3071" max="3071" width="4.42578125" style="7" customWidth="1"/>
    <col min="3072" max="3072" width="40.7109375" style="7" customWidth="1"/>
    <col min="3073" max="3076" width="9.85546875" style="7" bestFit="1" customWidth="1"/>
    <col min="3077" max="3078" width="8.7109375" style="7" customWidth="1"/>
    <col min="3079" max="3326" width="11.42578125" style="7"/>
    <col min="3327" max="3327" width="4.42578125" style="7" customWidth="1"/>
    <col min="3328" max="3328" width="40.7109375" style="7" customWidth="1"/>
    <col min="3329" max="3332" width="9.85546875" style="7" bestFit="1" customWidth="1"/>
    <col min="3333" max="3334" width="8.7109375" style="7" customWidth="1"/>
    <col min="3335" max="3582" width="11.42578125" style="7"/>
    <col min="3583" max="3583" width="4.42578125" style="7" customWidth="1"/>
    <col min="3584" max="3584" width="40.7109375" style="7" customWidth="1"/>
    <col min="3585" max="3588" width="9.85546875" style="7" bestFit="1" customWidth="1"/>
    <col min="3589" max="3590" width="8.7109375" style="7" customWidth="1"/>
    <col min="3591" max="3838" width="11.42578125" style="7"/>
    <col min="3839" max="3839" width="4.42578125" style="7" customWidth="1"/>
    <col min="3840" max="3840" width="40.7109375" style="7" customWidth="1"/>
    <col min="3841" max="3844" width="9.85546875" style="7" bestFit="1" customWidth="1"/>
    <col min="3845" max="3846" width="8.7109375" style="7" customWidth="1"/>
    <col min="3847" max="4094" width="11.42578125" style="7"/>
    <col min="4095" max="4095" width="4.42578125" style="7" customWidth="1"/>
    <col min="4096" max="4096" width="40.7109375" style="7" customWidth="1"/>
    <col min="4097" max="4100" width="9.85546875" style="7" bestFit="1" customWidth="1"/>
    <col min="4101" max="4102" width="8.7109375" style="7" customWidth="1"/>
    <col min="4103" max="4350" width="11.42578125" style="7"/>
    <col min="4351" max="4351" width="4.42578125" style="7" customWidth="1"/>
    <col min="4352" max="4352" width="40.7109375" style="7" customWidth="1"/>
    <col min="4353" max="4356" width="9.85546875" style="7" bestFit="1" customWidth="1"/>
    <col min="4357" max="4358" width="8.7109375" style="7" customWidth="1"/>
    <col min="4359" max="4606" width="11.42578125" style="7"/>
    <col min="4607" max="4607" width="4.42578125" style="7" customWidth="1"/>
    <col min="4608" max="4608" width="40.7109375" style="7" customWidth="1"/>
    <col min="4609" max="4612" width="9.85546875" style="7" bestFit="1" customWidth="1"/>
    <col min="4613" max="4614" width="8.7109375" style="7" customWidth="1"/>
    <col min="4615" max="4862" width="11.42578125" style="7"/>
    <col min="4863" max="4863" width="4.42578125" style="7" customWidth="1"/>
    <col min="4864" max="4864" width="40.7109375" style="7" customWidth="1"/>
    <col min="4865" max="4868" width="9.85546875" style="7" bestFit="1" customWidth="1"/>
    <col min="4869" max="4870" width="8.7109375" style="7" customWidth="1"/>
    <col min="4871" max="5118" width="11.42578125" style="7"/>
    <col min="5119" max="5119" width="4.42578125" style="7" customWidth="1"/>
    <col min="5120" max="5120" width="40.7109375" style="7" customWidth="1"/>
    <col min="5121" max="5124" width="9.85546875" style="7" bestFit="1" customWidth="1"/>
    <col min="5125" max="5126" width="8.7109375" style="7" customWidth="1"/>
    <col min="5127" max="5374" width="11.42578125" style="7"/>
    <col min="5375" max="5375" width="4.42578125" style="7" customWidth="1"/>
    <col min="5376" max="5376" width="40.7109375" style="7" customWidth="1"/>
    <col min="5377" max="5380" width="9.85546875" style="7" bestFit="1" customWidth="1"/>
    <col min="5381" max="5382" width="8.7109375" style="7" customWidth="1"/>
    <col min="5383" max="5630" width="11.42578125" style="7"/>
    <col min="5631" max="5631" width="4.42578125" style="7" customWidth="1"/>
    <col min="5632" max="5632" width="40.7109375" style="7" customWidth="1"/>
    <col min="5633" max="5636" width="9.85546875" style="7" bestFit="1" customWidth="1"/>
    <col min="5637" max="5638" width="8.7109375" style="7" customWidth="1"/>
    <col min="5639" max="5886" width="11.42578125" style="7"/>
    <col min="5887" max="5887" width="4.42578125" style="7" customWidth="1"/>
    <col min="5888" max="5888" width="40.7109375" style="7" customWidth="1"/>
    <col min="5889" max="5892" width="9.85546875" style="7" bestFit="1" customWidth="1"/>
    <col min="5893" max="5894" width="8.7109375" style="7" customWidth="1"/>
    <col min="5895" max="6142" width="11.42578125" style="7"/>
    <col min="6143" max="6143" width="4.42578125" style="7" customWidth="1"/>
    <col min="6144" max="6144" width="40.7109375" style="7" customWidth="1"/>
    <col min="6145" max="6148" width="9.85546875" style="7" bestFit="1" customWidth="1"/>
    <col min="6149" max="6150" width="8.7109375" style="7" customWidth="1"/>
    <col min="6151" max="6398" width="11.42578125" style="7"/>
    <col min="6399" max="6399" width="4.42578125" style="7" customWidth="1"/>
    <col min="6400" max="6400" width="40.7109375" style="7" customWidth="1"/>
    <col min="6401" max="6404" width="9.85546875" style="7" bestFit="1" customWidth="1"/>
    <col min="6405" max="6406" width="8.7109375" style="7" customWidth="1"/>
    <col min="6407" max="6654" width="11.42578125" style="7"/>
    <col min="6655" max="6655" width="4.42578125" style="7" customWidth="1"/>
    <col min="6656" max="6656" width="40.7109375" style="7" customWidth="1"/>
    <col min="6657" max="6660" width="9.85546875" style="7" bestFit="1" customWidth="1"/>
    <col min="6661" max="6662" width="8.7109375" style="7" customWidth="1"/>
    <col min="6663" max="6910" width="11.42578125" style="7"/>
    <col min="6911" max="6911" width="4.42578125" style="7" customWidth="1"/>
    <col min="6912" max="6912" width="40.7109375" style="7" customWidth="1"/>
    <col min="6913" max="6916" width="9.85546875" style="7" bestFit="1" customWidth="1"/>
    <col min="6917" max="6918" width="8.7109375" style="7" customWidth="1"/>
    <col min="6919" max="7166" width="11.42578125" style="7"/>
    <col min="7167" max="7167" width="4.42578125" style="7" customWidth="1"/>
    <col min="7168" max="7168" width="40.7109375" style="7" customWidth="1"/>
    <col min="7169" max="7172" width="9.85546875" style="7" bestFit="1" customWidth="1"/>
    <col min="7173" max="7174" width="8.7109375" style="7" customWidth="1"/>
    <col min="7175" max="7422" width="11.42578125" style="7"/>
    <col min="7423" max="7423" width="4.42578125" style="7" customWidth="1"/>
    <col min="7424" max="7424" width="40.7109375" style="7" customWidth="1"/>
    <col min="7425" max="7428" width="9.85546875" style="7" bestFit="1" customWidth="1"/>
    <col min="7429" max="7430" width="8.7109375" style="7" customWidth="1"/>
    <col min="7431" max="7678" width="11.42578125" style="7"/>
    <col min="7679" max="7679" width="4.42578125" style="7" customWidth="1"/>
    <col min="7680" max="7680" width="40.7109375" style="7" customWidth="1"/>
    <col min="7681" max="7684" width="9.85546875" style="7" bestFit="1" customWidth="1"/>
    <col min="7685" max="7686" width="8.7109375" style="7" customWidth="1"/>
    <col min="7687" max="7934" width="11.42578125" style="7"/>
    <col min="7935" max="7935" width="4.42578125" style="7" customWidth="1"/>
    <col min="7936" max="7936" width="40.7109375" style="7" customWidth="1"/>
    <col min="7937" max="7940" width="9.85546875" style="7" bestFit="1" customWidth="1"/>
    <col min="7941" max="7942" width="8.7109375" style="7" customWidth="1"/>
    <col min="7943" max="8190" width="11.42578125" style="7"/>
    <col min="8191" max="8191" width="4.42578125" style="7" customWidth="1"/>
    <col min="8192" max="8192" width="40.7109375" style="7" customWidth="1"/>
    <col min="8193" max="8196" width="9.85546875" style="7" bestFit="1" customWidth="1"/>
    <col min="8197" max="8198" width="8.7109375" style="7" customWidth="1"/>
    <col min="8199" max="8446" width="11.42578125" style="7"/>
    <col min="8447" max="8447" width="4.42578125" style="7" customWidth="1"/>
    <col min="8448" max="8448" width="40.7109375" style="7" customWidth="1"/>
    <col min="8449" max="8452" width="9.85546875" style="7" bestFit="1" customWidth="1"/>
    <col min="8453" max="8454" width="8.7109375" style="7" customWidth="1"/>
    <col min="8455" max="8702" width="11.42578125" style="7"/>
    <col min="8703" max="8703" width="4.42578125" style="7" customWidth="1"/>
    <col min="8704" max="8704" width="40.7109375" style="7" customWidth="1"/>
    <col min="8705" max="8708" width="9.85546875" style="7" bestFit="1" customWidth="1"/>
    <col min="8709" max="8710" width="8.7109375" style="7" customWidth="1"/>
    <col min="8711" max="8958" width="11.42578125" style="7"/>
    <col min="8959" max="8959" width="4.42578125" style="7" customWidth="1"/>
    <col min="8960" max="8960" width="40.7109375" style="7" customWidth="1"/>
    <col min="8961" max="8964" width="9.85546875" style="7" bestFit="1" customWidth="1"/>
    <col min="8965" max="8966" width="8.7109375" style="7" customWidth="1"/>
    <col min="8967" max="9214" width="11.42578125" style="7"/>
    <col min="9215" max="9215" width="4.42578125" style="7" customWidth="1"/>
    <col min="9216" max="9216" width="40.7109375" style="7" customWidth="1"/>
    <col min="9217" max="9220" width="9.85546875" style="7" bestFit="1" customWidth="1"/>
    <col min="9221" max="9222" width="8.7109375" style="7" customWidth="1"/>
    <col min="9223" max="9470" width="11.42578125" style="7"/>
    <col min="9471" max="9471" width="4.42578125" style="7" customWidth="1"/>
    <col min="9472" max="9472" width="40.7109375" style="7" customWidth="1"/>
    <col min="9473" max="9476" width="9.85546875" style="7" bestFit="1" customWidth="1"/>
    <col min="9477" max="9478" width="8.7109375" style="7" customWidth="1"/>
    <col min="9479" max="9726" width="11.42578125" style="7"/>
    <col min="9727" max="9727" width="4.42578125" style="7" customWidth="1"/>
    <col min="9728" max="9728" width="40.7109375" style="7" customWidth="1"/>
    <col min="9729" max="9732" width="9.85546875" style="7" bestFit="1" customWidth="1"/>
    <col min="9733" max="9734" width="8.7109375" style="7" customWidth="1"/>
    <col min="9735" max="9982" width="11.42578125" style="7"/>
    <col min="9983" max="9983" width="4.42578125" style="7" customWidth="1"/>
    <col min="9984" max="9984" width="40.7109375" style="7" customWidth="1"/>
    <col min="9985" max="9988" width="9.85546875" style="7" bestFit="1" customWidth="1"/>
    <col min="9989" max="9990" width="8.7109375" style="7" customWidth="1"/>
    <col min="9991" max="10238" width="11.42578125" style="7"/>
    <col min="10239" max="10239" width="4.42578125" style="7" customWidth="1"/>
    <col min="10240" max="10240" width="40.7109375" style="7" customWidth="1"/>
    <col min="10241" max="10244" width="9.85546875" style="7" bestFit="1" customWidth="1"/>
    <col min="10245" max="10246" width="8.7109375" style="7" customWidth="1"/>
    <col min="10247" max="10494" width="11.42578125" style="7"/>
    <col min="10495" max="10495" width="4.42578125" style="7" customWidth="1"/>
    <col min="10496" max="10496" width="40.7109375" style="7" customWidth="1"/>
    <col min="10497" max="10500" width="9.85546875" style="7" bestFit="1" customWidth="1"/>
    <col min="10501" max="10502" width="8.7109375" style="7" customWidth="1"/>
    <col min="10503" max="10750" width="11.42578125" style="7"/>
    <col min="10751" max="10751" width="4.42578125" style="7" customWidth="1"/>
    <col min="10752" max="10752" width="40.7109375" style="7" customWidth="1"/>
    <col min="10753" max="10756" width="9.85546875" style="7" bestFit="1" customWidth="1"/>
    <col min="10757" max="10758" width="8.7109375" style="7" customWidth="1"/>
    <col min="10759" max="11006" width="11.42578125" style="7"/>
    <col min="11007" max="11007" width="4.42578125" style="7" customWidth="1"/>
    <col min="11008" max="11008" width="40.7109375" style="7" customWidth="1"/>
    <col min="11009" max="11012" width="9.85546875" style="7" bestFit="1" customWidth="1"/>
    <col min="11013" max="11014" width="8.7109375" style="7" customWidth="1"/>
    <col min="11015" max="11262" width="11.42578125" style="7"/>
    <col min="11263" max="11263" width="4.42578125" style="7" customWidth="1"/>
    <col min="11264" max="11264" width="40.7109375" style="7" customWidth="1"/>
    <col min="11265" max="11268" width="9.85546875" style="7" bestFit="1" customWidth="1"/>
    <col min="11269" max="11270" width="8.7109375" style="7" customWidth="1"/>
    <col min="11271" max="11518" width="11.42578125" style="7"/>
    <col min="11519" max="11519" width="4.42578125" style="7" customWidth="1"/>
    <col min="11520" max="11520" width="40.7109375" style="7" customWidth="1"/>
    <col min="11521" max="11524" width="9.85546875" style="7" bestFit="1" customWidth="1"/>
    <col min="11525" max="11526" width="8.7109375" style="7" customWidth="1"/>
    <col min="11527" max="11774" width="11.42578125" style="7"/>
    <col min="11775" max="11775" width="4.42578125" style="7" customWidth="1"/>
    <col min="11776" max="11776" width="40.7109375" style="7" customWidth="1"/>
    <col min="11777" max="11780" width="9.85546875" style="7" bestFit="1" customWidth="1"/>
    <col min="11781" max="11782" width="8.7109375" style="7" customWidth="1"/>
    <col min="11783" max="12030" width="11.42578125" style="7"/>
    <col min="12031" max="12031" width="4.42578125" style="7" customWidth="1"/>
    <col min="12032" max="12032" width="40.7109375" style="7" customWidth="1"/>
    <col min="12033" max="12036" width="9.85546875" style="7" bestFit="1" customWidth="1"/>
    <col min="12037" max="12038" width="8.7109375" style="7" customWidth="1"/>
    <col min="12039" max="12286" width="11.42578125" style="7"/>
    <col min="12287" max="12287" width="4.42578125" style="7" customWidth="1"/>
    <col min="12288" max="12288" width="40.7109375" style="7" customWidth="1"/>
    <col min="12289" max="12292" width="9.85546875" style="7" bestFit="1" customWidth="1"/>
    <col min="12293" max="12294" width="8.7109375" style="7" customWidth="1"/>
    <col min="12295" max="12542" width="11.42578125" style="7"/>
    <col min="12543" max="12543" width="4.42578125" style="7" customWidth="1"/>
    <col min="12544" max="12544" width="40.7109375" style="7" customWidth="1"/>
    <col min="12545" max="12548" width="9.85546875" style="7" bestFit="1" customWidth="1"/>
    <col min="12549" max="12550" width="8.7109375" style="7" customWidth="1"/>
    <col min="12551" max="12798" width="11.42578125" style="7"/>
    <col min="12799" max="12799" width="4.42578125" style="7" customWidth="1"/>
    <col min="12800" max="12800" width="40.7109375" style="7" customWidth="1"/>
    <col min="12801" max="12804" width="9.85546875" style="7" bestFit="1" customWidth="1"/>
    <col min="12805" max="12806" width="8.7109375" style="7" customWidth="1"/>
    <col min="12807" max="13054" width="11.42578125" style="7"/>
    <col min="13055" max="13055" width="4.42578125" style="7" customWidth="1"/>
    <col min="13056" max="13056" width="40.7109375" style="7" customWidth="1"/>
    <col min="13057" max="13060" width="9.85546875" style="7" bestFit="1" customWidth="1"/>
    <col min="13061" max="13062" width="8.7109375" style="7" customWidth="1"/>
    <col min="13063" max="13310" width="11.42578125" style="7"/>
    <col min="13311" max="13311" width="4.42578125" style="7" customWidth="1"/>
    <col min="13312" max="13312" width="40.7109375" style="7" customWidth="1"/>
    <col min="13313" max="13316" width="9.85546875" style="7" bestFit="1" customWidth="1"/>
    <col min="13317" max="13318" width="8.7109375" style="7" customWidth="1"/>
    <col min="13319" max="13566" width="11.42578125" style="7"/>
    <col min="13567" max="13567" width="4.42578125" style="7" customWidth="1"/>
    <col min="13568" max="13568" width="40.7109375" style="7" customWidth="1"/>
    <col min="13569" max="13572" width="9.85546875" style="7" bestFit="1" customWidth="1"/>
    <col min="13573" max="13574" width="8.7109375" style="7" customWidth="1"/>
    <col min="13575" max="13822" width="11.42578125" style="7"/>
    <col min="13823" max="13823" width="4.42578125" style="7" customWidth="1"/>
    <col min="13824" max="13824" width="40.7109375" style="7" customWidth="1"/>
    <col min="13825" max="13828" width="9.85546875" style="7" bestFit="1" customWidth="1"/>
    <col min="13829" max="13830" width="8.7109375" style="7" customWidth="1"/>
    <col min="13831" max="14078" width="11.42578125" style="7"/>
    <col min="14079" max="14079" width="4.42578125" style="7" customWidth="1"/>
    <col min="14080" max="14080" width="40.7109375" style="7" customWidth="1"/>
    <col min="14081" max="14084" width="9.85546875" style="7" bestFit="1" customWidth="1"/>
    <col min="14085" max="14086" width="8.7109375" style="7" customWidth="1"/>
    <col min="14087" max="14334" width="11.42578125" style="7"/>
    <col min="14335" max="14335" width="4.42578125" style="7" customWidth="1"/>
    <col min="14336" max="14336" width="40.7109375" style="7" customWidth="1"/>
    <col min="14337" max="14340" width="9.85546875" style="7" bestFit="1" customWidth="1"/>
    <col min="14341" max="14342" width="8.7109375" style="7" customWidth="1"/>
    <col min="14343" max="14590" width="11.42578125" style="7"/>
    <col min="14591" max="14591" width="4.42578125" style="7" customWidth="1"/>
    <col min="14592" max="14592" width="40.7109375" style="7" customWidth="1"/>
    <col min="14593" max="14596" width="9.85546875" style="7" bestFit="1" customWidth="1"/>
    <col min="14597" max="14598" width="8.7109375" style="7" customWidth="1"/>
    <col min="14599" max="14846" width="11.42578125" style="7"/>
    <col min="14847" max="14847" width="4.42578125" style="7" customWidth="1"/>
    <col min="14848" max="14848" width="40.7109375" style="7" customWidth="1"/>
    <col min="14849" max="14852" width="9.85546875" style="7" bestFit="1" customWidth="1"/>
    <col min="14853" max="14854" width="8.7109375" style="7" customWidth="1"/>
    <col min="14855" max="15102" width="11.42578125" style="7"/>
    <col min="15103" max="15103" width="4.42578125" style="7" customWidth="1"/>
    <col min="15104" max="15104" width="40.7109375" style="7" customWidth="1"/>
    <col min="15105" max="15108" width="9.85546875" style="7" bestFit="1" customWidth="1"/>
    <col min="15109" max="15110" width="8.7109375" style="7" customWidth="1"/>
    <col min="15111" max="15358" width="11.42578125" style="7"/>
    <col min="15359" max="15359" width="4.42578125" style="7" customWidth="1"/>
    <col min="15360" max="15360" width="40.7109375" style="7" customWidth="1"/>
    <col min="15361" max="15364" width="9.85546875" style="7" bestFit="1" customWidth="1"/>
    <col min="15365" max="15366" width="8.7109375" style="7" customWidth="1"/>
    <col min="15367" max="15614" width="11.42578125" style="7"/>
    <col min="15615" max="15615" width="4.42578125" style="7" customWidth="1"/>
    <col min="15616" max="15616" width="40.7109375" style="7" customWidth="1"/>
    <col min="15617" max="15620" width="9.85546875" style="7" bestFit="1" customWidth="1"/>
    <col min="15621" max="15622" width="8.7109375" style="7" customWidth="1"/>
    <col min="15623" max="15870" width="11.42578125" style="7"/>
    <col min="15871" max="15871" width="4.42578125" style="7" customWidth="1"/>
    <col min="15872" max="15872" width="40.7109375" style="7" customWidth="1"/>
    <col min="15873" max="15876" width="9.85546875" style="7" bestFit="1" customWidth="1"/>
    <col min="15877" max="15878" width="8.7109375" style="7" customWidth="1"/>
    <col min="15879" max="16126" width="11.42578125" style="7"/>
    <col min="16127" max="16127" width="4.42578125" style="7" customWidth="1"/>
    <col min="16128" max="16128" width="40.7109375" style="7" customWidth="1"/>
    <col min="16129" max="16132" width="9.85546875" style="7" bestFit="1" customWidth="1"/>
    <col min="16133" max="16134" width="8.7109375" style="7" customWidth="1"/>
    <col min="16135" max="16384" width="11.42578125" style="7"/>
  </cols>
  <sheetData>
    <row r="1" spans="1:12" s="78" customFormat="1" ht="14.25">
      <c r="A1" s="420" t="s">
        <v>615</v>
      </c>
    </row>
    <row r="2" spans="1:12" s="79" customFormat="1" ht="14.25">
      <c r="A2" s="421" t="s">
        <v>0</v>
      </c>
    </row>
    <row r="3" spans="1:12" s="80" customFormat="1" ht="12" customHeight="1">
      <c r="A3" s="422"/>
    </row>
    <row r="4" spans="1:12" s="200" customFormat="1" ht="30" customHeight="1">
      <c r="A4" s="423"/>
      <c r="B4" s="424"/>
      <c r="C4" s="715" t="s">
        <v>527</v>
      </c>
      <c r="D4" s="715"/>
      <c r="E4" s="715"/>
      <c r="F4" s="717" t="s">
        <v>631</v>
      </c>
      <c r="G4" s="717"/>
    </row>
    <row r="5" spans="1:12" s="200" customFormat="1" ht="12.75" customHeight="1">
      <c r="C5" s="716" t="s">
        <v>278</v>
      </c>
      <c r="D5" s="716"/>
      <c r="E5" s="716"/>
      <c r="F5" s="425"/>
      <c r="G5" s="426" t="s">
        <v>334</v>
      </c>
    </row>
    <row r="6" spans="1:12" s="44" customFormat="1" ht="45" customHeight="1">
      <c r="A6" s="427"/>
      <c r="B6" s="428"/>
      <c r="C6" s="429" t="s">
        <v>506</v>
      </c>
      <c r="D6" s="429" t="s">
        <v>632</v>
      </c>
      <c r="E6" s="429" t="s">
        <v>633</v>
      </c>
      <c r="F6" s="429"/>
      <c r="G6" s="429" t="s">
        <v>335</v>
      </c>
    </row>
    <row r="7" spans="1:12" s="200" customFormat="1" ht="12.75" customHeight="1">
      <c r="A7" s="422"/>
      <c r="B7" s="80"/>
      <c r="C7" s="80"/>
      <c r="D7" s="80"/>
      <c r="E7" s="80"/>
      <c r="F7" s="80"/>
      <c r="G7" s="80"/>
    </row>
    <row r="8" spans="1:12" s="321" customFormat="1" ht="16.5" customHeight="1">
      <c r="A8" s="430" t="s">
        <v>336</v>
      </c>
      <c r="B8" s="431"/>
      <c r="C8" s="432">
        <f>SUM(C9:C11)</f>
        <v>10841.539000000001</v>
      </c>
      <c r="D8" s="432">
        <f>SUM(D9:D11)</f>
        <v>11797.635</v>
      </c>
      <c r="E8" s="432">
        <f t="shared" ref="E8:G8" si="0">SUM(E9:E11)</f>
        <v>12413.155000000001</v>
      </c>
      <c r="F8" s="432"/>
      <c r="G8" s="432">
        <f t="shared" si="0"/>
        <v>12504.484</v>
      </c>
    </row>
    <row r="9" spans="1:12" s="321" customFormat="1" ht="16.5" customHeight="1">
      <c r="A9" s="433"/>
      <c r="B9" s="434" t="s">
        <v>138</v>
      </c>
      <c r="C9" s="435"/>
    </row>
    <row r="10" spans="1:12" s="321" customFormat="1" ht="16.5" customHeight="1">
      <c r="A10" s="433"/>
      <c r="B10" s="434" t="s">
        <v>337</v>
      </c>
      <c r="C10" s="436">
        <v>7382.4269999999997</v>
      </c>
      <c r="D10" s="436">
        <v>7903.8850000000002</v>
      </c>
      <c r="E10" s="436">
        <v>8623.2170000000006</v>
      </c>
      <c r="F10" s="436"/>
      <c r="G10" s="436">
        <v>8722.9179999999997</v>
      </c>
    </row>
    <row r="11" spans="1:12" s="321" customFormat="1" ht="16.5" customHeight="1">
      <c r="A11" s="433"/>
      <c r="B11" s="434" t="s">
        <v>548</v>
      </c>
      <c r="C11" s="436">
        <v>3459.1120000000001</v>
      </c>
      <c r="D11" s="436">
        <v>3893.75</v>
      </c>
      <c r="E11" s="436">
        <v>3789.9380000000001</v>
      </c>
      <c r="F11" s="436"/>
      <c r="G11" s="436">
        <v>3781.5659999999998</v>
      </c>
    </row>
    <row r="12" spans="1:12" s="322" customFormat="1" ht="16.5" customHeight="1">
      <c r="A12" s="437"/>
      <c r="B12" s="438"/>
      <c r="C12" s="438"/>
      <c r="D12" s="438"/>
      <c r="E12" s="438"/>
      <c r="F12" s="438"/>
      <c r="G12" s="438"/>
    </row>
    <row r="13" spans="1:12" s="321" customFormat="1" ht="16.5" customHeight="1">
      <c r="A13" s="430" t="s">
        <v>649</v>
      </c>
      <c r="B13" s="431"/>
      <c r="C13" s="432">
        <f>SUM(C14:C18)</f>
        <v>4612.8780000000006</v>
      </c>
      <c r="D13" s="432">
        <f t="shared" ref="D13" si="1">SUM(D14:D18)</f>
        <v>4917.6580000000004</v>
      </c>
      <c r="E13" s="432">
        <f>SUM(E14:E18)</f>
        <v>5001.7559999999994</v>
      </c>
      <c r="F13" s="432"/>
      <c r="G13" s="432">
        <f t="shared" ref="G13" si="2">SUM(G14:G18)</f>
        <v>4995.5509999999995</v>
      </c>
    </row>
    <row r="14" spans="1:12" s="321" customFormat="1" ht="16.5" customHeight="1">
      <c r="A14" s="433"/>
      <c r="B14" s="434" t="s">
        <v>138</v>
      </c>
      <c r="C14" s="439"/>
      <c r="D14" s="436"/>
      <c r="E14" s="436"/>
      <c r="F14" s="436"/>
      <c r="G14" s="436"/>
    </row>
    <row r="15" spans="1:12" s="321" customFormat="1" ht="16.5" customHeight="1">
      <c r="A15" s="433"/>
      <c r="B15" s="434" t="s">
        <v>139</v>
      </c>
      <c r="C15" s="436">
        <v>3240.154</v>
      </c>
      <c r="D15" s="436">
        <v>3379.7840000000001</v>
      </c>
      <c r="E15" s="45">
        <v>3419.2530000000002</v>
      </c>
      <c r="F15" s="45"/>
      <c r="G15" s="45">
        <v>3418.027</v>
      </c>
      <c r="L15" s="323"/>
    </row>
    <row r="16" spans="1:12" s="321" customFormat="1" ht="16.5" customHeight="1">
      <c r="A16" s="433"/>
      <c r="B16" s="434" t="s">
        <v>140</v>
      </c>
      <c r="C16" s="436">
        <v>150.78899999999999</v>
      </c>
      <c r="D16" s="436">
        <v>158.048</v>
      </c>
      <c r="E16" s="45">
        <v>152.48400000000001</v>
      </c>
      <c r="F16" s="45"/>
      <c r="G16" s="45">
        <v>152.43</v>
      </c>
    </row>
    <row r="17" spans="1:7" s="321" customFormat="1" ht="16.5" customHeight="1">
      <c r="A17" s="433"/>
      <c r="B17" s="434" t="s">
        <v>141</v>
      </c>
      <c r="C17" s="436">
        <v>40.905999999999999</v>
      </c>
      <c r="D17" s="436">
        <v>41</v>
      </c>
      <c r="E17" s="45">
        <v>40.999000000000002</v>
      </c>
      <c r="F17" s="45"/>
      <c r="G17" s="45">
        <v>40.999000000000002</v>
      </c>
    </row>
    <row r="18" spans="1:7" s="321" customFormat="1" ht="16.5" customHeight="1">
      <c r="A18" s="433"/>
      <c r="B18" s="434" t="s">
        <v>650</v>
      </c>
      <c r="C18" s="436">
        <v>1181.029</v>
      </c>
      <c r="D18" s="436">
        <v>1338.826</v>
      </c>
      <c r="E18" s="436">
        <v>1389.02</v>
      </c>
      <c r="F18" s="436"/>
      <c r="G18" s="436">
        <v>1384.095</v>
      </c>
    </row>
    <row r="19" spans="1:7" s="322" customFormat="1" ht="16.5" customHeight="1">
      <c r="A19" s="437"/>
      <c r="B19" s="438"/>
      <c r="C19" s="438"/>
      <c r="D19" s="438"/>
      <c r="E19" s="438"/>
      <c r="F19" s="438"/>
      <c r="G19" s="438"/>
    </row>
    <row r="20" spans="1:7" s="321" customFormat="1" ht="16.5" customHeight="1">
      <c r="A20" s="430" t="s">
        <v>142</v>
      </c>
      <c r="B20" s="431"/>
      <c r="C20" s="440">
        <f>8007.556-C18-C11</f>
        <v>3367.415</v>
      </c>
      <c r="D20" s="440">
        <f>9017.256-D18-D11</f>
        <v>3784.6799999999994</v>
      </c>
      <c r="E20" s="440">
        <f>8693.866-E18-E11</f>
        <v>3514.9079999999994</v>
      </c>
      <c r="F20" s="440"/>
      <c r="G20" s="440">
        <f>8673.556-G18-G11</f>
        <v>3507.8950000000004</v>
      </c>
    </row>
    <row r="21" spans="1:7" s="321" customFormat="1" ht="16.5" customHeight="1">
      <c r="A21" s="433"/>
      <c r="B21" s="434" t="s">
        <v>138</v>
      </c>
      <c r="C21" s="439"/>
      <c r="D21" s="436"/>
      <c r="E21" s="436"/>
      <c r="F21" s="436"/>
      <c r="G21" s="436"/>
    </row>
    <row r="22" spans="1:7" s="321" customFormat="1" ht="16.5" customHeight="1">
      <c r="A22" s="433"/>
      <c r="B22" s="441" t="s">
        <v>549</v>
      </c>
      <c r="C22" s="436">
        <v>2039.6289999999999</v>
      </c>
      <c r="D22" s="436">
        <v>2289.5169999999998</v>
      </c>
      <c r="E22" s="436">
        <v>2076.94</v>
      </c>
      <c r="F22" s="436"/>
      <c r="G22" s="436">
        <v>2072.2939999999999</v>
      </c>
    </row>
    <row r="23" spans="1:7" s="321" customFormat="1" ht="16.5" customHeight="1">
      <c r="A23" s="433"/>
      <c r="B23" s="442" t="s">
        <v>550</v>
      </c>
      <c r="C23" s="436">
        <v>1164.145</v>
      </c>
      <c r="D23" s="436">
        <v>1277.5630000000001</v>
      </c>
      <c r="E23" s="436">
        <v>1219.9639999999999</v>
      </c>
      <c r="F23" s="436"/>
      <c r="G23" s="436">
        <v>1218.212</v>
      </c>
    </row>
    <row r="24" spans="1:7" s="321" customFormat="1" ht="16.5" customHeight="1">
      <c r="A24" s="433"/>
      <c r="B24" s="434" t="s">
        <v>507</v>
      </c>
      <c r="C24" s="443">
        <f>C20-C22-C23</f>
        <v>163.64100000000008</v>
      </c>
      <c r="D24" s="443">
        <f>D20-D22-D23</f>
        <v>217.59999999999945</v>
      </c>
      <c r="E24" s="443">
        <f>E20-E22-E23</f>
        <v>218.00399999999945</v>
      </c>
      <c r="F24" s="443"/>
      <c r="G24" s="443">
        <f t="shared" ref="G24" si="3">G20-G22-G23</f>
        <v>217.38900000000058</v>
      </c>
    </row>
    <row r="25" spans="1:7" s="675" customFormat="1" ht="24" customHeight="1">
      <c r="A25" s="672" t="s">
        <v>338</v>
      </c>
      <c r="B25" s="673"/>
      <c r="C25" s="674">
        <f>C8+C13+C20</f>
        <v>18821.832000000002</v>
      </c>
      <c r="D25" s="674">
        <f>D8+D13+D20</f>
        <v>20499.973000000002</v>
      </c>
      <c r="E25" s="674">
        <f>E8+E13+E20</f>
        <v>20929.819</v>
      </c>
      <c r="F25" s="674"/>
      <c r="G25" s="674">
        <f>G8+G13+G20</f>
        <v>21007.93</v>
      </c>
    </row>
    <row r="26" spans="1:7" s="44" customFormat="1" ht="7.5" customHeight="1">
      <c r="A26" s="82"/>
      <c r="B26" s="83"/>
      <c r="C26" s="83"/>
      <c r="D26" s="83"/>
      <c r="E26" s="83"/>
      <c r="F26" s="83"/>
      <c r="G26" s="83"/>
    </row>
    <row r="27" spans="1:7" s="44" customFormat="1" ht="13.5" customHeight="1">
      <c r="A27" s="84" t="s">
        <v>634</v>
      </c>
      <c r="B27" s="83"/>
      <c r="C27" s="83"/>
      <c r="D27" s="83"/>
      <c r="E27" s="83"/>
      <c r="F27" s="83"/>
      <c r="G27" s="83"/>
    </row>
    <row r="28" spans="1:7" s="44" customFormat="1" ht="41.25" customHeight="1">
      <c r="A28" s="718" t="s">
        <v>653</v>
      </c>
      <c r="B28" s="718"/>
      <c r="C28" s="718"/>
      <c r="D28" s="718"/>
      <c r="E28" s="718"/>
      <c r="F28" s="718"/>
      <c r="G28" s="718"/>
    </row>
    <row r="29" spans="1:7" s="200" customFormat="1" ht="13.5" customHeight="1">
      <c r="A29" s="84" t="s">
        <v>509</v>
      </c>
      <c r="B29" s="44"/>
      <c r="C29" s="44"/>
      <c r="D29" s="44"/>
      <c r="E29" s="44"/>
      <c r="F29" s="44"/>
      <c r="G29" s="44"/>
    </row>
    <row r="30" spans="1:7" s="80" customFormat="1" ht="13.5" customHeight="1">
      <c r="A30" s="31" t="s">
        <v>4</v>
      </c>
      <c r="B30" s="85"/>
      <c r="C30" s="85"/>
      <c r="D30" s="85"/>
      <c r="E30" s="85"/>
      <c r="F30" s="85"/>
      <c r="G30" s="85"/>
    </row>
  </sheetData>
  <mergeCells count="4">
    <mergeCell ref="C4:E4"/>
    <mergeCell ref="C5:E5"/>
    <mergeCell ref="F4:G4"/>
    <mergeCell ref="A28:G28"/>
  </mergeCells>
  <pageMargins left="0.23622047244094491" right="0.23622047244094491" top="0.74803149606299213" bottom="0.74803149606299213" header="0.31496062992125984" footer="0.31496062992125984"/>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4"/>
  <sheetViews>
    <sheetView showGridLines="0" workbookViewId="0"/>
  </sheetViews>
  <sheetFormatPr baseColWidth="10" defaultRowHeight="15"/>
  <cols>
    <col min="1" max="1" width="58.140625" style="90" customWidth="1"/>
    <col min="2" max="4" width="10.42578125" style="90" customWidth="1"/>
    <col min="5" max="5" width="11.42578125" style="90"/>
    <col min="6" max="9" width="0" style="90" hidden="1" customWidth="1"/>
    <col min="10" max="16384" width="11.42578125" style="90"/>
  </cols>
  <sheetData>
    <row r="1" spans="1:9" s="88" customFormat="1" ht="17.25">
      <c r="A1" s="86" t="s">
        <v>616</v>
      </c>
      <c r="B1" s="86"/>
      <c r="C1" s="86"/>
      <c r="D1" s="86"/>
      <c r="E1" s="87"/>
      <c r="F1" s="86" t="s">
        <v>143</v>
      </c>
      <c r="G1" s="86"/>
      <c r="H1" s="86"/>
      <c r="I1" s="86"/>
    </row>
    <row r="2" spans="1:9" ht="16.5">
      <c r="A2" s="89" t="s">
        <v>0</v>
      </c>
      <c r="B2" s="89"/>
      <c r="C2" s="89"/>
      <c r="D2" s="89"/>
      <c r="E2" s="37"/>
      <c r="F2" s="89" t="s">
        <v>0</v>
      </c>
      <c r="G2" s="89"/>
      <c r="H2" s="89"/>
      <c r="I2" s="89"/>
    </row>
    <row r="3" spans="1:9" ht="16.5">
      <c r="A3" s="89"/>
      <c r="B3" s="89"/>
      <c r="C3" s="89"/>
      <c r="D3" s="89"/>
      <c r="E3" s="37"/>
      <c r="F3" s="89"/>
      <c r="G3" s="89"/>
      <c r="H3" s="89"/>
      <c r="I3" s="89"/>
    </row>
    <row r="4" spans="1:9" s="94" customFormat="1" ht="45" customHeight="1">
      <c r="A4" s="91"/>
      <c r="B4" s="92" t="s">
        <v>339</v>
      </c>
      <c r="C4" s="92" t="s">
        <v>2</v>
      </c>
      <c r="D4" s="92" t="s">
        <v>273</v>
      </c>
      <c r="E4" s="93"/>
      <c r="F4" s="91"/>
      <c r="G4" s="92" t="s">
        <v>339</v>
      </c>
      <c r="H4" s="92" t="s">
        <v>2</v>
      </c>
      <c r="I4" s="92" t="s">
        <v>273</v>
      </c>
    </row>
    <row r="5" spans="1:9" ht="16.5">
      <c r="A5" s="89"/>
      <c r="B5" s="89"/>
      <c r="C5" s="89"/>
      <c r="D5" s="89"/>
      <c r="E5" s="37"/>
      <c r="F5" s="89"/>
      <c r="G5" s="89"/>
      <c r="H5" s="89"/>
      <c r="I5" s="89"/>
    </row>
    <row r="6" spans="1:9" ht="16.5">
      <c r="A6" s="89" t="s">
        <v>515</v>
      </c>
      <c r="B6" s="250">
        <v>3632.3</v>
      </c>
      <c r="C6" s="250">
        <v>3847.5</v>
      </c>
      <c r="D6" s="250">
        <v>4022</v>
      </c>
      <c r="E6" s="37"/>
      <c r="F6" s="89" t="s">
        <v>144</v>
      </c>
      <c r="G6" s="95">
        <f>B6</f>
        <v>3632.3</v>
      </c>
      <c r="H6" s="95">
        <f t="shared" ref="H6:I8" si="0">C6</f>
        <v>3847.5</v>
      </c>
      <c r="I6" s="95">
        <f t="shared" si="0"/>
        <v>4022</v>
      </c>
    </row>
    <row r="7" spans="1:9" ht="16.5">
      <c r="A7" s="89" t="s">
        <v>517</v>
      </c>
      <c r="B7" s="250">
        <v>106.17</v>
      </c>
      <c r="C7" s="250">
        <v>100.8</v>
      </c>
      <c r="D7" s="250">
        <v>97.9</v>
      </c>
      <c r="E7" s="37"/>
      <c r="F7" s="89" t="s">
        <v>145</v>
      </c>
      <c r="G7" s="95">
        <f t="shared" ref="G7:G8" si="1">B7</f>
        <v>106.17</v>
      </c>
      <c r="H7" s="95">
        <f t="shared" si="0"/>
        <v>100.8</v>
      </c>
      <c r="I7" s="95">
        <f t="shared" si="0"/>
        <v>97.9</v>
      </c>
    </row>
    <row r="8" spans="1:9" ht="16.5">
      <c r="A8" s="89" t="s">
        <v>516</v>
      </c>
      <c r="B8" s="250">
        <v>349.89100000000002</v>
      </c>
      <c r="C8" s="250">
        <v>382.4</v>
      </c>
      <c r="D8" s="250">
        <v>406.1</v>
      </c>
      <c r="E8" s="37"/>
      <c r="F8" s="89" t="s">
        <v>146</v>
      </c>
      <c r="G8" s="95">
        <f t="shared" si="1"/>
        <v>349.89100000000002</v>
      </c>
      <c r="H8" s="95">
        <f t="shared" si="0"/>
        <v>382.4</v>
      </c>
      <c r="I8" s="95">
        <f t="shared" si="0"/>
        <v>406.1</v>
      </c>
    </row>
    <row r="9" spans="1:9" s="88" customFormat="1" ht="17.25">
      <c r="A9" s="96" t="s">
        <v>84</v>
      </c>
      <c r="B9" s="97">
        <f>SUM(B6:B8)</f>
        <v>4088.3610000000003</v>
      </c>
      <c r="C9" s="97">
        <f>SUM(C6:C8)</f>
        <v>4330.7</v>
      </c>
      <c r="D9" s="97">
        <f>SUM(D6:D8)</f>
        <v>4526</v>
      </c>
      <c r="E9" s="87"/>
      <c r="F9" s="96" t="s">
        <v>84</v>
      </c>
      <c r="G9" s="97">
        <f>SUM(G6:G8)</f>
        <v>4088.3610000000003</v>
      </c>
      <c r="H9" s="97">
        <f>SUM(H6:H8)</f>
        <v>4330.7</v>
      </c>
      <c r="I9" s="97">
        <f>SUM(I6:I8)</f>
        <v>4526</v>
      </c>
    </row>
    <row r="10" spans="1:9" ht="16.5">
      <c r="A10" s="98"/>
      <c r="B10" s="99"/>
      <c r="C10" s="99"/>
      <c r="D10" s="99"/>
      <c r="E10" s="37"/>
      <c r="F10" s="96"/>
      <c r="G10" s="97"/>
      <c r="H10" s="97"/>
      <c r="I10" s="97"/>
    </row>
    <row r="11" spans="1:9" ht="16.5" customHeight="1">
      <c r="A11" s="37"/>
      <c r="B11" s="37"/>
      <c r="C11" s="37"/>
      <c r="D11" s="37"/>
      <c r="E11" s="37"/>
      <c r="F11" s="100" t="s">
        <v>147</v>
      </c>
      <c r="G11" s="95"/>
      <c r="H11" s="95"/>
      <c r="I11" s="95"/>
    </row>
    <row r="12" spans="1:9" ht="15.75">
      <c r="A12" s="31" t="s">
        <v>4</v>
      </c>
      <c r="F12" s="98"/>
      <c r="G12" s="99"/>
      <c r="H12" s="99"/>
      <c r="I12" s="99"/>
    </row>
    <row r="13" spans="1:9" ht="15.75">
      <c r="A13" s="86"/>
      <c r="B13" s="86"/>
      <c r="C13" s="86"/>
      <c r="D13" s="86"/>
    </row>
    <row r="14" spans="1:9" ht="15.75">
      <c r="A14" s="89"/>
      <c r="B14" s="89"/>
      <c r="C14" s="89"/>
      <c r="D14" s="89"/>
    </row>
  </sheetData>
  <pageMargins left="0.7" right="0.7" top="0.78740157499999996" bottom="0.78740157499999996" header="0.3" footer="0.3"/>
  <pageSetup paperSize="9" scale="99" fitToHeight="0"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2"/>
  <sheetViews>
    <sheetView showGridLines="0" workbookViewId="0"/>
  </sheetViews>
  <sheetFormatPr baseColWidth="10" defaultRowHeight="15"/>
  <cols>
    <col min="1" max="1" width="47.7109375" style="264" customWidth="1"/>
    <col min="2" max="5" width="10.42578125" style="264" customWidth="1"/>
    <col min="6" max="16384" width="11.42578125" style="264"/>
  </cols>
  <sheetData>
    <row r="1" spans="1:7" s="252" customFormat="1" ht="15" customHeight="1">
      <c r="A1" s="355" t="s">
        <v>617</v>
      </c>
      <c r="B1" s="355"/>
      <c r="C1" s="355"/>
      <c r="D1" s="355"/>
      <c r="E1" s="355"/>
      <c r="F1" s="251"/>
      <c r="G1" s="251"/>
    </row>
    <row r="2" spans="1:7" s="255" customFormat="1" ht="15" customHeight="1">
      <c r="A2" s="356" t="s">
        <v>0</v>
      </c>
      <c r="B2" s="356"/>
      <c r="C2" s="356"/>
      <c r="D2" s="356"/>
      <c r="E2" s="356"/>
      <c r="F2" s="254"/>
      <c r="G2" s="254"/>
    </row>
    <row r="3" spans="1:7" s="255" customFormat="1" ht="13.5" customHeight="1">
      <c r="A3" s="357"/>
      <c r="B3" s="357"/>
      <c r="C3" s="357"/>
      <c r="D3" s="357"/>
      <c r="E3" s="357"/>
      <c r="F3" s="256"/>
    </row>
    <row r="4" spans="1:7" s="257" customFormat="1" ht="37.5" customHeight="1">
      <c r="A4" s="358"/>
      <c r="B4" s="359" t="s">
        <v>518</v>
      </c>
      <c r="C4" s="359" t="s">
        <v>519</v>
      </c>
      <c r="D4" s="359" t="s">
        <v>340</v>
      </c>
      <c r="E4" s="359" t="s">
        <v>341</v>
      </c>
    </row>
    <row r="5" spans="1:7" s="257" customFormat="1" ht="11.25" customHeight="1">
      <c r="A5" s="360"/>
      <c r="B5" s="361"/>
      <c r="C5" s="361"/>
      <c r="D5" s="361"/>
      <c r="E5" s="361"/>
    </row>
    <row r="6" spans="1:7" s="255" customFormat="1" ht="15" customHeight="1">
      <c r="A6" s="356" t="s">
        <v>520</v>
      </c>
      <c r="B6" s="362">
        <v>1130.58</v>
      </c>
      <c r="C6" s="362">
        <v>1017.9</v>
      </c>
      <c r="D6" s="362">
        <v>1085</v>
      </c>
      <c r="E6" s="362">
        <v>1134</v>
      </c>
      <c r="F6" s="254"/>
      <c r="G6" s="254"/>
    </row>
    <row r="7" spans="1:7" s="255" customFormat="1" ht="15" customHeight="1">
      <c r="A7" s="356" t="s">
        <v>521</v>
      </c>
      <c r="B7" s="362">
        <v>964.09</v>
      </c>
      <c r="C7" s="362">
        <v>849.5</v>
      </c>
      <c r="D7" s="362">
        <v>865</v>
      </c>
      <c r="E7" s="362">
        <v>880</v>
      </c>
      <c r="F7" s="254"/>
      <c r="G7" s="254"/>
    </row>
    <row r="8" spans="1:7" s="260" customFormat="1" ht="22.5" customHeight="1">
      <c r="A8" s="363" t="s">
        <v>148</v>
      </c>
      <c r="B8" s="364">
        <f>B6+B7</f>
        <v>2094.67</v>
      </c>
      <c r="C8" s="365">
        <f t="shared" ref="C8:E8" si="0">C6+C7</f>
        <v>1867.4</v>
      </c>
      <c r="D8" s="364">
        <f t="shared" si="0"/>
        <v>1950</v>
      </c>
      <c r="E8" s="364">
        <f t="shared" si="0"/>
        <v>2014</v>
      </c>
      <c r="F8" s="259"/>
      <c r="G8" s="259"/>
    </row>
    <row r="9" spans="1:7" s="257" customFormat="1" ht="14.25" customHeight="1">
      <c r="A9" s="261"/>
      <c r="B9" s="261"/>
      <c r="C9" s="261"/>
      <c r="D9" s="261"/>
      <c r="E9" s="261"/>
    </row>
    <row r="10" spans="1:7" s="263" customFormat="1" ht="11.25" customHeight="1">
      <c r="A10" s="258" t="s">
        <v>551</v>
      </c>
      <c r="B10" s="262"/>
      <c r="C10" s="262"/>
      <c r="D10" s="262"/>
      <c r="E10" s="262"/>
      <c r="F10" s="253"/>
      <c r="G10" s="253"/>
    </row>
    <row r="11" spans="1:7" s="263" customFormat="1" ht="11.25" customHeight="1">
      <c r="A11" s="258" t="s">
        <v>149</v>
      </c>
      <c r="B11" s="264"/>
      <c r="C11" s="264"/>
      <c r="D11" s="264"/>
      <c r="E11" s="264"/>
      <c r="F11" s="253"/>
      <c r="G11" s="253"/>
    </row>
    <row r="12" spans="1:7" ht="11.25" customHeight="1">
      <c r="A12" s="258" t="s">
        <v>593</v>
      </c>
      <c r="B12" s="262"/>
      <c r="C12" s="262"/>
      <c r="D12" s="262"/>
      <c r="E12" s="262"/>
    </row>
  </sheetData>
  <pageMargins left="0.7" right="0.7" top="0.78740157499999996" bottom="0.78740157499999996" header="0.3" footer="0.3"/>
  <pageSetup paperSize="9" scale="9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1"/>
  <sheetViews>
    <sheetView showGridLines="0" workbookViewId="0"/>
  </sheetViews>
  <sheetFormatPr baseColWidth="10" defaultColWidth="11.42578125" defaultRowHeight="12.75"/>
  <cols>
    <col min="1" max="1" width="38.7109375" style="38" customWidth="1"/>
    <col min="2" max="6" width="10.140625" style="38" customWidth="1"/>
    <col min="7" max="7" width="4.140625" style="38" customWidth="1"/>
    <col min="8" max="16384" width="11.42578125" style="38"/>
  </cols>
  <sheetData>
    <row r="1" spans="1:7" s="102" customFormat="1" ht="15">
      <c r="A1" s="602" t="s">
        <v>618</v>
      </c>
      <c r="B1" s="603"/>
      <c r="C1" s="603"/>
      <c r="D1" s="603"/>
      <c r="E1" s="603"/>
      <c r="F1" s="603"/>
      <c r="G1" s="101"/>
    </row>
    <row r="2" spans="1:7" s="104" customFormat="1" ht="15" customHeight="1">
      <c r="A2" s="597" t="s">
        <v>0</v>
      </c>
      <c r="B2" s="597"/>
      <c r="C2" s="597"/>
      <c r="D2" s="597"/>
      <c r="E2" s="597"/>
      <c r="F2" s="597"/>
      <c r="G2" s="103"/>
    </row>
    <row r="3" spans="1:7" s="106" customFormat="1" ht="12.75" customHeight="1">
      <c r="A3" s="560"/>
      <c r="B3" s="560"/>
      <c r="C3" s="560"/>
      <c r="D3" s="560"/>
      <c r="E3" s="560"/>
      <c r="F3" s="560"/>
      <c r="G3" s="105"/>
    </row>
    <row r="4" spans="1:7" ht="22.5" customHeight="1">
      <c r="A4" s="604"/>
      <c r="B4" s="605">
        <v>2009</v>
      </c>
      <c r="C4" s="605">
        <v>2010</v>
      </c>
      <c r="D4" s="605">
        <v>2011</v>
      </c>
      <c r="E4" s="605">
        <v>2012</v>
      </c>
      <c r="F4" s="605">
        <v>2013</v>
      </c>
      <c r="G4" s="81"/>
    </row>
    <row r="5" spans="1:7" ht="22.5" customHeight="1">
      <c r="A5" s="606"/>
      <c r="B5" s="607" t="s">
        <v>150</v>
      </c>
      <c r="C5" s="607" t="s">
        <v>150</v>
      </c>
      <c r="D5" s="607" t="s">
        <v>150</v>
      </c>
      <c r="E5" s="607" t="s">
        <v>151</v>
      </c>
      <c r="F5" s="607" t="s">
        <v>363</v>
      </c>
      <c r="G5" s="81"/>
    </row>
    <row r="6" spans="1:7" s="106" customFormat="1" ht="12.75" customHeight="1">
      <c r="A6" s="105"/>
      <c r="B6" s="105"/>
      <c r="C6" s="105"/>
      <c r="D6" s="105"/>
      <c r="E6" s="105"/>
      <c r="F6" s="608"/>
      <c r="G6" s="105"/>
    </row>
    <row r="7" spans="1:7" s="39" customFormat="1" ht="15" customHeight="1">
      <c r="A7" s="609" t="s">
        <v>153</v>
      </c>
      <c r="B7" s="610">
        <v>2605.3989999999999</v>
      </c>
      <c r="C7" s="610">
        <v>2668.3919999999998</v>
      </c>
      <c r="D7" s="610">
        <v>2678.2060000000001</v>
      </c>
      <c r="E7" s="610">
        <v>2860</v>
      </c>
      <c r="F7" s="610">
        <v>3349</v>
      </c>
      <c r="G7" s="107"/>
    </row>
    <row r="8" spans="1:7" s="39" customFormat="1" ht="15" customHeight="1">
      <c r="A8" s="609" t="s">
        <v>154</v>
      </c>
      <c r="B8" s="610">
        <v>19897.471000000001</v>
      </c>
      <c r="C8" s="610">
        <v>20433.422999999999</v>
      </c>
      <c r="D8" s="610">
        <v>21783.868999999999</v>
      </c>
      <c r="E8" s="610">
        <v>23000</v>
      </c>
      <c r="F8" s="610">
        <v>23916</v>
      </c>
      <c r="G8" s="107"/>
    </row>
    <row r="9" spans="1:7" s="39" customFormat="1" ht="15" customHeight="1">
      <c r="A9" s="609" t="s">
        <v>362</v>
      </c>
      <c r="B9" s="610">
        <f>1144.368+1870.761</f>
        <v>3015.1289999999999</v>
      </c>
      <c r="C9" s="610">
        <f>1250.988+1305.457</f>
        <v>2556.4450000000002</v>
      </c>
      <c r="D9" s="610">
        <f>1448.776+1263.441</f>
        <v>2712.2170000000001</v>
      </c>
      <c r="E9" s="610">
        <f>1415+1565</f>
        <v>2980</v>
      </c>
      <c r="F9" s="610">
        <v>3180</v>
      </c>
      <c r="G9" s="107"/>
    </row>
    <row r="10" spans="1:7" s="39" customFormat="1" ht="15" customHeight="1">
      <c r="A10" s="609" t="s">
        <v>155</v>
      </c>
      <c r="B10" s="610">
        <v>3834.2510000000002</v>
      </c>
      <c r="C10" s="610">
        <v>4632.6180000000004</v>
      </c>
      <c r="D10" s="610">
        <v>5277.0950000000003</v>
      </c>
      <c r="E10" s="610">
        <v>5500</v>
      </c>
      <c r="F10" s="610">
        <v>5790</v>
      </c>
      <c r="G10" s="107"/>
    </row>
    <row r="11" spans="1:7" s="39" customFormat="1" ht="15" customHeight="1">
      <c r="A11" s="609" t="s">
        <v>156</v>
      </c>
      <c r="B11" s="610">
        <v>21628.282999999999</v>
      </c>
      <c r="C11" s="610">
        <v>22466.687000000002</v>
      </c>
      <c r="D11" s="610">
        <v>23391.392</v>
      </c>
      <c r="E11" s="610">
        <v>24230</v>
      </c>
      <c r="F11" s="610">
        <v>25100</v>
      </c>
      <c r="G11" s="107"/>
    </row>
    <row r="12" spans="1:7" s="39" customFormat="1" ht="15" customHeight="1">
      <c r="A12" s="609" t="s">
        <v>157</v>
      </c>
      <c r="B12" s="610">
        <v>1457.6010000000001</v>
      </c>
      <c r="C12" s="610">
        <v>1501.9880000000001</v>
      </c>
      <c r="D12" s="610">
        <v>1568.377</v>
      </c>
      <c r="E12" s="610">
        <v>1600</v>
      </c>
      <c r="F12" s="610">
        <v>1630</v>
      </c>
      <c r="G12" s="107"/>
    </row>
    <row r="13" spans="1:7" s="39" customFormat="1" ht="15" customHeight="1">
      <c r="A13" s="609" t="s">
        <v>158</v>
      </c>
      <c r="B13" s="610">
        <v>3800.3850000000002</v>
      </c>
      <c r="C13" s="610">
        <v>3853.6909999999998</v>
      </c>
      <c r="D13" s="610">
        <v>4212.5150000000003</v>
      </c>
      <c r="E13" s="610">
        <v>4350</v>
      </c>
      <c r="F13" s="610">
        <v>4470</v>
      </c>
      <c r="G13" s="107"/>
    </row>
    <row r="14" spans="1:7" s="39" customFormat="1" ht="15" customHeight="1">
      <c r="A14" s="609" t="s">
        <v>159</v>
      </c>
      <c r="B14" s="610">
        <v>796.58500000000004</v>
      </c>
      <c r="C14" s="610">
        <v>818.60500000000002</v>
      </c>
      <c r="D14" s="610">
        <v>466.89100000000002</v>
      </c>
      <c r="E14" s="610">
        <v>500</v>
      </c>
      <c r="F14" s="610">
        <v>500</v>
      </c>
      <c r="G14" s="107"/>
    </row>
    <row r="15" spans="1:7" s="39" customFormat="1" ht="15" customHeight="1">
      <c r="A15" s="609" t="s">
        <v>160</v>
      </c>
      <c r="B15" s="610">
        <v>655.32799999999997</v>
      </c>
      <c r="C15" s="610">
        <v>726.17499999999995</v>
      </c>
      <c r="D15" s="610">
        <v>791.75400000000002</v>
      </c>
      <c r="E15" s="610">
        <v>850</v>
      </c>
      <c r="F15" s="610">
        <v>870</v>
      </c>
      <c r="G15" s="107"/>
    </row>
    <row r="16" spans="1:7" s="39" customFormat="1" ht="15" customHeight="1">
      <c r="A16" s="609" t="s">
        <v>161</v>
      </c>
      <c r="B16" s="610">
        <v>436.99599999999998</v>
      </c>
      <c r="C16" s="610">
        <v>452.25299999999999</v>
      </c>
      <c r="D16" s="610">
        <v>481.07499999999999</v>
      </c>
      <c r="E16" s="610">
        <v>500</v>
      </c>
      <c r="F16" s="610">
        <v>530</v>
      </c>
      <c r="G16" s="107"/>
    </row>
    <row r="17" spans="1:7" s="39" customFormat="1" ht="15" customHeight="1">
      <c r="A17" s="609" t="s">
        <v>162</v>
      </c>
      <c r="B17" s="610">
        <v>1033.367</v>
      </c>
      <c r="C17" s="610">
        <v>1017.356</v>
      </c>
      <c r="D17" s="610">
        <v>1071.473</v>
      </c>
      <c r="E17" s="610">
        <v>1030</v>
      </c>
      <c r="F17" s="610">
        <v>1090</v>
      </c>
      <c r="G17" s="107"/>
    </row>
    <row r="18" spans="1:7" s="39" customFormat="1" ht="15" customHeight="1">
      <c r="A18" s="609" t="s">
        <v>163</v>
      </c>
      <c r="B18" s="610">
        <v>1520.8340000000001</v>
      </c>
      <c r="C18" s="610">
        <v>1553.952</v>
      </c>
      <c r="D18" s="610">
        <v>1661.7860000000001</v>
      </c>
      <c r="E18" s="610">
        <v>1680</v>
      </c>
      <c r="F18" s="610">
        <v>1720</v>
      </c>
      <c r="G18" s="107"/>
    </row>
    <row r="19" spans="1:7" s="39" customFormat="1" ht="15" customHeight="1">
      <c r="A19" s="609" t="s">
        <v>164</v>
      </c>
      <c r="B19" s="610">
        <v>68.379000000000005</v>
      </c>
      <c r="C19" s="610">
        <v>69.691999999999993</v>
      </c>
      <c r="D19" s="610">
        <v>58.887</v>
      </c>
      <c r="E19" s="610">
        <v>40</v>
      </c>
      <c r="F19" s="610">
        <v>50</v>
      </c>
      <c r="G19" s="107"/>
    </row>
    <row r="20" spans="1:7" s="39" customFormat="1" ht="15" customHeight="1">
      <c r="A20" s="609" t="s">
        <v>165</v>
      </c>
      <c r="B20" s="610">
        <f>-SUM(B7:B19)+B22</f>
        <v>2564.0499999999884</v>
      </c>
      <c r="C20" s="610">
        <f>-SUM(C7:C19)+C22</f>
        <v>2740.5199999999968</v>
      </c>
      <c r="D20" s="610">
        <f>-SUM(D7:D19)+D22</f>
        <v>3702.1440000000002</v>
      </c>
      <c r="E20" s="610">
        <f>-SUM(E7:E19)+E22</f>
        <v>4602.9600000000064</v>
      </c>
      <c r="F20" s="610">
        <f>-SUM(F7:F19)+F22</f>
        <v>4706.5010000000038</v>
      </c>
      <c r="G20" s="107"/>
    </row>
    <row r="21" spans="1:7" s="108" customFormat="1" ht="13.5" customHeight="1">
      <c r="A21" s="599"/>
      <c r="B21" s="599"/>
      <c r="C21" s="599"/>
      <c r="D21" s="599"/>
      <c r="E21" s="599"/>
      <c r="F21" s="599"/>
      <c r="G21" s="203"/>
    </row>
    <row r="22" spans="1:7" s="39" customFormat="1" ht="15" customHeight="1">
      <c r="A22" s="611" t="s">
        <v>166</v>
      </c>
      <c r="B22" s="612">
        <v>63314.057999999997</v>
      </c>
      <c r="C22" s="612">
        <v>65491.796999999999</v>
      </c>
      <c r="D22" s="612">
        <v>69857.680999999997</v>
      </c>
      <c r="E22" s="612">
        <v>73722.960000000006</v>
      </c>
      <c r="F22" s="612">
        <v>76901.501000000004</v>
      </c>
      <c r="G22" s="107"/>
    </row>
    <row r="23" spans="1:7" s="108" customFormat="1" ht="12.75" customHeight="1">
      <c r="A23" s="599"/>
      <c r="B23" s="599"/>
      <c r="C23" s="599"/>
      <c r="D23" s="599"/>
      <c r="E23" s="599"/>
      <c r="F23" s="599"/>
      <c r="G23" s="203"/>
    </row>
    <row r="24" spans="1:7" s="39" customFormat="1" ht="28.5">
      <c r="A24" s="598" t="s">
        <v>651</v>
      </c>
      <c r="B24" s="613">
        <v>-23396.845000000001</v>
      </c>
      <c r="C24" s="613">
        <v>-23340.35</v>
      </c>
      <c r="D24" s="613">
        <v>-25414.222000000002</v>
      </c>
      <c r="E24" s="613">
        <v>-26343.957999999999</v>
      </c>
      <c r="F24" s="613">
        <f>-24479.67-3395.617</f>
        <v>-27875.286999999997</v>
      </c>
      <c r="G24" s="107"/>
    </row>
    <row r="25" spans="1:7" s="39" customFormat="1" ht="15" customHeight="1">
      <c r="A25" s="609" t="s">
        <v>167</v>
      </c>
      <c r="B25" s="610">
        <v>-2279.2959999999998</v>
      </c>
      <c r="C25" s="610">
        <v>-2335.8290000000002</v>
      </c>
      <c r="D25" s="610">
        <v>-2512.1770000000001</v>
      </c>
      <c r="E25" s="610">
        <v>-2500</v>
      </c>
      <c r="F25" s="610">
        <v>-2600</v>
      </c>
      <c r="G25" s="107"/>
    </row>
    <row r="26" spans="1:7" s="109" customFormat="1" ht="12.75" customHeight="1">
      <c r="A26" s="204"/>
      <c r="B26" s="204"/>
      <c r="C26" s="204"/>
      <c r="D26" s="204"/>
      <c r="E26" s="204"/>
      <c r="F26" s="204"/>
      <c r="G26" s="204"/>
    </row>
    <row r="27" spans="1:7" s="39" customFormat="1" ht="15" customHeight="1">
      <c r="A27" s="614" t="s">
        <v>168</v>
      </c>
      <c r="B27" s="615">
        <f>B22+B24+B25</f>
        <v>37637.916999999994</v>
      </c>
      <c r="C27" s="615">
        <f>C22+C24+C25</f>
        <v>39815.618000000002</v>
      </c>
      <c r="D27" s="615">
        <f>D22+D24+D25</f>
        <v>41931.281999999992</v>
      </c>
      <c r="E27" s="615">
        <f>E22+E24+E25</f>
        <v>44879.002000000008</v>
      </c>
      <c r="F27" s="615">
        <f>F22+F24+F25</f>
        <v>46426.214000000007</v>
      </c>
      <c r="G27" s="107"/>
    </row>
    <row r="28" spans="1:7" ht="15">
      <c r="A28" s="390"/>
      <c r="B28" s="390"/>
      <c r="C28" s="390"/>
      <c r="D28" s="390"/>
      <c r="E28" s="390"/>
      <c r="F28" s="390"/>
      <c r="G28" s="81"/>
    </row>
    <row r="29" spans="1:7" ht="16.5">
      <c r="A29" s="110"/>
      <c r="B29" s="110"/>
      <c r="C29" s="110"/>
      <c r="D29" s="110"/>
      <c r="E29" s="110"/>
      <c r="F29" s="110"/>
      <c r="G29" s="81"/>
    </row>
    <row r="30" spans="1:7" ht="12.75" customHeight="1">
      <c r="A30" s="690" t="s">
        <v>364</v>
      </c>
      <c r="B30" s="690"/>
      <c r="C30" s="690"/>
      <c r="D30" s="690"/>
      <c r="E30" s="690"/>
      <c r="F30" s="690"/>
    </row>
    <row r="31" spans="1:7" s="106" customFormat="1" ht="12.75" customHeight="1">
      <c r="A31" s="366" t="s">
        <v>4</v>
      </c>
      <c r="B31" s="366"/>
      <c r="C31" s="366"/>
      <c r="D31" s="366"/>
      <c r="E31" s="366"/>
      <c r="F31" s="366"/>
      <c r="G31" s="105"/>
    </row>
  </sheetData>
  <pageMargins left="0.7" right="0.7" top="0.78740157499999996" bottom="0.78740157499999996"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0"/>
  <sheetViews>
    <sheetView showGridLines="0" zoomScaleNormal="100" workbookViewId="0"/>
  </sheetViews>
  <sheetFormatPr baseColWidth="10" defaultRowHeight="15.75"/>
  <cols>
    <col min="1" max="1" width="4.7109375" style="226" customWidth="1"/>
    <col min="2" max="2" width="60.28515625" style="228" customWidth="1"/>
    <col min="3" max="5" width="8.140625" style="227" customWidth="1"/>
    <col min="6" max="16384" width="11.42578125" style="228"/>
  </cols>
  <sheetData>
    <row r="1" spans="1:10" s="206" customFormat="1" ht="14.25" customHeight="1">
      <c r="A1" s="236" t="s">
        <v>524</v>
      </c>
      <c r="B1" s="236"/>
      <c r="C1" s="236"/>
      <c r="D1" s="236"/>
      <c r="E1" s="369"/>
      <c r="F1" s="205"/>
      <c r="G1" s="205"/>
      <c r="H1" s="205"/>
      <c r="I1" s="205"/>
      <c r="J1" s="205"/>
    </row>
    <row r="2" spans="1:10" s="207" customFormat="1" ht="14.25" customHeight="1">
      <c r="A2" s="370" t="s">
        <v>0</v>
      </c>
      <c r="B2" s="370"/>
      <c r="C2" s="370"/>
      <c r="D2" s="370"/>
      <c r="E2" s="371"/>
      <c r="F2" s="392"/>
      <c r="G2" s="392"/>
      <c r="H2" s="392"/>
      <c r="I2" s="392"/>
      <c r="J2" s="392"/>
    </row>
    <row r="3" spans="1:10" s="208" customFormat="1" ht="14.25">
      <c r="A3" s="335"/>
      <c r="B3" s="335"/>
      <c r="C3" s="335"/>
      <c r="D3" s="335"/>
      <c r="E3" s="372"/>
      <c r="F3" s="209"/>
      <c r="G3" s="209"/>
      <c r="H3" s="209"/>
      <c r="I3" s="209"/>
      <c r="J3" s="209"/>
    </row>
    <row r="4" spans="1:10" s="208" customFormat="1" ht="37.5" customHeight="1">
      <c r="A4" s="373" t="s">
        <v>88</v>
      </c>
      <c r="B4" s="373" t="s">
        <v>365</v>
      </c>
      <c r="C4" s="374" t="s">
        <v>342</v>
      </c>
      <c r="D4" s="375" t="s">
        <v>525</v>
      </c>
      <c r="E4" s="375" t="s">
        <v>343</v>
      </c>
      <c r="F4" s="210"/>
      <c r="G4" s="210"/>
      <c r="H4" s="209"/>
      <c r="I4" s="209"/>
      <c r="J4" s="209"/>
    </row>
    <row r="5" spans="1:10" s="212" customFormat="1" ht="22.5" customHeight="1">
      <c r="A5" s="236" t="s">
        <v>366</v>
      </c>
      <c r="B5" s="376" t="s">
        <v>367</v>
      </c>
      <c r="C5" s="376"/>
      <c r="D5" s="376"/>
      <c r="E5" s="376"/>
      <c r="F5" s="211"/>
      <c r="G5" s="211"/>
      <c r="H5" s="211"/>
      <c r="I5" s="211"/>
      <c r="J5" s="211"/>
    </row>
    <row r="6" spans="1:10" s="215" customFormat="1" ht="15" customHeight="1">
      <c r="A6" s="237">
        <v>10</v>
      </c>
      <c r="B6" s="237" t="s">
        <v>96</v>
      </c>
      <c r="C6" s="377"/>
      <c r="D6" s="377"/>
      <c r="E6" s="377"/>
      <c r="F6" s="214"/>
    </row>
    <row r="7" spans="1:10" s="218" customFormat="1" ht="15" customHeight="1">
      <c r="A7" s="234"/>
      <c r="B7" s="378" t="s">
        <v>368</v>
      </c>
      <c r="C7" s="379">
        <v>50.4</v>
      </c>
      <c r="D7" s="379">
        <v>50.4</v>
      </c>
      <c r="E7" s="379">
        <v>50.4</v>
      </c>
      <c r="F7" s="217"/>
    </row>
    <row r="8" spans="1:10" s="218" customFormat="1" ht="15" customHeight="1">
      <c r="A8" s="234"/>
      <c r="B8" s="234" t="s">
        <v>369</v>
      </c>
      <c r="C8" s="379">
        <v>3</v>
      </c>
      <c r="D8" s="379">
        <v>3.4</v>
      </c>
      <c r="E8" s="379">
        <v>3.2</v>
      </c>
      <c r="F8" s="217"/>
    </row>
    <row r="9" spans="1:10" s="215" customFormat="1" ht="15" customHeight="1">
      <c r="A9" s="237">
        <v>12</v>
      </c>
      <c r="B9" s="237" t="s">
        <v>99</v>
      </c>
      <c r="C9" s="377"/>
      <c r="D9" s="377"/>
      <c r="E9" s="377"/>
      <c r="F9" s="214"/>
    </row>
    <row r="10" spans="1:10" s="218" customFormat="1" ht="15" customHeight="1">
      <c r="A10" s="234"/>
      <c r="B10" s="378" t="s">
        <v>179</v>
      </c>
      <c r="C10" s="379">
        <v>84.4</v>
      </c>
      <c r="D10" s="379">
        <v>77</v>
      </c>
      <c r="E10" s="379">
        <v>77</v>
      </c>
      <c r="F10" s="217"/>
    </row>
    <row r="11" spans="1:10" s="218" customFormat="1" ht="15" customHeight="1">
      <c r="A11" s="234"/>
      <c r="B11" s="378" t="s">
        <v>370</v>
      </c>
      <c r="C11" s="379">
        <v>2.1</v>
      </c>
      <c r="D11" s="379">
        <v>2.1</v>
      </c>
      <c r="E11" s="379">
        <v>2</v>
      </c>
      <c r="F11" s="217"/>
    </row>
    <row r="12" spans="1:10" s="218" customFormat="1" ht="15" customHeight="1">
      <c r="A12" s="234"/>
      <c r="B12" s="378" t="s">
        <v>371</v>
      </c>
      <c r="C12" s="379">
        <v>0.9</v>
      </c>
      <c r="D12" s="379">
        <v>0.9</v>
      </c>
      <c r="E12" s="379">
        <v>0.9</v>
      </c>
      <c r="F12" s="217"/>
    </row>
    <row r="13" spans="1:10" s="215" customFormat="1" ht="15" customHeight="1">
      <c r="A13" s="237">
        <v>13</v>
      </c>
      <c r="B13" s="237" t="s">
        <v>100</v>
      </c>
      <c r="C13" s="377"/>
      <c r="D13" s="377"/>
      <c r="E13" s="377"/>
      <c r="F13" s="214"/>
    </row>
    <row r="14" spans="1:10" s="218" customFormat="1" ht="15" customHeight="1">
      <c r="A14" s="234"/>
      <c r="B14" s="234" t="s">
        <v>372</v>
      </c>
      <c r="C14" s="379">
        <v>8.1</v>
      </c>
      <c r="D14" s="379">
        <v>10.3</v>
      </c>
      <c r="E14" s="379">
        <v>12.1</v>
      </c>
      <c r="F14" s="217"/>
    </row>
    <row r="15" spans="1:10" s="215" customFormat="1" ht="15" customHeight="1">
      <c r="A15" s="237">
        <v>14</v>
      </c>
      <c r="B15" s="237" t="s">
        <v>101</v>
      </c>
      <c r="C15" s="377"/>
      <c r="D15" s="377"/>
      <c r="E15" s="377"/>
      <c r="F15" s="214"/>
    </row>
    <row r="16" spans="1:10" s="218" customFormat="1" ht="15" customHeight="1">
      <c r="A16" s="234"/>
      <c r="B16" s="378" t="s">
        <v>178</v>
      </c>
      <c r="C16" s="379">
        <v>5.9</v>
      </c>
      <c r="D16" s="379">
        <v>5.9</v>
      </c>
      <c r="E16" s="379">
        <v>5.9</v>
      </c>
      <c r="F16" s="217"/>
    </row>
    <row r="17" spans="1:6" s="218" customFormat="1" ht="15" customHeight="1">
      <c r="A17" s="234"/>
      <c r="B17" s="234" t="s">
        <v>373</v>
      </c>
      <c r="C17" s="379">
        <v>1.7</v>
      </c>
      <c r="D17" s="379">
        <v>1.7</v>
      </c>
      <c r="E17" s="379">
        <v>0.8</v>
      </c>
      <c r="F17" s="217"/>
    </row>
    <row r="18" spans="1:6" s="218" customFormat="1" ht="15" customHeight="1">
      <c r="A18" s="234"/>
      <c r="B18" s="234" t="s">
        <v>374</v>
      </c>
      <c r="C18" s="379">
        <v>1.5</v>
      </c>
      <c r="D18" s="379">
        <v>2</v>
      </c>
      <c r="E18" s="379">
        <v>1.5</v>
      </c>
      <c r="F18" s="217"/>
    </row>
    <row r="19" spans="1:6" s="215" customFormat="1" ht="15" customHeight="1">
      <c r="A19" s="237">
        <v>20</v>
      </c>
      <c r="B19" s="237" t="s">
        <v>65</v>
      </c>
      <c r="C19" s="377"/>
      <c r="D19" s="377"/>
      <c r="E19" s="377"/>
      <c r="F19" s="214"/>
    </row>
    <row r="20" spans="1:6" s="218" customFormat="1" ht="15" customHeight="1">
      <c r="A20" s="234"/>
      <c r="B20" s="234" t="s">
        <v>375</v>
      </c>
      <c r="C20" s="379">
        <v>394.8</v>
      </c>
      <c r="D20" s="379">
        <v>385.2</v>
      </c>
      <c r="E20" s="379">
        <v>385.2</v>
      </c>
      <c r="F20" s="217"/>
    </row>
    <row r="21" spans="1:6" s="215" customFormat="1" ht="15" customHeight="1">
      <c r="A21" s="237">
        <v>24</v>
      </c>
      <c r="B21" s="237" t="s">
        <v>69</v>
      </c>
      <c r="C21" s="377"/>
      <c r="D21" s="377"/>
      <c r="E21" s="377"/>
      <c r="F21" s="214"/>
    </row>
    <row r="22" spans="1:6" s="218" customFormat="1" ht="15" customHeight="1">
      <c r="A22" s="234"/>
      <c r="B22" s="378" t="s">
        <v>185</v>
      </c>
      <c r="C22" s="379">
        <v>16.7</v>
      </c>
      <c r="D22" s="379">
        <v>13.8</v>
      </c>
      <c r="E22" s="379">
        <v>13.8</v>
      </c>
      <c r="F22" s="217"/>
    </row>
    <row r="23" spans="1:6" s="218" customFormat="1" ht="15" customHeight="1">
      <c r="A23" s="234"/>
      <c r="B23" s="380" t="s">
        <v>176</v>
      </c>
      <c r="C23" s="379">
        <v>79.599999999999994</v>
      </c>
      <c r="D23" s="379">
        <v>98.5</v>
      </c>
      <c r="E23" s="379">
        <v>100.2</v>
      </c>
      <c r="F23" s="217"/>
    </row>
    <row r="24" spans="1:6" s="215" customFormat="1" ht="15" customHeight="1">
      <c r="A24" s="237">
        <v>25</v>
      </c>
      <c r="B24" s="237" t="s">
        <v>108</v>
      </c>
      <c r="C24" s="377"/>
      <c r="D24" s="377"/>
      <c r="E24" s="377"/>
      <c r="F24" s="214"/>
    </row>
    <row r="25" spans="1:6" s="218" customFormat="1" ht="15" customHeight="1">
      <c r="A25" s="234"/>
      <c r="B25" s="234" t="s">
        <v>376</v>
      </c>
      <c r="C25" s="379">
        <v>0.5</v>
      </c>
      <c r="D25" s="379">
        <v>0.5</v>
      </c>
      <c r="E25" s="379">
        <v>0.5</v>
      </c>
      <c r="F25" s="217"/>
    </row>
    <row r="26" spans="1:6" s="218" customFormat="1" ht="15" customHeight="1">
      <c r="A26" s="234"/>
      <c r="B26" s="378" t="s">
        <v>377</v>
      </c>
      <c r="C26" s="379">
        <v>2.7</v>
      </c>
      <c r="D26" s="379">
        <v>2.7</v>
      </c>
      <c r="E26" s="379">
        <v>2.7</v>
      </c>
      <c r="F26" s="217"/>
    </row>
    <row r="27" spans="1:6" s="215" customFormat="1" ht="15" customHeight="1">
      <c r="A27" s="237">
        <v>30</v>
      </c>
      <c r="B27" s="237" t="s">
        <v>71</v>
      </c>
      <c r="C27" s="377"/>
      <c r="D27" s="377"/>
      <c r="E27" s="377"/>
      <c r="F27" s="214"/>
    </row>
    <row r="28" spans="1:6" s="218" customFormat="1" ht="15" customHeight="1">
      <c r="A28" s="234"/>
      <c r="B28" s="378" t="s">
        <v>378</v>
      </c>
      <c r="C28" s="379">
        <v>141.5</v>
      </c>
      <c r="D28" s="379">
        <v>118.5</v>
      </c>
      <c r="E28" s="379">
        <v>128.4</v>
      </c>
      <c r="F28" s="217"/>
    </row>
    <row r="29" spans="1:6" s="218" customFormat="1" ht="30" customHeight="1">
      <c r="A29" s="234"/>
      <c r="B29" s="378" t="s">
        <v>379</v>
      </c>
      <c r="C29" s="379">
        <v>13.5</v>
      </c>
      <c r="D29" s="379">
        <v>18.7</v>
      </c>
      <c r="E29" s="379">
        <v>21.4</v>
      </c>
      <c r="F29" s="217"/>
    </row>
    <row r="30" spans="1:6" s="218" customFormat="1" ht="14.25" customHeight="1">
      <c r="A30" s="234"/>
      <c r="B30" s="378" t="s">
        <v>380</v>
      </c>
      <c r="C30" s="379">
        <v>223.4</v>
      </c>
      <c r="D30" s="379">
        <v>244.8</v>
      </c>
      <c r="E30" s="379">
        <v>228.6</v>
      </c>
      <c r="F30" s="217"/>
    </row>
    <row r="31" spans="1:6" s="218" customFormat="1" ht="14.25" customHeight="1">
      <c r="A31" s="234"/>
      <c r="B31" s="234" t="s">
        <v>381</v>
      </c>
      <c r="C31" s="379">
        <v>15.6</v>
      </c>
      <c r="D31" s="379">
        <v>15.6</v>
      </c>
      <c r="E31" s="379">
        <v>15.6</v>
      </c>
      <c r="F31" s="217"/>
    </row>
    <row r="32" spans="1:6" s="218" customFormat="1" ht="14.25" customHeight="1">
      <c r="A32" s="234"/>
      <c r="B32" s="234" t="s">
        <v>382</v>
      </c>
      <c r="C32" s="379">
        <v>16.600000000000001</v>
      </c>
      <c r="D32" s="379">
        <v>16.600000000000001</v>
      </c>
      <c r="E32" s="379">
        <v>20</v>
      </c>
      <c r="F32" s="217"/>
    </row>
    <row r="33" spans="1:6" s="215" customFormat="1" ht="14.25" customHeight="1">
      <c r="A33" s="237">
        <v>31</v>
      </c>
      <c r="B33" s="237" t="s">
        <v>111</v>
      </c>
      <c r="C33" s="377"/>
      <c r="D33" s="377"/>
      <c r="E33" s="377"/>
      <c r="F33" s="214"/>
    </row>
    <row r="34" spans="1:6" s="218" customFormat="1" ht="14.25" customHeight="1">
      <c r="A34" s="234"/>
      <c r="B34" s="378" t="s">
        <v>39</v>
      </c>
      <c r="C34" s="379">
        <v>3264</v>
      </c>
      <c r="D34" s="379">
        <v>3456.1</v>
      </c>
      <c r="E34" s="379">
        <v>3676.2</v>
      </c>
      <c r="F34" s="217"/>
    </row>
    <row r="35" spans="1:6" s="218" customFormat="1" ht="14.25" customHeight="1">
      <c r="A35" s="234"/>
      <c r="B35" s="378" t="s">
        <v>383</v>
      </c>
      <c r="C35" s="379">
        <v>1.9</v>
      </c>
      <c r="D35" s="379">
        <v>2</v>
      </c>
      <c r="E35" s="379">
        <v>2.1</v>
      </c>
      <c r="F35" s="217"/>
    </row>
    <row r="36" spans="1:6" s="218" customFormat="1" ht="14.25" customHeight="1">
      <c r="A36" s="234"/>
      <c r="B36" s="234" t="s">
        <v>384</v>
      </c>
      <c r="C36" s="379">
        <v>22.5</v>
      </c>
      <c r="D36" s="379">
        <v>32</v>
      </c>
      <c r="E36" s="379">
        <v>31.5</v>
      </c>
      <c r="F36" s="217"/>
    </row>
    <row r="37" spans="1:6" s="218" customFormat="1" ht="14.25" customHeight="1">
      <c r="A37" s="234"/>
      <c r="B37" s="234" t="s">
        <v>385</v>
      </c>
      <c r="C37" s="379">
        <v>91.1</v>
      </c>
      <c r="D37" s="379">
        <v>88.4</v>
      </c>
      <c r="E37" s="379">
        <v>92.9</v>
      </c>
      <c r="F37" s="217"/>
    </row>
    <row r="38" spans="1:6" s="218" customFormat="1" ht="14.25" customHeight="1">
      <c r="A38" s="234"/>
      <c r="B38" s="234" t="s">
        <v>386</v>
      </c>
      <c r="C38" s="379">
        <v>19.7</v>
      </c>
      <c r="D38" s="379">
        <v>23.1</v>
      </c>
      <c r="E38" s="379">
        <v>22.9</v>
      </c>
      <c r="F38" s="217"/>
    </row>
    <row r="39" spans="1:6" s="213" customFormat="1" ht="14.25" customHeight="1">
      <c r="A39" s="237">
        <v>34</v>
      </c>
      <c r="B39" s="237" t="s">
        <v>74</v>
      </c>
      <c r="C39" s="237"/>
      <c r="D39" s="237"/>
      <c r="E39" s="237"/>
    </row>
    <row r="40" spans="1:6" s="215" customFormat="1" ht="14.25" customHeight="1">
      <c r="A40" s="234"/>
      <c r="B40" s="234" t="s">
        <v>391</v>
      </c>
      <c r="C40" s="379">
        <v>46.2</v>
      </c>
      <c r="D40" s="379">
        <v>46.7</v>
      </c>
      <c r="E40" s="379">
        <v>46.7</v>
      </c>
      <c r="F40" s="214"/>
    </row>
    <row r="41" spans="1:6" s="218" customFormat="1" ht="14.25" customHeight="1">
      <c r="A41" s="234"/>
      <c r="B41" s="378" t="s">
        <v>387</v>
      </c>
      <c r="C41" s="379">
        <v>213.5</v>
      </c>
      <c r="D41" s="379">
        <v>226.8</v>
      </c>
      <c r="E41" s="379">
        <v>254.5</v>
      </c>
      <c r="F41" s="217"/>
    </row>
    <row r="42" spans="1:6" s="215" customFormat="1" ht="14.25" customHeight="1">
      <c r="A42" s="237">
        <v>40</v>
      </c>
      <c r="B42" s="237" t="s">
        <v>75</v>
      </c>
      <c r="C42" s="377"/>
      <c r="D42" s="377"/>
      <c r="E42" s="377"/>
      <c r="F42" s="214"/>
    </row>
    <row r="43" spans="1:6" s="218" customFormat="1" ht="14.25" customHeight="1">
      <c r="A43" s="234"/>
      <c r="B43" s="234" t="s">
        <v>181</v>
      </c>
      <c r="C43" s="379">
        <v>34.4</v>
      </c>
      <c r="D43" s="379">
        <v>64.8</v>
      </c>
      <c r="E43" s="379">
        <v>61</v>
      </c>
      <c r="F43" s="217"/>
    </row>
    <row r="44" spans="1:6" s="218" customFormat="1" ht="14.25" customHeight="1">
      <c r="A44" s="234"/>
      <c r="B44" s="378" t="s">
        <v>184</v>
      </c>
      <c r="C44" s="379">
        <v>5</v>
      </c>
      <c r="D44" s="379">
        <v>5</v>
      </c>
      <c r="E44" s="379">
        <v>0</v>
      </c>
      <c r="F44" s="217"/>
    </row>
    <row r="45" spans="1:6" s="218" customFormat="1" ht="14.25" customHeight="1">
      <c r="A45" s="234"/>
      <c r="B45" s="378" t="s">
        <v>388</v>
      </c>
      <c r="C45" s="379">
        <v>625.6</v>
      </c>
      <c r="D45" s="379">
        <v>722.5</v>
      </c>
      <c r="E45" s="379">
        <v>760.6</v>
      </c>
      <c r="F45" s="217"/>
    </row>
    <row r="46" spans="1:6" s="218" customFormat="1" ht="14.25" customHeight="1">
      <c r="A46" s="234"/>
      <c r="B46" s="234" t="s">
        <v>389</v>
      </c>
      <c r="C46" s="379">
        <v>1.5</v>
      </c>
      <c r="D46" s="379">
        <v>2.2999999999999998</v>
      </c>
      <c r="E46" s="379">
        <v>1.8</v>
      </c>
      <c r="F46" s="217"/>
    </row>
    <row r="47" spans="1:6" s="218" customFormat="1" ht="14.25" customHeight="1">
      <c r="A47" s="234"/>
      <c r="B47" s="378" t="s">
        <v>390</v>
      </c>
      <c r="C47" s="379">
        <v>1.2</v>
      </c>
      <c r="D47" s="379">
        <v>1.2</v>
      </c>
      <c r="E47" s="379">
        <v>1.8</v>
      </c>
      <c r="F47" s="217"/>
    </row>
    <row r="48" spans="1:6" s="215" customFormat="1" ht="14.25" customHeight="1">
      <c r="A48" s="237">
        <v>41</v>
      </c>
      <c r="B48" s="237" t="s">
        <v>130</v>
      </c>
      <c r="C48" s="377"/>
      <c r="D48" s="377"/>
      <c r="E48" s="377"/>
      <c r="F48" s="214"/>
    </row>
    <row r="49" spans="1:6" s="215" customFormat="1" ht="30" customHeight="1">
      <c r="A49" s="234"/>
      <c r="B49" s="378" t="s">
        <v>392</v>
      </c>
      <c r="C49" s="379">
        <v>1.8</v>
      </c>
      <c r="D49" s="379">
        <v>3.4</v>
      </c>
      <c r="E49" s="379">
        <v>3.4</v>
      </c>
      <c r="F49" s="214"/>
    </row>
    <row r="50" spans="1:6" s="215" customFormat="1" ht="15" customHeight="1">
      <c r="A50" s="234"/>
      <c r="B50" s="378" t="s">
        <v>393</v>
      </c>
      <c r="C50" s="379">
        <v>11.4</v>
      </c>
      <c r="D50" s="379">
        <v>12.1</v>
      </c>
      <c r="E50" s="379">
        <v>13.9</v>
      </c>
      <c r="F50" s="214"/>
    </row>
    <row r="51" spans="1:6" s="215" customFormat="1" ht="15" customHeight="1">
      <c r="A51" s="234"/>
      <c r="B51" s="378" t="s">
        <v>394</v>
      </c>
      <c r="C51" s="379">
        <v>15.8</v>
      </c>
      <c r="D51" s="379">
        <v>52.7</v>
      </c>
      <c r="E51" s="379">
        <v>2.7</v>
      </c>
      <c r="F51" s="214"/>
    </row>
    <row r="52" spans="1:6" s="215" customFormat="1" ht="15" customHeight="1">
      <c r="A52" s="234"/>
      <c r="B52" s="234" t="s">
        <v>395</v>
      </c>
      <c r="C52" s="379">
        <v>27</v>
      </c>
      <c r="D52" s="379">
        <v>27.7</v>
      </c>
      <c r="E52" s="379">
        <v>27.1</v>
      </c>
      <c r="F52" s="214"/>
    </row>
    <row r="53" spans="1:6" s="215" customFormat="1" ht="15" customHeight="1">
      <c r="A53" s="234"/>
      <c r="B53" s="234" t="s">
        <v>396</v>
      </c>
      <c r="C53" s="379">
        <v>0.1</v>
      </c>
      <c r="D53" s="379">
        <v>0.5</v>
      </c>
      <c r="E53" s="379">
        <v>0.5</v>
      </c>
      <c r="F53" s="214"/>
    </row>
    <row r="54" spans="1:6" s="215" customFormat="1" ht="15" customHeight="1">
      <c r="A54" s="234"/>
      <c r="B54" s="378" t="s">
        <v>397</v>
      </c>
      <c r="C54" s="379">
        <v>4067.8</v>
      </c>
      <c r="D54" s="379">
        <v>4532</v>
      </c>
      <c r="E54" s="379">
        <v>4208.5</v>
      </c>
      <c r="F54" s="214"/>
    </row>
    <row r="55" spans="1:6" s="215" customFormat="1" ht="15" customHeight="1">
      <c r="A55" s="234"/>
      <c r="B55" s="378" t="s">
        <v>398</v>
      </c>
      <c r="C55" s="379">
        <v>2.5</v>
      </c>
      <c r="D55" s="379">
        <v>2.7</v>
      </c>
      <c r="E55" s="379">
        <v>2.8</v>
      </c>
      <c r="F55" s="214"/>
    </row>
    <row r="56" spans="1:6" s="218" customFormat="1" ht="15" customHeight="1">
      <c r="A56" s="234"/>
      <c r="B56" s="234" t="s">
        <v>399</v>
      </c>
      <c r="C56" s="379">
        <v>5</v>
      </c>
      <c r="D56" s="379">
        <v>6.4</v>
      </c>
      <c r="E56" s="379">
        <v>6.8</v>
      </c>
      <c r="F56" s="217"/>
    </row>
    <row r="57" spans="1:6" s="218" customFormat="1" ht="15" customHeight="1">
      <c r="A57" s="234"/>
      <c r="B57" s="378" t="s">
        <v>400</v>
      </c>
      <c r="C57" s="379">
        <v>16.8</v>
      </c>
      <c r="D57" s="379">
        <v>52.2</v>
      </c>
      <c r="E57" s="379">
        <v>51.4</v>
      </c>
      <c r="F57" s="217"/>
    </row>
    <row r="58" spans="1:6" s="215" customFormat="1" ht="15" customHeight="1">
      <c r="A58" s="237">
        <v>42</v>
      </c>
      <c r="B58" s="237" t="s">
        <v>115</v>
      </c>
      <c r="C58" s="377"/>
      <c r="D58" s="377"/>
      <c r="E58" s="377"/>
      <c r="F58" s="214"/>
    </row>
    <row r="59" spans="1:6" s="218" customFormat="1" ht="15" customHeight="1">
      <c r="A59" s="234"/>
      <c r="B59" s="378" t="s">
        <v>182</v>
      </c>
      <c r="C59" s="379">
        <v>23.5</v>
      </c>
      <c r="D59" s="379">
        <v>23.5</v>
      </c>
      <c r="E59" s="379">
        <v>23.5</v>
      </c>
      <c r="F59" s="217"/>
    </row>
    <row r="60" spans="1:6" s="218" customFormat="1" ht="15" customHeight="1">
      <c r="A60" s="234"/>
      <c r="B60" s="378" t="s">
        <v>401</v>
      </c>
      <c r="C60" s="379">
        <v>22.7</v>
      </c>
      <c r="D60" s="379">
        <v>22.2</v>
      </c>
      <c r="E60" s="379">
        <v>22</v>
      </c>
      <c r="F60" s="217"/>
    </row>
    <row r="61" spans="1:6" s="218" customFormat="1" ht="15" customHeight="1">
      <c r="A61" s="234"/>
      <c r="B61" s="378" t="s">
        <v>402</v>
      </c>
      <c r="C61" s="379">
        <v>0.1</v>
      </c>
      <c r="D61" s="379">
        <v>0.1</v>
      </c>
      <c r="E61" s="379">
        <v>0.1</v>
      </c>
      <c r="F61" s="217"/>
    </row>
    <row r="62" spans="1:6" s="218" customFormat="1" ht="15" customHeight="1">
      <c r="A62" s="234"/>
      <c r="B62" s="378" t="s">
        <v>174</v>
      </c>
      <c r="C62" s="379">
        <v>9.4</v>
      </c>
      <c r="D62" s="379">
        <v>10.3</v>
      </c>
      <c r="E62" s="379">
        <v>9.1999999999999993</v>
      </c>
      <c r="F62" s="217"/>
    </row>
    <row r="63" spans="1:6" s="218" customFormat="1" ht="15" customHeight="1">
      <c r="A63" s="234"/>
      <c r="B63" s="378" t="s">
        <v>403</v>
      </c>
      <c r="C63" s="379">
        <v>1.1000000000000001</v>
      </c>
      <c r="D63" s="379">
        <v>1</v>
      </c>
      <c r="E63" s="379">
        <v>1</v>
      </c>
      <c r="F63" s="217"/>
    </row>
    <row r="64" spans="1:6" s="218" customFormat="1" ht="15" customHeight="1">
      <c r="A64" s="234"/>
      <c r="B64" s="378" t="s">
        <v>177</v>
      </c>
      <c r="C64" s="379">
        <v>19.8</v>
      </c>
      <c r="D64" s="379">
        <v>19.600000000000001</v>
      </c>
      <c r="E64" s="379">
        <v>19.5</v>
      </c>
      <c r="F64" s="217"/>
    </row>
    <row r="65" spans="1:6" s="215" customFormat="1" ht="15" customHeight="1">
      <c r="A65" s="237">
        <v>45</v>
      </c>
      <c r="B65" s="237" t="s">
        <v>80</v>
      </c>
      <c r="C65" s="377"/>
      <c r="D65" s="377"/>
      <c r="E65" s="377"/>
      <c r="F65" s="214"/>
    </row>
    <row r="66" spans="1:6" s="218" customFormat="1" ht="15" customHeight="1">
      <c r="A66" s="234"/>
      <c r="B66" s="378" t="s">
        <v>404</v>
      </c>
      <c r="C66" s="379">
        <v>4.8</v>
      </c>
      <c r="D66" s="379">
        <v>5.4</v>
      </c>
      <c r="E66" s="379">
        <v>4.9000000000000004</v>
      </c>
      <c r="F66" s="217"/>
    </row>
    <row r="67" spans="1:6" s="218" customFormat="1" ht="15" customHeight="1">
      <c r="A67" s="234"/>
      <c r="B67" s="234" t="s">
        <v>405</v>
      </c>
      <c r="C67" s="379">
        <v>1</v>
      </c>
      <c r="D67" s="379">
        <v>1</v>
      </c>
      <c r="E67" s="379">
        <v>1.3</v>
      </c>
      <c r="F67" s="217"/>
    </row>
    <row r="68" spans="1:6" s="218" customFormat="1" ht="15" customHeight="1">
      <c r="A68" s="234"/>
      <c r="B68" s="378" t="s">
        <v>171</v>
      </c>
      <c r="C68" s="379">
        <v>0.3</v>
      </c>
      <c r="D68" s="379">
        <v>0.3</v>
      </c>
      <c r="E68" s="379">
        <v>0.3</v>
      </c>
      <c r="F68" s="217"/>
    </row>
    <row r="69" spans="1:6" s="218" customFormat="1" ht="15" customHeight="1">
      <c r="A69" s="234"/>
      <c r="B69" s="378" t="s">
        <v>406</v>
      </c>
      <c r="C69" s="379">
        <v>3.5</v>
      </c>
      <c r="D69" s="379">
        <v>3.5</v>
      </c>
      <c r="E69" s="379">
        <v>3.5</v>
      </c>
      <c r="F69" s="217"/>
    </row>
    <row r="70" spans="1:6" s="218" customFormat="1" ht="15" customHeight="1">
      <c r="A70" s="234"/>
      <c r="B70" s="378" t="s">
        <v>407</v>
      </c>
      <c r="C70" s="379">
        <v>23.8</v>
      </c>
      <c r="D70" s="379">
        <v>22.7</v>
      </c>
      <c r="E70" s="379">
        <v>24.2</v>
      </c>
      <c r="F70" s="217"/>
    </row>
    <row r="71" spans="1:6" s="218" customFormat="1" ht="15" customHeight="1">
      <c r="A71" s="234"/>
      <c r="B71" s="378" t="s">
        <v>408</v>
      </c>
      <c r="C71" s="379">
        <v>5</v>
      </c>
      <c r="D71" s="379">
        <v>5</v>
      </c>
      <c r="E71" s="379">
        <v>4.9000000000000004</v>
      </c>
      <c r="F71" s="217"/>
    </row>
    <row r="72" spans="1:6" s="215" customFormat="1" ht="15" customHeight="1">
      <c r="A72" s="237">
        <v>46</v>
      </c>
      <c r="B72" s="381" t="s">
        <v>81</v>
      </c>
      <c r="C72" s="377"/>
      <c r="D72" s="377"/>
      <c r="E72" s="377"/>
      <c r="F72" s="214"/>
    </row>
    <row r="73" spans="1:6" s="215" customFormat="1" ht="15" customHeight="1">
      <c r="A73" s="237"/>
      <c r="B73" s="378" t="s">
        <v>528</v>
      </c>
      <c r="C73" s="379">
        <v>0</v>
      </c>
      <c r="D73" s="379">
        <v>0</v>
      </c>
      <c r="E73" s="379">
        <v>900</v>
      </c>
      <c r="F73" s="214"/>
    </row>
    <row r="74" spans="1:6" s="218" customFormat="1" ht="15" customHeight="1">
      <c r="A74" s="234"/>
      <c r="B74" s="234" t="s">
        <v>409</v>
      </c>
      <c r="C74" s="379">
        <v>75</v>
      </c>
      <c r="D74" s="379">
        <v>609.6</v>
      </c>
      <c r="E74" s="379">
        <v>1390.1</v>
      </c>
      <c r="F74" s="217"/>
    </row>
    <row r="75" spans="1:6" s="220" customFormat="1" ht="29.25" customHeight="1">
      <c r="A75" s="382" t="s">
        <v>410</v>
      </c>
      <c r="B75" s="382"/>
      <c r="C75" s="383">
        <f>SUM(C5:C74)</f>
        <v>9727.6999999999971</v>
      </c>
      <c r="D75" s="383">
        <f>SUM(D5:D74)</f>
        <v>11153.400000000001</v>
      </c>
      <c r="E75" s="383">
        <f>SUM(E5:E74)</f>
        <v>12743.799999999997</v>
      </c>
      <c r="F75" s="219"/>
    </row>
    <row r="76" spans="1:6" s="218" customFormat="1" ht="15" customHeight="1">
      <c r="A76" s="237" t="s">
        <v>553</v>
      </c>
      <c r="B76" s="234"/>
      <c r="C76" s="379"/>
      <c r="D76" s="379"/>
      <c r="E76" s="379"/>
      <c r="F76" s="217"/>
    </row>
    <row r="77" spans="1:6" s="218" customFormat="1" ht="15" customHeight="1">
      <c r="A77" s="237"/>
      <c r="B77" s="378" t="s">
        <v>169</v>
      </c>
      <c r="C77" s="379">
        <v>3.5369999999999999</v>
      </c>
      <c r="D77" s="379">
        <v>4.0720000000000001</v>
      </c>
      <c r="E77" s="379">
        <v>4.4550000000000001</v>
      </c>
      <c r="F77" s="217"/>
    </row>
    <row r="78" spans="1:6" s="218" customFormat="1" ht="15" customHeight="1">
      <c r="A78" s="237"/>
      <c r="B78" s="378" t="s">
        <v>170</v>
      </c>
      <c r="C78" s="379">
        <v>836.91</v>
      </c>
      <c r="D78" s="379">
        <v>934.83100000000002</v>
      </c>
      <c r="E78" s="379">
        <v>812.25699999999995</v>
      </c>
      <c r="F78" s="217"/>
    </row>
    <row r="79" spans="1:6" s="218" customFormat="1" ht="15" customHeight="1">
      <c r="A79" s="237"/>
      <c r="B79" s="378" t="s">
        <v>172</v>
      </c>
      <c r="C79" s="379">
        <v>6.6950000000000003</v>
      </c>
      <c r="D79" s="379">
        <v>7.3780000000000001</v>
      </c>
      <c r="E79" s="379">
        <v>7.2</v>
      </c>
      <c r="F79" s="217"/>
    </row>
    <row r="80" spans="1:6" s="218" customFormat="1" ht="15" customHeight="1">
      <c r="A80" s="237"/>
      <c r="B80" s="378" t="s">
        <v>173</v>
      </c>
      <c r="C80" s="379">
        <v>0.495</v>
      </c>
      <c r="D80" s="379">
        <v>0.64</v>
      </c>
      <c r="E80" s="379">
        <v>0.51400000000000001</v>
      </c>
      <c r="F80" s="217"/>
    </row>
    <row r="81" spans="1:6" s="218" customFormat="1" ht="15" customHeight="1">
      <c r="A81" s="237"/>
      <c r="B81" s="378" t="s">
        <v>175</v>
      </c>
      <c r="C81" s="379">
        <v>26.631</v>
      </c>
      <c r="D81" s="379">
        <v>28.196000000000002</v>
      </c>
      <c r="E81" s="379">
        <v>24.6</v>
      </c>
      <c r="F81" s="217"/>
    </row>
    <row r="82" spans="1:6" s="218" customFormat="1" ht="15" customHeight="1">
      <c r="A82" s="237"/>
      <c r="B82" s="378" t="s">
        <v>508</v>
      </c>
      <c r="C82" s="379">
        <v>0.221</v>
      </c>
      <c r="D82" s="379">
        <v>1E-3</v>
      </c>
      <c r="E82" s="379">
        <v>1.9990000000000001</v>
      </c>
      <c r="F82" s="217"/>
    </row>
    <row r="83" spans="1:6" s="218" customFormat="1" ht="15" customHeight="1">
      <c r="A83" s="237"/>
      <c r="B83" s="378" t="s">
        <v>183</v>
      </c>
      <c r="C83" s="379">
        <v>2.399</v>
      </c>
      <c r="D83" s="379">
        <v>2.77</v>
      </c>
      <c r="E83" s="379">
        <v>2.5329999999999999</v>
      </c>
      <c r="F83" s="217"/>
    </row>
    <row r="84" spans="1:6" s="220" customFormat="1" ht="29.25" customHeight="1">
      <c r="A84" s="384" t="s">
        <v>529</v>
      </c>
      <c r="B84" s="384"/>
      <c r="C84" s="385">
        <f>SUM(C77:C83)</f>
        <v>876.88800000000003</v>
      </c>
      <c r="D84" s="385">
        <f>SUM(D77:D83)</f>
        <v>977.88800000000003</v>
      </c>
      <c r="E84" s="385">
        <f>SUM(E77:E83)</f>
        <v>853.55800000000011</v>
      </c>
      <c r="F84" s="219"/>
    </row>
    <row r="85" spans="1:6" s="218" customFormat="1" ht="16.5">
      <c r="A85" s="216"/>
      <c r="B85" s="217"/>
      <c r="C85" s="221"/>
      <c r="D85" s="221"/>
      <c r="E85" s="221"/>
      <c r="F85" s="217"/>
    </row>
    <row r="86" spans="1:6" s="223" customFormat="1" ht="12" customHeight="1">
      <c r="A86" s="719" t="s">
        <v>186</v>
      </c>
      <c r="B86" s="719"/>
      <c r="C86" s="719"/>
      <c r="D86" s="719"/>
      <c r="E86" s="719"/>
      <c r="F86" s="222"/>
    </row>
    <row r="87" spans="1:6" s="218" customFormat="1" ht="12" customHeight="1">
      <c r="A87" s="719" t="s">
        <v>411</v>
      </c>
      <c r="B87" s="719"/>
      <c r="C87" s="719"/>
      <c r="D87" s="719"/>
      <c r="E87" s="719"/>
      <c r="F87" s="217"/>
    </row>
    <row r="88" spans="1:6" s="225" customFormat="1" ht="24" customHeight="1">
      <c r="A88" s="720" t="s">
        <v>545</v>
      </c>
      <c r="B88" s="720"/>
      <c r="C88" s="720"/>
      <c r="D88" s="720"/>
      <c r="E88" s="720"/>
      <c r="F88" s="224"/>
    </row>
    <row r="89" spans="1:6" s="218" customFormat="1" ht="16.5">
      <c r="A89" s="216"/>
      <c r="F89" s="217"/>
    </row>
    <row r="90" spans="1:6" s="218" customFormat="1" ht="14.25" customHeight="1">
      <c r="A90" s="216"/>
      <c r="F90" s="217"/>
    </row>
  </sheetData>
  <mergeCells count="3">
    <mergeCell ref="A86:E86"/>
    <mergeCell ref="A87:E87"/>
    <mergeCell ref="A88:E88"/>
  </mergeCells>
  <pageMargins left="0.25" right="0.25" top="0.75" bottom="0.75" header="0.3" footer="0.3"/>
  <pageSetup paperSize="9"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5"/>
  <sheetViews>
    <sheetView showGridLines="0" zoomScaleNormal="100" workbookViewId="0"/>
  </sheetViews>
  <sheetFormatPr baseColWidth="10" defaultRowHeight="16.5"/>
  <cols>
    <col min="1" max="1" width="4.7109375" style="228" customWidth="1"/>
    <col min="2" max="2" width="60.28515625" style="228" customWidth="1"/>
    <col min="3" max="5" width="8.140625" style="227" customWidth="1"/>
    <col min="6" max="16384" width="11.42578125" style="114"/>
  </cols>
  <sheetData>
    <row r="1" spans="1:9" s="206" customFormat="1" ht="14.25" customHeight="1">
      <c r="A1" s="236" t="s">
        <v>526</v>
      </c>
      <c r="B1" s="236"/>
      <c r="C1" s="236"/>
      <c r="D1" s="236"/>
      <c r="E1" s="369"/>
      <c r="F1" s="205"/>
      <c r="G1" s="205"/>
      <c r="H1" s="205"/>
      <c r="I1" s="205"/>
    </row>
    <row r="2" spans="1:9" s="207" customFormat="1" ht="14.25" customHeight="1">
      <c r="A2" s="370" t="s">
        <v>0</v>
      </c>
      <c r="B2" s="370"/>
      <c r="C2" s="370"/>
      <c r="D2" s="370"/>
      <c r="E2" s="371"/>
      <c r="F2" s="392"/>
      <c r="G2" s="392"/>
      <c r="H2" s="392"/>
      <c r="I2" s="392"/>
    </row>
    <row r="3" spans="1:9" s="208" customFormat="1" ht="14.25" customHeight="1">
      <c r="A3" s="335"/>
      <c r="B3" s="335"/>
      <c r="C3" s="335"/>
      <c r="D3" s="335"/>
      <c r="E3" s="372"/>
      <c r="F3" s="209"/>
      <c r="G3" s="209"/>
      <c r="H3" s="209"/>
      <c r="I3" s="209"/>
    </row>
    <row r="4" spans="1:9" s="208" customFormat="1" ht="37.5" customHeight="1">
      <c r="A4" s="373" t="s">
        <v>88</v>
      </c>
      <c r="B4" s="373" t="s">
        <v>365</v>
      </c>
      <c r="C4" s="374" t="s">
        <v>342</v>
      </c>
      <c r="D4" s="375" t="s">
        <v>525</v>
      </c>
      <c r="E4" s="375" t="s">
        <v>343</v>
      </c>
      <c r="F4" s="210"/>
      <c r="G4" s="209"/>
      <c r="H4" s="209"/>
      <c r="I4" s="209"/>
    </row>
    <row r="5" spans="1:9" s="230" customFormat="1" ht="22.5" customHeight="1">
      <c r="A5" s="236" t="s">
        <v>366</v>
      </c>
      <c r="B5" s="376" t="s">
        <v>367</v>
      </c>
      <c r="C5" s="376"/>
      <c r="D5" s="376"/>
      <c r="E5" s="376"/>
      <c r="F5" s="229"/>
      <c r="G5" s="229"/>
      <c r="H5" s="229"/>
      <c r="I5" s="229"/>
    </row>
    <row r="6" spans="1:9" s="113" customFormat="1">
      <c r="A6" s="237">
        <v>10</v>
      </c>
      <c r="B6" s="237" t="s">
        <v>96</v>
      </c>
      <c r="C6" s="377"/>
      <c r="D6" s="377"/>
      <c r="E6" s="377"/>
    </row>
    <row r="7" spans="1:9" s="113" customFormat="1">
      <c r="A7" s="234"/>
      <c r="B7" s="378" t="s">
        <v>368</v>
      </c>
      <c r="C7" s="379">
        <v>1.2</v>
      </c>
      <c r="D7" s="379">
        <v>1.3</v>
      </c>
      <c r="E7" s="379">
        <v>0.6</v>
      </c>
    </row>
    <row r="8" spans="1:9">
      <c r="A8" s="237">
        <v>12</v>
      </c>
      <c r="B8" s="237" t="s">
        <v>99</v>
      </c>
      <c r="C8" s="377"/>
      <c r="D8" s="377"/>
      <c r="E8" s="377"/>
    </row>
    <row r="9" spans="1:9">
      <c r="A9" s="234"/>
      <c r="B9" s="378" t="s">
        <v>179</v>
      </c>
      <c r="C9" s="379">
        <v>2.2000000000000002</v>
      </c>
      <c r="D9" s="379">
        <v>4.5</v>
      </c>
      <c r="E9" s="379">
        <v>2.2999999999999998</v>
      </c>
    </row>
    <row r="10" spans="1:9">
      <c r="A10" s="237">
        <v>14</v>
      </c>
      <c r="B10" s="237" t="s">
        <v>101</v>
      </c>
      <c r="C10" s="377"/>
      <c r="D10" s="377"/>
      <c r="E10" s="377"/>
    </row>
    <row r="11" spans="1:9">
      <c r="A11" s="234"/>
      <c r="B11" s="378" t="s">
        <v>178</v>
      </c>
      <c r="C11" s="379">
        <v>0.6</v>
      </c>
      <c r="D11" s="379">
        <v>1</v>
      </c>
      <c r="E11" s="379">
        <v>0.9</v>
      </c>
    </row>
    <row r="12" spans="1:9" ht="14.25" customHeight="1">
      <c r="A12" s="234"/>
      <c r="B12" s="378" t="s">
        <v>374</v>
      </c>
      <c r="C12" s="379">
        <v>25.6</v>
      </c>
      <c r="D12" s="379">
        <v>22</v>
      </c>
      <c r="E12" s="379">
        <v>16.5</v>
      </c>
    </row>
    <row r="13" spans="1:9">
      <c r="A13" s="237">
        <v>20</v>
      </c>
      <c r="B13" s="237" t="s">
        <v>65</v>
      </c>
      <c r="C13" s="377"/>
      <c r="D13" s="377"/>
      <c r="E13" s="377"/>
    </row>
    <row r="14" spans="1:9">
      <c r="A14" s="234"/>
      <c r="B14" s="378" t="s">
        <v>412</v>
      </c>
      <c r="C14" s="379">
        <v>0.6</v>
      </c>
      <c r="D14" s="379">
        <v>0.6</v>
      </c>
      <c r="E14" s="379">
        <v>0.3</v>
      </c>
    </row>
    <row r="15" spans="1:9">
      <c r="A15" s="237">
        <v>24</v>
      </c>
      <c r="B15" s="237" t="s">
        <v>69</v>
      </c>
      <c r="C15" s="377"/>
      <c r="D15" s="377"/>
      <c r="E15" s="377"/>
    </row>
    <row r="16" spans="1:9" ht="16.5" customHeight="1">
      <c r="A16" s="234"/>
      <c r="B16" s="380" t="s">
        <v>176</v>
      </c>
      <c r="C16" s="379">
        <v>8.4</v>
      </c>
      <c r="D16" s="379">
        <v>28.9</v>
      </c>
      <c r="E16" s="379">
        <v>27.7</v>
      </c>
    </row>
    <row r="17" spans="1:6">
      <c r="A17" s="237">
        <v>30</v>
      </c>
      <c r="B17" s="237" t="s">
        <v>71</v>
      </c>
      <c r="C17" s="377"/>
      <c r="D17" s="377"/>
      <c r="E17" s="377"/>
    </row>
    <row r="18" spans="1:6">
      <c r="A18" s="234"/>
      <c r="B18" s="378" t="s">
        <v>378</v>
      </c>
      <c r="C18" s="379">
        <v>10.6</v>
      </c>
      <c r="D18" s="379">
        <v>15</v>
      </c>
      <c r="E18" s="379">
        <v>11</v>
      </c>
      <c r="F18" s="218"/>
    </row>
    <row r="19" spans="1:6" ht="28.5">
      <c r="A19" s="234"/>
      <c r="B19" s="378" t="s">
        <v>379</v>
      </c>
      <c r="C19" s="379">
        <v>0.4</v>
      </c>
      <c r="D19" s="379">
        <v>0.3</v>
      </c>
      <c r="E19" s="379">
        <v>0</v>
      </c>
    </row>
    <row r="20" spans="1:6">
      <c r="A20" s="234"/>
      <c r="B20" s="378" t="s">
        <v>380</v>
      </c>
      <c r="C20" s="379">
        <v>14.8</v>
      </c>
      <c r="D20" s="379">
        <v>14.7</v>
      </c>
      <c r="E20" s="379">
        <v>11.3</v>
      </c>
    </row>
    <row r="21" spans="1:6">
      <c r="A21" s="237">
        <v>31</v>
      </c>
      <c r="B21" s="237" t="s">
        <v>111</v>
      </c>
      <c r="C21" s="377"/>
      <c r="D21" s="377"/>
      <c r="E21" s="377"/>
    </row>
    <row r="22" spans="1:6">
      <c r="A22" s="234"/>
      <c r="B22" s="378" t="s">
        <v>39</v>
      </c>
      <c r="C22" s="379">
        <v>621.70000000000005</v>
      </c>
      <c r="D22" s="379">
        <v>699.3</v>
      </c>
      <c r="E22" s="379">
        <v>658.1</v>
      </c>
    </row>
    <row r="23" spans="1:6">
      <c r="A23" s="234"/>
      <c r="B23" s="378" t="s">
        <v>383</v>
      </c>
      <c r="C23" s="379">
        <v>0.3</v>
      </c>
      <c r="D23" s="379">
        <v>0.3</v>
      </c>
      <c r="E23" s="379">
        <v>0.4</v>
      </c>
    </row>
    <row r="24" spans="1:6">
      <c r="A24" s="234"/>
      <c r="B24" s="234" t="s">
        <v>413</v>
      </c>
      <c r="C24" s="379">
        <v>0</v>
      </c>
      <c r="D24" s="379">
        <v>0</v>
      </c>
      <c r="E24" s="379">
        <v>1</v>
      </c>
    </row>
    <row r="25" spans="1:6">
      <c r="A25" s="237">
        <v>40</v>
      </c>
      <c r="B25" s="237" t="s">
        <v>75</v>
      </c>
      <c r="C25" s="377"/>
      <c r="D25" s="377"/>
      <c r="E25" s="377"/>
    </row>
    <row r="26" spans="1:6">
      <c r="A26" s="234"/>
      <c r="B26" s="378" t="s">
        <v>388</v>
      </c>
      <c r="C26" s="379">
        <v>32</v>
      </c>
      <c r="D26" s="379">
        <v>22</v>
      </c>
      <c r="E26" s="379">
        <v>16.2</v>
      </c>
    </row>
    <row r="27" spans="1:6">
      <c r="A27" s="234"/>
      <c r="B27" s="378" t="s">
        <v>414</v>
      </c>
      <c r="C27" s="379">
        <v>2.1</v>
      </c>
      <c r="D27" s="379">
        <v>3.1</v>
      </c>
      <c r="E27" s="379">
        <v>3.3</v>
      </c>
    </row>
    <row r="28" spans="1:6" s="220" customFormat="1" ht="17.25">
      <c r="A28" s="234"/>
      <c r="B28" s="386" t="s">
        <v>390</v>
      </c>
      <c r="C28" s="379">
        <v>0.5</v>
      </c>
      <c r="D28" s="379">
        <v>0.5</v>
      </c>
      <c r="E28" s="379">
        <v>0.7</v>
      </c>
      <c r="F28" s="219"/>
    </row>
    <row r="29" spans="1:6" s="218" customFormat="1">
      <c r="A29" s="237">
        <v>41</v>
      </c>
      <c r="B29" s="237" t="s">
        <v>130</v>
      </c>
      <c r="C29" s="377"/>
      <c r="D29" s="377"/>
      <c r="E29" s="377"/>
      <c r="F29" s="217"/>
    </row>
    <row r="30" spans="1:6" s="218" customFormat="1">
      <c r="A30" s="234"/>
      <c r="B30" s="378" t="s">
        <v>394</v>
      </c>
      <c r="C30" s="379">
        <v>113.6</v>
      </c>
      <c r="D30" s="379">
        <v>85</v>
      </c>
      <c r="E30" s="379">
        <v>45</v>
      </c>
      <c r="F30" s="217"/>
    </row>
    <row r="31" spans="1:6">
      <c r="A31" s="234"/>
      <c r="B31" s="378" t="s">
        <v>397</v>
      </c>
      <c r="C31" s="379">
        <v>381.4</v>
      </c>
      <c r="D31" s="379">
        <v>387.9</v>
      </c>
      <c r="E31" s="379">
        <v>384.9</v>
      </c>
    </row>
    <row r="32" spans="1:6">
      <c r="A32" s="234"/>
      <c r="B32" s="378" t="s">
        <v>400</v>
      </c>
      <c r="C32" s="379">
        <v>3.4</v>
      </c>
      <c r="D32" s="379">
        <v>3.5</v>
      </c>
      <c r="E32" s="379">
        <v>2.7</v>
      </c>
    </row>
    <row r="33" spans="1:5">
      <c r="A33" s="237">
        <v>42</v>
      </c>
      <c r="B33" s="237" t="s">
        <v>115</v>
      </c>
      <c r="C33" s="377"/>
      <c r="D33" s="377"/>
      <c r="E33" s="377"/>
    </row>
    <row r="34" spans="1:5">
      <c r="A34" s="234"/>
      <c r="B34" s="378" t="s">
        <v>182</v>
      </c>
      <c r="C34" s="379">
        <v>0.1</v>
      </c>
      <c r="D34" s="379">
        <v>0.1</v>
      </c>
      <c r="E34" s="379">
        <v>0.1</v>
      </c>
    </row>
    <row r="35" spans="1:5" ht="28.5">
      <c r="A35" s="234"/>
      <c r="B35" s="378" t="s">
        <v>401</v>
      </c>
      <c r="C35" s="379">
        <v>6.9</v>
      </c>
      <c r="D35" s="379">
        <v>6.7</v>
      </c>
      <c r="E35" s="379">
        <v>6.5</v>
      </c>
    </row>
    <row r="36" spans="1:5">
      <c r="A36" s="234"/>
      <c r="B36" s="378" t="s">
        <v>402</v>
      </c>
      <c r="C36" s="379">
        <v>4.9000000000000004</v>
      </c>
      <c r="D36" s="379">
        <v>2.1</v>
      </c>
      <c r="E36" s="379">
        <v>0.1</v>
      </c>
    </row>
    <row r="37" spans="1:5">
      <c r="A37" s="234"/>
      <c r="B37" s="378" t="s">
        <v>174</v>
      </c>
      <c r="C37" s="379">
        <v>22.5</v>
      </c>
      <c r="D37" s="379">
        <v>23</v>
      </c>
      <c r="E37" s="379">
        <v>29.8</v>
      </c>
    </row>
    <row r="38" spans="1:5">
      <c r="A38" s="234"/>
      <c r="B38" s="378" t="s">
        <v>403</v>
      </c>
      <c r="C38" s="379">
        <v>1.1000000000000001</v>
      </c>
      <c r="D38" s="379">
        <v>1.1000000000000001</v>
      </c>
      <c r="E38" s="379">
        <v>1</v>
      </c>
    </row>
    <row r="39" spans="1:5">
      <c r="A39" s="234"/>
      <c r="B39" s="378" t="s">
        <v>177</v>
      </c>
      <c r="C39" s="379">
        <v>4.9000000000000004</v>
      </c>
      <c r="D39" s="379">
        <v>4.9000000000000004</v>
      </c>
      <c r="E39" s="379">
        <v>5</v>
      </c>
    </row>
    <row r="40" spans="1:5">
      <c r="A40" s="237">
        <v>45</v>
      </c>
      <c r="B40" s="237" t="s">
        <v>80</v>
      </c>
      <c r="C40" s="377"/>
      <c r="D40" s="377"/>
      <c r="E40" s="377"/>
    </row>
    <row r="41" spans="1:5">
      <c r="A41" s="234"/>
      <c r="B41" s="378" t="s">
        <v>415</v>
      </c>
      <c r="C41" s="379">
        <v>2.8</v>
      </c>
      <c r="D41" s="379">
        <v>2.8</v>
      </c>
      <c r="E41" s="379">
        <v>1.7</v>
      </c>
    </row>
    <row r="42" spans="1:5">
      <c r="A42" s="234"/>
      <c r="B42" s="378" t="s">
        <v>171</v>
      </c>
      <c r="C42" s="379">
        <v>5.3</v>
      </c>
      <c r="D42" s="379">
        <v>6.5</v>
      </c>
      <c r="E42" s="379">
        <v>6.1</v>
      </c>
    </row>
    <row r="43" spans="1:5">
      <c r="A43" s="234"/>
      <c r="B43" s="378" t="s">
        <v>407</v>
      </c>
      <c r="C43" s="379">
        <v>0.2</v>
      </c>
      <c r="D43" s="379">
        <v>0.2</v>
      </c>
      <c r="E43" s="379">
        <v>0.2</v>
      </c>
    </row>
    <row r="44" spans="1:5">
      <c r="A44" s="234"/>
      <c r="B44" s="378" t="s">
        <v>187</v>
      </c>
      <c r="C44" s="379">
        <v>1.3</v>
      </c>
      <c r="D44" s="379">
        <v>1</v>
      </c>
      <c r="E44" s="379">
        <v>1</v>
      </c>
    </row>
    <row r="45" spans="1:5">
      <c r="A45" s="234"/>
      <c r="B45" s="378" t="s">
        <v>416</v>
      </c>
      <c r="C45" s="379">
        <v>190</v>
      </c>
      <c r="D45" s="379">
        <v>160</v>
      </c>
      <c r="E45" s="379">
        <v>152</v>
      </c>
    </row>
    <row r="46" spans="1:5">
      <c r="A46" s="234"/>
      <c r="B46" s="378" t="s">
        <v>417</v>
      </c>
      <c r="C46" s="379">
        <v>97.5</v>
      </c>
      <c r="D46" s="379">
        <v>97.4</v>
      </c>
      <c r="E46" s="379">
        <v>125</v>
      </c>
    </row>
    <row r="47" spans="1:5">
      <c r="A47" s="237">
        <v>46</v>
      </c>
      <c r="B47" s="381" t="s">
        <v>81</v>
      </c>
      <c r="C47" s="377"/>
      <c r="D47" s="377"/>
      <c r="E47" s="377"/>
    </row>
    <row r="48" spans="1:5">
      <c r="A48" s="234"/>
      <c r="B48" s="234" t="s">
        <v>418</v>
      </c>
      <c r="C48" s="379">
        <v>229.8</v>
      </c>
      <c r="D48" s="379">
        <v>250</v>
      </c>
      <c r="E48" s="379">
        <v>250</v>
      </c>
    </row>
    <row r="49" spans="1:6" s="220" customFormat="1" ht="32.25" customHeight="1">
      <c r="A49" s="382" t="s">
        <v>410</v>
      </c>
      <c r="B49" s="382"/>
      <c r="C49" s="383">
        <f>SUM(C5:C48)</f>
        <v>1786.7</v>
      </c>
      <c r="D49" s="383">
        <f>SUM(D5:D48)</f>
        <v>1845.6999999999998</v>
      </c>
      <c r="E49" s="383">
        <f>SUM(E5:E48)</f>
        <v>1761.3999999999999</v>
      </c>
      <c r="F49" s="219"/>
    </row>
    <row r="50" spans="1:6" s="218" customFormat="1">
      <c r="A50" s="237" t="s">
        <v>553</v>
      </c>
      <c r="B50" s="234"/>
      <c r="C50" s="379"/>
      <c r="D50" s="379"/>
      <c r="E50" s="379"/>
      <c r="F50" s="217"/>
    </row>
    <row r="51" spans="1:6" s="218" customFormat="1">
      <c r="A51" s="237"/>
      <c r="B51" s="378" t="s">
        <v>169</v>
      </c>
      <c r="C51" s="379">
        <v>3.5369999999999999</v>
      </c>
      <c r="D51" s="379">
        <v>4.0720000000000001</v>
      </c>
      <c r="E51" s="379">
        <v>4.4550000000000001</v>
      </c>
      <c r="F51" s="217"/>
    </row>
    <row r="52" spans="1:6" s="218" customFormat="1">
      <c r="A52" s="237"/>
      <c r="B52" s="378" t="s">
        <v>170</v>
      </c>
      <c r="C52" s="379">
        <v>836.91</v>
      </c>
      <c r="D52" s="379">
        <v>922.83100000000002</v>
      </c>
      <c r="E52" s="379">
        <v>800.25699999999995</v>
      </c>
      <c r="F52" s="217"/>
    </row>
    <row r="53" spans="1:6" s="218" customFormat="1">
      <c r="A53" s="237"/>
      <c r="B53" s="378" t="s">
        <v>172</v>
      </c>
      <c r="C53" s="379">
        <v>0</v>
      </c>
      <c r="D53" s="379">
        <v>0</v>
      </c>
      <c r="E53" s="379">
        <v>0</v>
      </c>
      <c r="F53" s="217"/>
    </row>
    <row r="54" spans="1:6" s="218" customFormat="1">
      <c r="A54" s="237"/>
      <c r="B54" s="378" t="s">
        <v>173</v>
      </c>
      <c r="C54" s="379">
        <v>0.495</v>
      </c>
      <c r="D54" s="379">
        <v>0.64</v>
      </c>
      <c r="E54" s="379">
        <v>0.51400000000000001</v>
      </c>
      <c r="F54" s="217"/>
    </row>
    <row r="55" spans="1:6" s="218" customFormat="1">
      <c r="A55" s="237"/>
      <c r="B55" s="378" t="s">
        <v>175</v>
      </c>
      <c r="C55" s="379">
        <v>26.631</v>
      </c>
      <c r="D55" s="379">
        <v>28.196000000000002</v>
      </c>
      <c r="E55" s="379">
        <v>24.6</v>
      </c>
      <c r="F55" s="217"/>
    </row>
    <row r="56" spans="1:6" s="218" customFormat="1">
      <c r="A56" s="237"/>
      <c r="B56" s="378" t="s">
        <v>180</v>
      </c>
      <c r="C56" s="379">
        <v>0.26800000000000002</v>
      </c>
      <c r="D56" s="379">
        <v>0.3</v>
      </c>
      <c r="E56" s="379">
        <v>1.9990000000000001</v>
      </c>
      <c r="F56" s="217"/>
    </row>
    <row r="57" spans="1:6" s="218" customFormat="1">
      <c r="A57" s="237"/>
      <c r="B57" s="378" t="s">
        <v>183</v>
      </c>
      <c r="C57" s="379">
        <v>2.399</v>
      </c>
      <c r="D57" s="379">
        <v>2.77</v>
      </c>
      <c r="E57" s="379">
        <v>2.5329999999999999</v>
      </c>
      <c r="F57" s="217"/>
    </row>
    <row r="58" spans="1:6" s="220" customFormat="1" ht="32.25" customHeight="1">
      <c r="A58" s="384" t="s">
        <v>529</v>
      </c>
      <c r="B58" s="384"/>
      <c r="C58" s="385">
        <f>SUM(C51:C57)</f>
        <v>870.24</v>
      </c>
      <c r="D58" s="385">
        <f>SUM(D51:D57)</f>
        <v>958.80899999999997</v>
      </c>
      <c r="E58" s="385">
        <f>SUM(E51:E57)</f>
        <v>834.35800000000006</v>
      </c>
      <c r="F58" s="219"/>
    </row>
    <row r="59" spans="1:6">
      <c r="A59" s="216"/>
      <c r="B59" s="217"/>
      <c r="C59" s="221"/>
      <c r="D59" s="221"/>
      <c r="E59" s="221"/>
    </row>
    <row r="60" spans="1:6" ht="12.75" customHeight="1">
      <c r="A60" s="721" t="s">
        <v>547</v>
      </c>
      <c r="B60" s="722"/>
      <c r="C60" s="722"/>
      <c r="D60" s="722"/>
      <c r="E60" s="722"/>
    </row>
    <row r="61" spans="1:6" ht="12" customHeight="1">
      <c r="A61" s="719" t="s">
        <v>411</v>
      </c>
      <c r="B61" s="719"/>
      <c r="C61" s="719"/>
      <c r="D61" s="719"/>
      <c r="E61" s="719"/>
    </row>
    <row r="62" spans="1:6" ht="24" customHeight="1">
      <c r="A62" s="720" t="s">
        <v>546</v>
      </c>
      <c r="B62" s="720"/>
      <c r="C62" s="720"/>
      <c r="D62" s="720"/>
      <c r="E62" s="720"/>
    </row>
    <row r="64" spans="1:6">
      <c r="C64" s="228"/>
      <c r="D64" s="228"/>
      <c r="E64" s="228"/>
    </row>
    <row r="65" spans="3:5">
      <c r="C65" s="228"/>
      <c r="D65" s="228"/>
      <c r="E65" s="228"/>
    </row>
  </sheetData>
  <mergeCells count="3">
    <mergeCell ref="A60:E60"/>
    <mergeCell ref="A61:E61"/>
    <mergeCell ref="A62:E62"/>
  </mergeCells>
  <pageMargins left="0.23622047244094491" right="0.23622047244094491" top="0.27559055118110237" bottom="0.23622047244094491" header="0.15748031496062992" footer="0.15748031496062992"/>
  <pageSetup paperSize="9"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0"/>
  <sheetViews>
    <sheetView showGridLines="0" workbookViewId="0"/>
  </sheetViews>
  <sheetFormatPr baseColWidth="10" defaultRowHeight="12.75"/>
  <cols>
    <col min="1" max="1" width="44.28515625" style="118" customWidth="1"/>
    <col min="2" max="2" width="8.85546875" style="118" hidden="1" customWidth="1"/>
    <col min="3" max="3" width="10" style="118" customWidth="1"/>
    <col min="4" max="6" width="11.7109375" style="118" customWidth="1"/>
    <col min="7" max="16384" width="11.42578125" style="118"/>
  </cols>
  <sheetData>
    <row r="1" spans="1:11" ht="14.25">
      <c r="A1" s="497" t="s">
        <v>522</v>
      </c>
      <c r="B1" s="125"/>
      <c r="C1" s="125"/>
      <c r="D1" s="125"/>
      <c r="E1" s="125"/>
      <c r="F1" s="125"/>
    </row>
    <row r="2" spans="1:11" ht="14.25">
      <c r="A2" s="125" t="s">
        <v>0</v>
      </c>
      <c r="B2" s="125"/>
      <c r="C2" s="125"/>
      <c r="D2" s="125"/>
      <c r="E2" s="125"/>
      <c r="F2" s="125"/>
    </row>
    <row r="3" spans="1:11" ht="15">
      <c r="A3" s="117"/>
      <c r="B3" s="117"/>
      <c r="C3" s="117"/>
      <c r="D3" s="117"/>
      <c r="E3" s="117"/>
      <c r="F3" s="117"/>
    </row>
    <row r="4" spans="1:11" s="120" customFormat="1" ht="22.5" customHeight="1">
      <c r="A4" s="119"/>
      <c r="B4" s="119">
        <v>2010</v>
      </c>
      <c r="C4" s="119">
        <v>2011</v>
      </c>
      <c r="D4" s="119">
        <v>2012</v>
      </c>
      <c r="E4" s="119">
        <v>2013</v>
      </c>
      <c r="F4" s="119">
        <v>2013</v>
      </c>
    </row>
    <row r="5" spans="1:11" s="120" customFormat="1" ht="22.5" customHeight="1">
      <c r="A5" s="498"/>
      <c r="B5" s="498"/>
      <c r="C5" s="499" t="s">
        <v>150</v>
      </c>
      <c r="D5" s="499" t="s">
        <v>565</v>
      </c>
      <c r="E5" s="499" t="s">
        <v>152</v>
      </c>
      <c r="F5" s="499" t="s">
        <v>152</v>
      </c>
    </row>
    <row r="6" spans="1:11" s="123" customFormat="1" ht="22.5" customHeight="1">
      <c r="A6" s="121"/>
      <c r="B6" s="122" t="s">
        <v>150</v>
      </c>
      <c r="C6" s="122"/>
      <c r="D6" s="122"/>
      <c r="E6" s="122" t="s">
        <v>566</v>
      </c>
      <c r="F6" s="122" t="s">
        <v>334</v>
      </c>
    </row>
    <row r="7" spans="1:11" s="503" customFormat="1" ht="7.5" customHeight="1">
      <c r="A7" s="500"/>
      <c r="B7" s="501"/>
      <c r="C7" s="501"/>
      <c r="D7" s="501"/>
      <c r="E7" s="502"/>
      <c r="F7" s="502"/>
    </row>
    <row r="8" spans="1:11" ht="15" customHeight="1">
      <c r="A8" s="126" t="s">
        <v>188</v>
      </c>
      <c r="B8" s="127">
        <v>12240.865547000001</v>
      </c>
      <c r="C8" s="127">
        <v>13462.418436</v>
      </c>
      <c r="D8" s="127">
        <v>13741.377</v>
      </c>
      <c r="E8" s="127">
        <v>14544.492</v>
      </c>
      <c r="F8" s="127">
        <v>14544.492</v>
      </c>
      <c r="H8" s="131"/>
      <c r="I8" s="131"/>
      <c r="J8" s="131"/>
      <c r="K8" s="131"/>
    </row>
    <row r="9" spans="1:11" ht="15" customHeight="1">
      <c r="A9" s="124" t="s">
        <v>189</v>
      </c>
      <c r="B9" s="128">
        <f>SUM(B10:B27)</f>
        <v>6645.579677929999</v>
      </c>
      <c r="C9" s="128">
        <f>SUM(C10:C27)</f>
        <v>6850.1839113400001</v>
      </c>
      <c r="D9" s="128">
        <f>SUM(D10:D27)</f>
        <v>7408.1640000000007</v>
      </c>
      <c r="E9" s="128">
        <f>SUM(E10:E27)</f>
        <v>7573.2430000000004</v>
      </c>
      <c r="F9" s="128">
        <f>SUM(F10:F27)</f>
        <v>7567.0920000000006</v>
      </c>
      <c r="H9" s="131"/>
      <c r="I9" s="131"/>
      <c r="J9" s="131"/>
      <c r="K9" s="131"/>
    </row>
    <row r="10" spans="1:11" ht="15" customHeight="1">
      <c r="A10" s="129" t="s">
        <v>344</v>
      </c>
      <c r="B10" s="130">
        <v>3395.4722090699993</v>
      </c>
      <c r="C10" s="132">
        <v>3431.8497319899993</v>
      </c>
      <c r="D10" s="132">
        <v>3578.8320000000003</v>
      </c>
      <c r="E10" s="132">
        <v>3612.7370000000001</v>
      </c>
      <c r="F10" s="132">
        <v>3611.511</v>
      </c>
      <c r="G10" s="131"/>
      <c r="H10" s="131"/>
      <c r="I10" s="131"/>
      <c r="J10" s="131"/>
      <c r="K10" s="131"/>
    </row>
    <row r="11" spans="1:11" ht="14.25">
      <c r="A11" s="129" t="s">
        <v>345</v>
      </c>
      <c r="B11" s="132">
        <v>1138.4632500300002</v>
      </c>
      <c r="C11" s="132">
        <v>1201.9573266799998</v>
      </c>
      <c r="D11" s="132">
        <v>1338.826</v>
      </c>
      <c r="E11" s="132">
        <v>1389.02</v>
      </c>
      <c r="F11" s="132">
        <v>1384.095</v>
      </c>
      <c r="G11" s="131"/>
      <c r="H11" s="131"/>
      <c r="I11" s="131"/>
      <c r="J11" s="131"/>
      <c r="K11" s="131"/>
    </row>
    <row r="12" spans="1:11" ht="14.25">
      <c r="A12" s="129" t="s">
        <v>190</v>
      </c>
      <c r="B12" s="132">
        <v>498.24813029000001</v>
      </c>
      <c r="C12" s="132">
        <v>554.5418684199999</v>
      </c>
      <c r="D12" s="132">
        <v>573.35900000000004</v>
      </c>
      <c r="E12" s="132">
        <v>607</v>
      </c>
      <c r="F12" s="132">
        <v>607</v>
      </c>
      <c r="G12" s="131"/>
      <c r="H12" s="131"/>
      <c r="I12" s="131"/>
      <c r="J12" s="131"/>
      <c r="K12" s="131"/>
    </row>
    <row r="13" spans="1:11" ht="14.25">
      <c r="A13" s="129" t="s">
        <v>191</v>
      </c>
      <c r="B13" s="132">
        <v>130.65791300000001</v>
      </c>
      <c r="C13" s="132">
        <v>137.69044499999998</v>
      </c>
      <c r="D13" s="132">
        <v>141.70400000000001</v>
      </c>
      <c r="E13" s="132">
        <v>146.44399999999999</v>
      </c>
      <c r="F13" s="132">
        <v>146.44399999999999</v>
      </c>
      <c r="G13" s="131"/>
      <c r="H13" s="131"/>
      <c r="I13" s="131"/>
      <c r="J13" s="131"/>
      <c r="K13" s="131"/>
    </row>
    <row r="14" spans="1:11" ht="15.75">
      <c r="A14" s="133" t="s">
        <v>192</v>
      </c>
      <c r="B14" s="132">
        <v>37.949051170000004</v>
      </c>
      <c r="C14" s="132">
        <v>34.205124859999998</v>
      </c>
      <c r="D14" s="132">
        <v>66.772000000000006</v>
      </c>
      <c r="E14" s="132">
        <v>62.849999999999994</v>
      </c>
      <c r="F14" s="132">
        <v>62.849999999999994</v>
      </c>
      <c r="G14" s="131"/>
      <c r="H14" s="131"/>
      <c r="I14" s="131"/>
      <c r="J14" s="131"/>
      <c r="K14" s="131"/>
    </row>
    <row r="15" spans="1:11" ht="14.25">
      <c r="A15" s="129" t="s">
        <v>193</v>
      </c>
      <c r="B15" s="132">
        <v>975.12621749000004</v>
      </c>
      <c r="C15" s="132">
        <v>988.24148863999994</v>
      </c>
      <c r="D15" s="132">
        <v>1100</v>
      </c>
      <c r="E15" s="132">
        <v>1130.8</v>
      </c>
      <c r="F15" s="132">
        <v>1130.8</v>
      </c>
      <c r="G15" s="131"/>
      <c r="H15" s="131"/>
      <c r="I15" s="131"/>
      <c r="J15" s="131"/>
      <c r="K15" s="131"/>
    </row>
    <row r="16" spans="1:11" ht="15.75">
      <c r="A16" s="129" t="s">
        <v>194</v>
      </c>
      <c r="B16" s="132">
        <v>109.66520317000001</v>
      </c>
      <c r="C16" s="132">
        <v>68.148703210000008</v>
      </c>
      <c r="D16" s="132">
        <v>67.451000000000008</v>
      </c>
      <c r="E16" s="132">
        <v>55.677999999999997</v>
      </c>
      <c r="F16" s="132">
        <v>55.677999999999997</v>
      </c>
      <c r="G16" s="131"/>
      <c r="H16" s="131"/>
      <c r="I16" s="131"/>
      <c r="J16" s="131"/>
      <c r="K16" s="131"/>
    </row>
    <row r="17" spans="1:11" ht="14.25">
      <c r="A17" s="129" t="s">
        <v>195</v>
      </c>
      <c r="B17" s="132">
        <v>13.772268700000001</v>
      </c>
      <c r="C17" s="132">
        <v>11.048662530000001</v>
      </c>
      <c r="D17" s="132">
        <v>12</v>
      </c>
      <c r="E17" s="132">
        <v>7.0039999999999996</v>
      </c>
      <c r="F17" s="132">
        <v>7.0039999999999996</v>
      </c>
      <c r="G17" s="131"/>
      <c r="H17" s="131"/>
      <c r="I17" s="131"/>
      <c r="J17" s="131"/>
      <c r="K17" s="131"/>
    </row>
    <row r="18" spans="1:11" ht="14.25">
      <c r="A18" s="134" t="s">
        <v>196</v>
      </c>
      <c r="B18" s="132">
        <v>0.16</v>
      </c>
      <c r="C18" s="132">
        <v>1.7</v>
      </c>
      <c r="D18" s="132">
        <v>0</v>
      </c>
      <c r="E18" s="132">
        <v>0</v>
      </c>
      <c r="F18" s="132">
        <v>0</v>
      </c>
      <c r="G18" s="131"/>
      <c r="H18" s="131"/>
      <c r="I18" s="131"/>
      <c r="J18" s="131"/>
      <c r="K18" s="131"/>
    </row>
    <row r="19" spans="1:11" ht="15" customHeight="1">
      <c r="A19" s="504" t="s">
        <v>567</v>
      </c>
      <c r="B19" s="132">
        <v>90</v>
      </c>
      <c r="C19" s="132">
        <v>80</v>
      </c>
      <c r="D19" s="132">
        <v>88</v>
      </c>
      <c r="E19" s="132">
        <v>93</v>
      </c>
      <c r="F19" s="132">
        <v>93</v>
      </c>
      <c r="G19" s="131"/>
      <c r="H19" s="131"/>
      <c r="I19" s="131"/>
      <c r="J19" s="131"/>
      <c r="K19" s="131"/>
    </row>
    <row r="20" spans="1:11" ht="14.25">
      <c r="A20" s="129" t="s">
        <v>197</v>
      </c>
      <c r="B20" s="132">
        <v>0</v>
      </c>
      <c r="C20" s="132">
        <v>99.914778999999982</v>
      </c>
      <c r="D20" s="132">
        <v>149.79900000000001</v>
      </c>
      <c r="E20" s="132">
        <v>199.8</v>
      </c>
      <c r="F20" s="132">
        <v>199.8</v>
      </c>
      <c r="G20" s="131"/>
      <c r="H20" s="131"/>
      <c r="I20" s="131"/>
      <c r="J20" s="131"/>
      <c r="K20" s="131"/>
    </row>
    <row r="21" spans="1:11" ht="15" customHeight="1">
      <c r="A21" s="134" t="s">
        <v>198</v>
      </c>
      <c r="B21" s="132">
        <v>0</v>
      </c>
      <c r="C21" s="132">
        <v>36.753755500000004</v>
      </c>
      <c r="D21" s="132">
        <v>49.45</v>
      </c>
      <c r="E21" s="132">
        <v>43.1</v>
      </c>
      <c r="F21" s="132">
        <v>43.1</v>
      </c>
      <c r="G21" s="131"/>
      <c r="H21" s="131"/>
      <c r="I21" s="131"/>
      <c r="J21" s="131"/>
      <c r="K21" s="131"/>
    </row>
    <row r="22" spans="1:11" ht="14.25">
      <c r="A22" s="129" t="s">
        <v>199</v>
      </c>
      <c r="B22" s="132">
        <v>0</v>
      </c>
      <c r="C22" s="132">
        <v>0</v>
      </c>
      <c r="D22" s="132">
        <v>20</v>
      </c>
      <c r="E22" s="132">
        <v>20</v>
      </c>
      <c r="F22" s="132">
        <v>20</v>
      </c>
      <c r="G22" s="131"/>
      <c r="H22" s="131"/>
      <c r="I22" s="131"/>
      <c r="J22" s="131"/>
      <c r="K22" s="131"/>
    </row>
    <row r="23" spans="1:11" ht="14.25">
      <c r="A23" s="129" t="s">
        <v>200</v>
      </c>
      <c r="B23" s="132">
        <v>10.984113000000001</v>
      </c>
      <c r="C23" s="132">
        <v>10.984113000000001</v>
      </c>
      <c r="D23" s="132">
        <v>10.984</v>
      </c>
      <c r="E23" s="132">
        <v>12.984</v>
      </c>
      <c r="F23" s="132">
        <v>12.984</v>
      </c>
      <c r="G23" s="131"/>
      <c r="H23" s="131"/>
      <c r="I23" s="131"/>
      <c r="J23" s="131"/>
      <c r="K23" s="131"/>
    </row>
    <row r="24" spans="1:11" ht="14.25">
      <c r="A24" s="129" t="s">
        <v>201</v>
      </c>
      <c r="B24" s="132">
        <v>104.12034497</v>
      </c>
      <c r="C24" s="132">
        <v>64.898510169999994</v>
      </c>
      <c r="D24" s="132">
        <v>71.096999999999994</v>
      </c>
      <c r="E24" s="132">
        <v>74.896999999999991</v>
      </c>
      <c r="F24" s="132">
        <v>74.896999999999991</v>
      </c>
      <c r="G24" s="131"/>
      <c r="H24" s="131"/>
      <c r="I24" s="131"/>
      <c r="J24" s="131"/>
      <c r="K24" s="131"/>
    </row>
    <row r="25" spans="1:11" ht="14.25">
      <c r="A25" s="129" t="s">
        <v>202</v>
      </c>
      <c r="B25" s="132">
        <v>0</v>
      </c>
      <c r="C25" s="132">
        <v>4</v>
      </c>
      <c r="D25" s="132">
        <v>1E-3</v>
      </c>
      <c r="E25" s="132">
        <v>0</v>
      </c>
      <c r="F25" s="132">
        <v>0</v>
      </c>
      <c r="G25" s="131"/>
      <c r="H25" s="131"/>
      <c r="I25" s="131"/>
      <c r="J25" s="131"/>
      <c r="K25" s="131"/>
    </row>
    <row r="26" spans="1:11" ht="14.25">
      <c r="A26" s="129" t="s">
        <v>203</v>
      </c>
      <c r="B26" s="132">
        <v>87.5</v>
      </c>
      <c r="C26" s="132">
        <v>80</v>
      </c>
      <c r="D26" s="132">
        <v>80</v>
      </c>
      <c r="E26" s="132">
        <v>78</v>
      </c>
      <c r="F26" s="132">
        <v>78</v>
      </c>
      <c r="G26" s="131"/>
      <c r="H26" s="131"/>
      <c r="I26" s="131"/>
      <c r="J26" s="131"/>
      <c r="K26" s="131"/>
    </row>
    <row r="27" spans="1:11" ht="14.25">
      <c r="A27" s="129" t="s">
        <v>204</v>
      </c>
      <c r="B27" s="132">
        <v>53.460977040001126</v>
      </c>
      <c r="C27" s="132">
        <v>44.249402340000415</v>
      </c>
      <c r="D27" s="132">
        <v>59.889000000000124</v>
      </c>
      <c r="E27" s="132">
        <v>39.928999999999178</v>
      </c>
      <c r="F27" s="132">
        <v>39.928999999999178</v>
      </c>
      <c r="G27" s="131"/>
      <c r="H27" s="131"/>
      <c r="I27" s="131"/>
      <c r="J27" s="131"/>
      <c r="K27" s="131"/>
    </row>
    <row r="28" spans="1:11" ht="7.5" customHeight="1">
      <c r="A28" s="135"/>
      <c r="B28" s="136"/>
      <c r="C28" s="136"/>
      <c r="D28" s="136"/>
      <c r="E28" s="136"/>
      <c r="F28" s="136"/>
      <c r="G28" s="131"/>
      <c r="H28" s="131"/>
      <c r="I28" s="131"/>
      <c r="J28" s="131"/>
      <c r="K28" s="131"/>
    </row>
    <row r="29" spans="1:11" ht="7.5" customHeight="1">
      <c r="A29" s="137"/>
      <c r="B29" s="138"/>
      <c r="C29" s="138"/>
      <c r="D29" s="138"/>
      <c r="E29" s="138"/>
      <c r="F29" s="138"/>
      <c r="G29" s="131"/>
      <c r="H29" s="131"/>
      <c r="I29" s="131"/>
      <c r="J29" s="131"/>
      <c r="K29" s="131"/>
    </row>
    <row r="30" spans="1:11" ht="14.25">
      <c r="A30" s="126" t="s">
        <v>205</v>
      </c>
      <c r="B30" s="127">
        <v>7441.3261350000012</v>
      </c>
      <c r="C30" s="127">
        <v>8200.7786390000001</v>
      </c>
      <c r="D30" s="127">
        <v>8393.893</v>
      </c>
      <c r="E30" s="127">
        <v>8884.3819999999996</v>
      </c>
      <c r="F30" s="127">
        <v>8884.3819999999996</v>
      </c>
      <c r="G30" s="131"/>
      <c r="H30" s="131"/>
      <c r="I30" s="131"/>
      <c r="J30" s="131"/>
      <c r="K30" s="131"/>
    </row>
    <row r="31" spans="1:11" ht="14.25">
      <c r="A31" s="124" t="s">
        <v>206</v>
      </c>
      <c r="B31" s="139">
        <f>SUM(B32:B39)</f>
        <v>280.38403298000003</v>
      </c>
      <c r="C31" s="139">
        <f>SUM(C32:C39)</f>
        <v>273.89941475999996</v>
      </c>
      <c r="D31" s="139">
        <f>SUM(D32:D39)</f>
        <v>286.767</v>
      </c>
      <c r="E31" s="139">
        <f>SUM(E32:E39)</f>
        <v>297.30500000000001</v>
      </c>
      <c r="F31" s="139">
        <f>SUM(F32:F39)</f>
        <v>297.30500000000001</v>
      </c>
      <c r="G31" s="131"/>
      <c r="H31" s="131"/>
      <c r="I31" s="131"/>
      <c r="J31" s="131"/>
      <c r="K31" s="131"/>
    </row>
    <row r="32" spans="1:11" ht="14.25">
      <c r="A32" s="129" t="s">
        <v>207</v>
      </c>
      <c r="B32" s="132">
        <v>100.446</v>
      </c>
      <c r="C32" s="132">
        <v>113.23599999999999</v>
      </c>
      <c r="D32" s="132">
        <v>118.46899999999999</v>
      </c>
      <c r="E32" s="132">
        <v>124.515</v>
      </c>
      <c r="F32" s="132">
        <v>124.515</v>
      </c>
      <c r="G32" s="131"/>
      <c r="H32" s="131"/>
      <c r="I32" s="131"/>
      <c r="J32" s="131"/>
      <c r="K32" s="131"/>
    </row>
    <row r="33" spans="1:11" ht="14.25" hidden="1">
      <c r="A33" s="129" t="s">
        <v>208</v>
      </c>
      <c r="B33" s="132">
        <v>11.473000000000001</v>
      </c>
      <c r="C33" s="132">
        <v>0</v>
      </c>
      <c r="D33" s="132">
        <v>0</v>
      </c>
      <c r="E33" s="132">
        <v>0</v>
      </c>
      <c r="F33" s="132">
        <v>0</v>
      </c>
      <c r="G33" s="131"/>
      <c r="H33" s="131"/>
      <c r="I33" s="131"/>
      <c r="J33" s="131"/>
      <c r="K33" s="131"/>
    </row>
    <row r="34" spans="1:11" ht="14.25">
      <c r="A34" s="129" t="s">
        <v>209</v>
      </c>
      <c r="B34" s="132">
        <v>2.214</v>
      </c>
      <c r="C34" s="132">
        <v>2.2389999999999999</v>
      </c>
      <c r="D34" s="132">
        <v>2.4</v>
      </c>
      <c r="E34" s="132">
        <v>2.4900000000000002</v>
      </c>
      <c r="F34" s="132">
        <v>2.4900000000000002</v>
      </c>
      <c r="G34" s="131"/>
      <c r="H34" s="131"/>
      <c r="I34" s="131"/>
      <c r="J34" s="131"/>
      <c r="K34" s="131"/>
    </row>
    <row r="35" spans="1:11" ht="14.25">
      <c r="A35" s="129" t="s">
        <v>210</v>
      </c>
      <c r="B35" s="132">
        <v>72.7222486</v>
      </c>
      <c r="C35" s="132">
        <v>75.231381989999988</v>
      </c>
      <c r="D35" s="132">
        <v>77.138000000000005</v>
      </c>
      <c r="E35" s="132">
        <v>79.795999999999992</v>
      </c>
      <c r="F35" s="132">
        <v>79.795999999999992</v>
      </c>
      <c r="G35" s="131"/>
      <c r="H35" s="131"/>
      <c r="I35" s="131"/>
      <c r="J35" s="131"/>
      <c r="K35" s="131"/>
    </row>
    <row r="36" spans="1:11" ht="14.25">
      <c r="A36" s="129" t="s">
        <v>200</v>
      </c>
      <c r="B36" s="132">
        <v>10.533887</v>
      </c>
      <c r="C36" s="132">
        <v>10.533887</v>
      </c>
      <c r="D36" s="132">
        <v>10.534000000000001</v>
      </c>
      <c r="E36" s="132">
        <v>10.534000000000001</v>
      </c>
      <c r="F36" s="132">
        <v>10.534000000000001</v>
      </c>
      <c r="G36" s="131"/>
      <c r="H36" s="131"/>
      <c r="I36" s="131"/>
      <c r="J36" s="131"/>
      <c r="K36" s="131"/>
    </row>
    <row r="37" spans="1:11" ht="14.25">
      <c r="A37" s="129" t="s">
        <v>211</v>
      </c>
      <c r="B37" s="132">
        <v>0.5</v>
      </c>
      <c r="C37" s="132">
        <v>0.47499999999999998</v>
      </c>
      <c r="D37" s="132">
        <v>0.85</v>
      </c>
      <c r="E37" s="132">
        <v>0.8</v>
      </c>
      <c r="F37" s="132">
        <v>0.8</v>
      </c>
      <c r="G37" s="131"/>
      <c r="H37" s="131"/>
      <c r="I37" s="131"/>
      <c r="J37" s="131"/>
      <c r="K37" s="131"/>
    </row>
    <row r="38" spans="1:11" ht="14.25">
      <c r="A38" s="129" t="s">
        <v>201</v>
      </c>
      <c r="B38" s="132">
        <v>39.283225170000001</v>
      </c>
      <c r="C38" s="132">
        <v>21.908494000000005</v>
      </c>
      <c r="D38" s="132">
        <v>31.931000000000001</v>
      </c>
      <c r="E38" s="132">
        <v>34.035999999999994</v>
      </c>
      <c r="F38" s="132">
        <v>34.035999999999994</v>
      </c>
      <c r="G38" s="131"/>
      <c r="H38" s="131"/>
      <c r="I38" s="131"/>
      <c r="J38" s="131"/>
      <c r="K38" s="131"/>
    </row>
    <row r="39" spans="1:11" ht="14.25">
      <c r="A39" s="129" t="s">
        <v>212</v>
      </c>
      <c r="B39" s="132">
        <v>43.211672210000046</v>
      </c>
      <c r="C39" s="132">
        <v>50.275651769999968</v>
      </c>
      <c r="D39" s="132">
        <v>45.444999999999993</v>
      </c>
      <c r="E39" s="132">
        <v>45.134000000000015</v>
      </c>
      <c r="F39" s="132">
        <v>45.134000000000015</v>
      </c>
      <c r="G39" s="131"/>
      <c r="H39" s="131"/>
      <c r="I39" s="131"/>
      <c r="J39" s="131"/>
      <c r="K39" s="131"/>
    </row>
    <row r="40" spans="1:11" ht="7.5" customHeight="1">
      <c r="A40" s="135"/>
      <c r="B40" s="136"/>
      <c r="C40" s="136"/>
      <c r="D40" s="136"/>
      <c r="E40" s="136"/>
      <c r="F40" s="136"/>
      <c r="G40" s="131"/>
      <c r="H40" s="131"/>
      <c r="I40" s="131"/>
      <c r="J40" s="131"/>
      <c r="K40" s="131"/>
    </row>
    <row r="41" spans="1:11" ht="7.5" customHeight="1">
      <c r="A41" s="137"/>
      <c r="B41" s="138"/>
      <c r="C41" s="138"/>
      <c r="D41" s="138"/>
      <c r="E41" s="138"/>
      <c r="F41" s="138"/>
      <c r="G41" s="131"/>
      <c r="H41" s="131"/>
      <c r="I41" s="131"/>
      <c r="J41" s="131"/>
      <c r="K41" s="131"/>
    </row>
    <row r="42" spans="1:11" ht="15" customHeight="1">
      <c r="A42" s="140" t="s">
        <v>213</v>
      </c>
      <c r="B42" s="141">
        <f t="shared" ref="B42:F43" si="0">B8+B30</f>
        <v>19682.191682000004</v>
      </c>
      <c r="C42" s="141">
        <f t="shared" si="0"/>
        <v>21663.197075</v>
      </c>
      <c r="D42" s="141">
        <f t="shared" si="0"/>
        <v>22135.27</v>
      </c>
      <c r="E42" s="141">
        <f t="shared" si="0"/>
        <v>23428.874</v>
      </c>
      <c r="F42" s="141">
        <f t="shared" si="0"/>
        <v>23428.874</v>
      </c>
      <c r="G42" s="131"/>
      <c r="H42" s="131"/>
      <c r="I42" s="131"/>
      <c r="J42" s="131"/>
      <c r="K42" s="131"/>
    </row>
    <row r="43" spans="1:11" ht="14.25">
      <c r="A43" s="142" t="s">
        <v>214</v>
      </c>
      <c r="B43" s="141">
        <f t="shared" si="0"/>
        <v>6925.9637109099986</v>
      </c>
      <c r="C43" s="141">
        <f t="shared" si="0"/>
        <v>7124.0833260999998</v>
      </c>
      <c r="D43" s="141">
        <f t="shared" si="0"/>
        <v>7694.9310000000005</v>
      </c>
      <c r="E43" s="141">
        <f t="shared" si="0"/>
        <v>7870.5480000000007</v>
      </c>
      <c r="F43" s="141">
        <f t="shared" si="0"/>
        <v>7864.3970000000008</v>
      </c>
      <c r="G43" s="131"/>
      <c r="H43" s="131"/>
      <c r="I43" s="131"/>
      <c r="J43" s="131"/>
      <c r="K43" s="131"/>
    </row>
    <row r="44" spans="1:11" s="145" customFormat="1" ht="7.5" customHeight="1">
      <c r="A44" s="143"/>
      <c r="B44" s="144"/>
      <c r="C44" s="144"/>
      <c r="D44" s="144"/>
      <c r="E44" s="144"/>
      <c r="F44" s="144"/>
      <c r="G44" s="131"/>
      <c r="H44" s="131"/>
      <c r="I44" s="131"/>
      <c r="J44" s="131"/>
      <c r="K44" s="131"/>
    </row>
    <row r="45" spans="1:11">
      <c r="B45" s="146"/>
      <c r="C45" s="146"/>
      <c r="D45" s="146"/>
      <c r="E45" s="146"/>
      <c r="F45" s="146"/>
    </row>
    <row r="46" spans="1:11" ht="12" customHeight="1">
      <c r="A46" s="150" t="s">
        <v>356</v>
      </c>
      <c r="B46" s="146"/>
      <c r="C46" s="146"/>
      <c r="D46" s="146"/>
      <c r="E46" s="146"/>
      <c r="F46" s="146"/>
    </row>
    <row r="47" spans="1:11" s="117" customFormat="1" ht="12" customHeight="1">
      <c r="A47" s="148" t="s">
        <v>215</v>
      </c>
      <c r="B47" s="149"/>
      <c r="C47" s="149"/>
      <c r="D47" s="149"/>
    </row>
    <row r="48" spans="1:11" s="117" customFormat="1" ht="12" customHeight="1">
      <c r="A48" s="150" t="s">
        <v>216</v>
      </c>
      <c r="B48" s="149"/>
      <c r="C48" s="149"/>
      <c r="D48" s="149"/>
    </row>
    <row r="49" spans="1:6" s="117" customFormat="1" ht="12" customHeight="1">
      <c r="A49" s="148" t="s">
        <v>217</v>
      </c>
      <c r="B49" s="149"/>
      <c r="C49" s="149"/>
      <c r="D49" s="149"/>
    </row>
    <row r="50" spans="1:6" s="117" customFormat="1" ht="12" customHeight="1">
      <c r="A50" s="147" t="s">
        <v>4</v>
      </c>
      <c r="B50" s="116"/>
      <c r="C50" s="116"/>
      <c r="D50" s="116"/>
      <c r="E50" s="115"/>
      <c r="F50" s="115"/>
    </row>
  </sheetData>
  <pageMargins left="0.70866141732283472" right="0.70866141732283472" top="0.78740157480314965" bottom="0.78740157480314965" header="0.31496062992125984" footer="0.31496062992125984"/>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showGridLines="0" workbookViewId="0"/>
  </sheetViews>
  <sheetFormatPr baseColWidth="10" defaultRowHeight="12.75"/>
  <cols>
    <col min="1" max="1" width="42.28515625" customWidth="1"/>
    <col min="2" max="6" width="9.42578125" customWidth="1"/>
  </cols>
  <sheetData>
    <row r="1" spans="1:6" ht="16.5">
      <c r="A1" s="151" t="s">
        <v>523</v>
      </c>
      <c r="B1" s="23"/>
      <c r="C1" s="23"/>
      <c r="D1" s="27"/>
      <c r="E1" s="27"/>
      <c r="F1" s="27"/>
    </row>
    <row r="2" spans="1:6" ht="16.5">
      <c r="A2" s="27" t="s">
        <v>0</v>
      </c>
      <c r="B2" s="23"/>
      <c r="C2" s="23"/>
      <c r="D2" s="27"/>
      <c r="E2" s="27"/>
      <c r="F2" s="27"/>
    </row>
    <row r="3" spans="1:6" ht="15">
      <c r="A3" s="27"/>
      <c r="B3" s="27"/>
      <c r="C3" s="27"/>
      <c r="D3" s="27"/>
      <c r="E3" s="27"/>
      <c r="F3" s="27"/>
    </row>
    <row r="4" spans="1:6" s="120" customFormat="1" ht="22.5" customHeight="1">
      <c r="A4" s="152"/>
      <c r="B4" s="152">
        <v>2009</v>
      </c>
      <c r="C4" s="152">
        <v>2010</v>
      </c>
      <c r="D4" s="152">
        <v>2011</v>
      </c>
      <c r="E4" s="152">
        <v>2012</v>
      </c>
      <c r="F4" s="152">
        <v>2013</v>
      </c>
    </row>
    <row r="5" spans="1:6" s="123" customFormat="1" ht="22.5" customHeight="1">
      <c r="A5" s="153"/>
      <c r="B5" s="154" t="s">
        <v>150</v>
      </c>
      <c r="C5" s="154" t="s">
        <v>150</v>
      </c>
      <c r="D5" s="154" t="s">
        <v>150</v>
      </c>
      <c r="E5" s="154" t="s">
        <v>151</v>
      </c>
      <c r="F5" s="154" t="s">
        <v>152</v>
      </c>
    </row>
    <row r="6" spans="1:6" s="27" customFormat="1" ht="22.5" customHeight="1">
      <c r="A6" s="155" t="s">
        <v>218</v>
      </c>
      <c r="B6" s="161">
        <v>7654.6769999999997</v>
      </c>
      <c r="C6" s="161">
        <v>8205.5889999999999</v>
      </c>
      <c r="D6" s="161">
        <v>8071.5050000000001</v>
      </c>
      <c r="E6" s="161">
        <v>8977.89</v>
      </c>
      <c r="F6" s="161">
        <v>8916.35</v>
      </c>
    </row>
    <row r="7" spans="1:6" s="27" customFormat="1" ht="15">
      <c r="A7" s="155" t="s">
        <v>219</v>
      </c>
      <c r="B7" s="161">
        <v>996.15800000000002</v>
      </c>
      <c r="C7" s="161">
        <v>989.79499999999996</v>
      </c>
      <c r="D7" s="161">
        <v>997.66600000000005</v>
      </c>
      <c r="E7" s="161">
        <v>999.63900000000001</v>
      </c>
      <c r="F7" s="161">
        <v>1001.478</v>
      </c>
    </row>
    <row r="8" spans="1:6" s="27" customFormat="1" ht="15">
      <c r="A8" s="155" t="s">
        <v>220</v>
      </c>
      <c r="B8" s="161">
        <v>884.39699999999993</v>
      </c>
      <c r="C8" s="161">
        <v>1108.8</v>
      </c>
      <c r="D8" s="161">
        <v>1006.701</v>
      </c>
      <c r="E8" s="161">
        <v>1037.8</v>
      </c>
      <c r="F8" s="161">
        <v>1020.7</v>
      </c>
    </row>
    <row r="9" spans="1:6" s="27" customFormat="1" ht="15">
      <c r="A9" s="155" t="s">
        <v>221</v>
      </c>
      <c r="B9" s="161">
        <v>561.18900000000008</v>
      </c>
      <c r="C9" s="161">
        <v>836.32</v>
      </c>
      <c r="D9" s="161">
        <v>859.65800000000002</v>
      </c>
      <c r="E9" s="161">
        <v>823.67200000000003</v>
      </c>
      <c r="F9" s="27">
        <v>833.7</v>
      </c>
    </row>
    <row r="10" spans="1:6" s="27" customFormat="1" ht="15.75">
      <c r="A10" s="155" t="s">
        <v>347</v>
      </c>
      <c r="B10" s="161">
        <v>1772.655</v>
      </c>
      <c r="C10" s="161">
        <v>1855.0419999999999</v>
      </c>
      <c r="D10" s="161">
        <v>1899.8589999999999</v>
      </c>
      <c r="E10" s="201">
        <v>2405.6260000000002</v>
      </c>
      <c r="F10" s="161">
        <v>2266.627</v>
      </c>
    </row>
    <row r="11" spans="1:6" s="27" customFormat="1" ht="21.75" customHeight="1">
      <c r="A11" s="156" t="s">
        <v>84</v>
      </c>
      <c r="B11" s="157">
        <f>SUM(B6:B10)</f>
        <v>11869.076000000001</v>
      </c>
      <c r="C11" s="157">
        <f>SUM(C6:C10)</f>
        <v>12995.545999999998</v>
      </c>
      <c r="D11" s="157">
        <f>SUM(D6:D10)</f>
        <v>12835.388999999999</v>
      </c>
      <c r="E11" s="157">
        <f>SUM(E6:E10)</f>
        <v>14244.626999999999</v>
      </c>
      <c r="F11" s="157">
        <f>SUM(F6:F10)</f>
        <v>14038.855000000001</v>
      </c>
    </row>
    <row r="12" spans="1:6" s="4" customFormat="1" ht="11.25" customHeight="1">
      <c r="A12" s="158"/>
      <c r="B12" s="158"/>
      <c r="C12" s="158"/>
      <c r="D12" s="158"/>
      <c r="E12" s="158"/>
    </row>
    <row r="13" spans="1:6" s="160" customFormat="1" ht="14.25" customHeight="1">
      <c r="A13" s="159" t="s">
        <v>222</v>
      </c>
    </row>
    <row r="14" spans="1:6" s="27" customFormat="1" ht="14.25" customHeight="1">
      <c r="A14" s="367" t="s">
        <v>348</v>
      </c>
      <c r="B14" s="161"/>
      <c r="C14" s="161"/>
      <c r="D14" s="161"/>
      <c r="E14" s="161"/>
      <c r="F14" s="161"/>
    </row>
    <row r="15" spans="1:6" s="27" customFormat="1" ht="14.25" customHeight="1">
      <c r="A15" s="368" t="s">
        <v>4</v>
      </c>
      <c r="B15" s="161"/>
      <c r="C15" s="161"/>
      <c r="D15" s="161"/>
      <c r="E15" s="161"/>
      <c r="F15" s="161"/>
    </row>
    <row r="16" spans="1:6" s="162" customFormat="1" ht="15">
      <c r="B16" s="161"/>
      <c r="C16" s="161"/>
      <c r="D16" s="161"/>
      <c r="E16" s="161"/>
      <c r="F16" s="161"/>
    </row>
    <row r="17" spans="2:6" ht="15">
      <c r="B17" s="161"/>
      <c r="C17" s="161"/>
      <c r="D17" s="161"/>
      <c r="E17" s="161"/>
      <c r="F17" s="161"/>
    </row>
    <row r="18" spans="2:6" ht="15">
      <c r="B18" s="161"/>
      <c r="C18" s="161"/>
      <c r="D18" s="161"/>
      <c r="E18" s="161"/>
      <c r="F18" s="161"/>
    </row>
    <row r="19" spans="2:6" ht="15">
      <c r="B19" s="161"/>
      <c r="C19" s="161"/>
      <c r="D19" s="161"/>
      <c r="E19" s="161"/>
      <c r="F19" s="161"/>
    </row>
    <row r="20" spans="2:6" ht="15">
      <c r="B20" s="161"/>
      <c r="C20" s="161"/>
      <c r="D20" s="161"/>
      <c r="E20" s="161"/>
      <c r="F20" s="161"/>
    </row>
    <row r="21" spans="2:6" ht="15">
      <c r="B21" s="161"/>
      <c r="C21" s="161"/>
      <c r="D21" s="161"/>
      <c r="E21" s="161"/>
      <c r="F21" s="161"/>
    </row>
    <row r="22" spans="2:6" ht="15">
      <c r="B22" s="161"/>
      <c r="C22" s="161"/>
      <c r="D22" s="161"/>
      <c r="E22" s="161"/>
      <c r="F22" s="161"/>
    </row>
    <row r="25" spans="2:6">
      <c r="B25" s="163"/>
      <c r="C25" s="163"/>
      <c r="D25" s="163"/>
      <c r="E25" s="163"/>
      <c r="F25" s="163"/>
    </row>
  </sheetData>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workbookViewId="0"/>
  </sheetViews>
  <sheetFormatPr baseColWidth="10" defaultRowHeight="16.5"/>
  <cols>
    <col min="1" max="1" width="32.140625" style="586" bestFit="1" customWidth="1"/>
    <col min="2" max="16384" width="11.42578125" style="586"/>
  </cols>
  <sheetData>
    <row r="1" spans="1:3">
      <c r="A1" s="587" t="s">
        <v>607</v>
      </c>
      <c r="B1" s="588"/>
      <c r="C1" s="588"/>
    </row>
    <row r="2" spans="1:3">
      <c r="A2" s="588" t="s">
        <v>0</v>
      </c>
      <c r="B2" s="588"/>
      <c r="C2" s="588"/>
    </row>
    <row r="3" spans="1:3" ht="14.25" customHeight="1">
      <c r="A3" s="589"/>
      <c r="B3" s="589"/>
      <c r="C3" s="589"/>
    </row>
    <row r="4" spans="1:3" s="590" customFormat="1" ht="33" customHeight="1">
      <c r="A4" s="594"/>
      <c r="B4" s="594"/>
      <c r="C4" s="600" t="s">
        <v>606</v>
      </c>
    </row>
    <row r="5" spans="1:3" ht="10.15" customHeight="1">
      <c r="A5" s="588"/>
      <c r="B5" s="588"/>
      <c r="C5" s="588"/>
    </row>
    <row r="6" spans="1:3">
      <c r="A6" s="584" t="s">
        <v>605</v>
      </c>
      <c r="B6" s="588"/>
      <c r="C6" s="585">
        <v>1000</v>
      </c>
    </row>
    <row r="7" spans="1:3">
      <c r="A7" s="584" t="s">
        <v>604</v>
      </c>
      <c r="B7" s="588"/>
      <c r="C7" s="585">
        <v>400</v>
      </c>
    </row>
    <row r="8" spans="1:3">
      <c r="A8" s="584" t="s">
        <v>603</v>
      </c>
      <c r="B8" s="588"/>
      <c r="C8" s="585">
        <v>400</v>
      </c>
    </row>
    <row r="9" spans="1:3">
      <c r="A9" s="584" t="s">
        <v>598</v>
      </c>
      <c r="B9" s="588"/>
      <c r="C9" s="585">
        <v>346</v>
      </c>
    </row>
    <row r="10" spans="1:3">
      <c r="A10" s="584" t="s">
        <v>597</v>
      </c>
      <c r="B10" s="588"/>
      <c r="C10" s="585">
        <v>1616</v>
      </c>
    </row>
    <row r="11" spans="1:3">
      <c r="A11" s="584" t="s">
        <v>601</v>
      </c>
      <c r="B11" s="588"/>
      <c r="C11" s="585">
        <v>500</v>
      </c>
    </row>
    <row r="12" spans="1:3">
      <c r="A12" s="584" t="s">
        <v>596</v>
      </c>
      <c r="B12" s="588"/>
      <c r="C12" s="585">
        <v>110</v>
      </c>
    </row>
    <row r="13" spans="1:3">
      <c r="A13" s="584" t="s">
        <v>636</v>
      </c>
      <c r="B13" s="588"/>
      <c r="C13" s="585">
        <v>60</v>
      </c>
    </row>
    <row r="14" spans="1:3">
      <c r="A14" s="584" t="s">
        <v>602</v>
      </c>
      <c r="B14" s="588"/>
      <c r="C14" s="585">
        <v>500</v>
      </c>
    </row>
    <row r="15" spans="1:3">
      <c r="A15" s="584" t="s">
        <v>600</v>
      </c>
      <c r="B15" s="588"/>
      <c r="C15" s="585">
        <v>160</v>
      </c>
    </row>
    <row r="16" spans="1:3">
      <c r="A16" s="584" t="s">
        <v>599</v>
      </c>
      <c r="B16" s="588"/>
      <c r="C16" s="585">
        <v>1235</v>
      </c>
    </row>
    <row r="17" spans="1:3">
      <c r="A17" s="584" t="s">
        <v>595</v>
      </c>
      <c r="B17" s="588"/>
      <c r="C17" s="585">
        <v>11</v>
      </c>
    </row>
    <row r="18" spans="1:3" s="592" customFormat="1" ht="24" customHeight="1">
      <c r="A18" s="591" t="s">
        <v>84</v>
      </c>
      <c r="B18" s="591"/>
      <c r="C18" s="593">
        <f>SUM(C6:C17)</f>
        <v>6338</v>
      </c>
    </row>
    <row r="19" spans="1:3" ht="14.25" customHeight="1"/>
    <row r="20" spans="1:3" ht="14.25" customHeight="1">
      <c r="A20" s="601" t="s">
        <v>594</v>
      </c>
    </row>
    <row r="21" spans="1:3" ht="14.25" customHeight="1">
      <c r="A21" s="601" t="s">
        <v>4</v>
      </c>
    </row>
  </sheetData>
  <pageMargins left="0.7" right="0.7" top="0.78740157499999996" bottom="0.78740157499999996"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showGridLines="0" zoomScaleNormal="100" workbookViewId="0"/>
  </sheetViews>
  <sheetFormatPr baseColWidth="10" defaultRowHeight="12.75"/>
  <cols>
    <col min="1" max="1" width="28.7109375" style="176" customWidth="1"/>
    <col min="2" max="6" width="12.140625" style="169" customWidth="1"/>
    <col min="7" max="16384" width="11.42578125" style="169"/>
  </cols>
  <sheetData>
    <row r="1" spans="1:12" s="164" customFormat="1" ht="15.75">
      <c r="A1" s="616" t="s">
        <v>619</v>
      </c>
      <c r="B1" s="616"/>
      <c r="C1" s="616"/>
      <c r="D1" s="617"/>
      <c r="E1" s="617"/>
      <c r="F1" s="617"/>
    </row>
    <row r="2" spans="1:12" s="165" customFormat="1" ht="15" customHeight="1">
      <c r="A2" s="618" t="s">
        <v>0</v>
      </c>
      <c r="B2" s="619"/>
      <c r="C2" s="619"/>
    </row>
    <row r="3" spans="1:12" s="164" customFormat="1" ht="11.25" customHeight="1">
      <c r="A3" s="620"/>
      <c r="B3" s="621"/>
      <c r="C3" s="621"/>
      <c r="D3" s="622"/>
      <c r="E3" s="622"/>
      <c r="F3" s="622"/>
    </row>
    <row r="4" spans="1:12" s="167" customFormat="1" ht="37.5" customHeight="1">
      <c r="A4" s="623"/>
      <c r="B4" s="625" t="s">
        <v>137</v>
      </c>
      <c r="C4" s="624" t="s">
        <v>1</v>
      </c>
      <c r="D4" s="624" t="s">
        <v>349</v>
      </c>
      <c r="E4" s="625" t="s">
        <v>2</v>
      </c>
      <c r="F4" s="625" t="s">
        <v>273</v>
      </c>
      <c r="G4" s="166"/>
    </row>
    <row r="5" spans="1:12" ht="18.75" customHeight="1">
      <c r="A5" s="626" t="s">
        <v>620</v>
      </c>
      <c r="B5" s="174"/>
      <c r="C5" s="174"/>
      <c r="D5" s="174"/>
      <c r="E5" s="174"/>
      <c r="F5" s="174"/>
      <c r="G5" s="168"/>
      <c r="H5" s="168"/>
      <c r="I5" s="168"/>
    </row>
    <row r="6" spans="1:12" ht="15.75">
      <c r="A6" s="175" t="s">
        <v>621</v>
      </c>
      <c r="B6" s="627">
        <v>2279.3000000000002</v>
      </c>
      <c r="C6" s="627">
        <v>2335.89</v>
      </c>
      <c r="D6" s="627">
        <v>2512.1999999999998</v>
      </c>
      <c r="E6" s="627">
        <v>2500</v>
      </c>
      <c r="F6" s="627">
        <v>2600</v>
      </c>
      <c r="G6" s="168"/>
      <c r="H6" s="171"/>
      <c r="I6" s="171"/>
      <c r="J6" s="171"/>
      <c r="K6" s="171"/>
      <c r="L6" s="171"/>
    </row>
    <row r="7" spans="1:12" ht="18.75" customHeight="1">
      <c r="A7" s="626" t="s">
        <v>223</v>
      </c>
      <c r="B7" s="628"/>
      <c r="C7" s="628"/>
      <c r="D7" s="628"/>
      <c r="E7" s="628"/>
      <c r="F7" s="628"/>
      <c r="G7" s="168"/>
      <c r="H7" s="168"/>
      <c r="I7" s="168"/>
    </row>
    <row r="8" spans="1:12" ht="15.75">
      <c r="A8" s="175" t="s">
        <v>622</v>
      </c>
      <c r="B8" s="627">
        <v>757.35</v>
      </c>
      <c r="C8" s="627">
        <v>721.08</v>
      </c>
      <c r="D8" s="627">
        <v>751.48</v>
      </c>
      <c r="E8" s="627">
        <v>778.625</v>
      </c>
      <c r="F8" s="627">
        <v>784.22500000000002</v>
      </c>
      <c r="G8" s="168"/>
      <c r="H8" s="171"/>
      <c r="I8" s="171"/>
      <c r="J8" s="171"/>
      <c r="K8" s="171"/>
      <c r="L8" s="171"/>
    </row>
    <row r="9" spans="1:12" ht="15.75">
      <c r="A9" s="175" t="s">
        <v>623</v>
      </c>
      <c r="B9" s="627">
        <v>550.35</v>
      </c>
      <c r="C9" s="627">
        <v>589.80999999999995</v>
      </c>
      <c r="D9" s="627">
        <v>560.51</v>
      </c>
      <c r="E9" s="627">
        <v>539.42399999999998</v>
      </c>
      <c r="F9" s="627">
        <v>539.42399999999998</v>
      </c>
      <c r="G9" s="168"/>
      <c r="H9" s="171"/>
      <c r="I9" s="171"/>
      <c r="J9" s="171"/>
      <c r="K9" s="171"/>
      <c r="L9" s="171"/>
    </row>
    <row r="10" spans="1:12" ht="15">
      <c r="A10" s="175" t="s">
        <v>224</v>
      </c>
      <c r="B10" s="627">
        <v>0</v>
      </c>
      <c r="C10" s="627">
        <v>4.07</v>
      </c>
      <c r="D10" s="627">
        <v>0</v>
      </c>
      <c r="E10" s="627">
        <v>0</v>
      </c>
      <c r="F10" s="627">
        <v>0</v>
      </c>
      <c r="G10" s="168"/>
      <c r="H10" s="171"/>
      <c r="I10" s="171"/>
      <c r="J10" s="171"/>
      <c r="K10" s="171"/>
      <c r="L10" s="171"/>
    </row>
    <row r="11" spans="1:12" ht="15">
      <c r="A11" s="175" t="s">
        <v>225</v>
      </c>
      <c r="B11" s="627">
        <v>1.1040000000000001</v>
      </c>
      <c r="C11" s="627">
        <v>1.08</v>
      </c>
      <c r="D11" s="627">
        <v>0.75</v>
      </c>
      <c r="E11" s="627">
        <v>0.95</v>
      </c>
      <c r="F11" s="627">
        <v>0.95</v>
      </c>
      <c r="G11" s="168"/>
      <c r="H11" s="171"/>
      <c r="I11" s="171"/>
      <c r="J11" s="171"/>
      <c r="K11" s="171"/>
      <c r="L11" s="171"/>
    </row>
    <row r="12" spans="1:12" ht="15">
      <c r="A12" s="175" t="s">
        <v>226</v>
      </c>
      <c r="B12" s="627">
        <v>74.510000000000005</v>
      </c>
      <c r="C12" s="627">
        <v>67.254999999999995</v>
      </c>
      <c r="D12" s="627">
        <v>98.56</v>
      </c>
      <c r="E12" s="627">
        <v>95.201999999999998</v>
      </c>
      <c r="F12" s="627">
        <v>88.501999999999995</v>
      </c>
      <c r="G12" s="168"/>
      <c r="H12" s="171"/>
      <c r="I12" s="171"/>
      <c r="J12" s="171"/>
      <c r="K12" s="171"/>
      <c r="L12" s="171"/>
    </row>
    <row r="13" spans="1:12" ht="15">
      <c r="A13" s="175" t="s">
        <v>227</v>
      </c>
      <c r="B13" s="627">
        <v>103.895</v>
      </c>
      <c r="C13" s="627">
        <v>52.65</v>
      </c>
      <c r="D13" s="627">
        <v>43.66</v>
      </c>
      <c r="E13" s="627">
        <v>80.001999999999995</v>
      </c>
      <c r="F13" s="627">
        <v>75.001999999999995</v>
      </c>
      <c r="G13" s="168"/>
      <c r="H13" s="171"/>
      <c r="I13" s="171"/>
      <c r="J13" s="171"/>
      <c r="K13" s="171"/>
      <c r="L13" s="171"/>
    </row>
    <row r="14" spans="1:12" ht="15">
      <c r="A14" s="175" t="s">
        <v>228</v>
      </c>
      <c r="B14" s="627">
        <v>0</v>
      </c>
      <c r="C14" s="627">
        <v>0</v>
      </c>
      <c r="D14" s="627">
        <v>0</v>
      </c>
      <c r="E14" s="627">
        <v>0</v>
      </c>
      <c r="F14" s="627">
        <v>0</v>
      </c>
      <c r="G14" s="168"/>
      <c r="H14" s="171"/>
      <c r="I14" s="171"/>
      <c r="J14" s="171"/>
      <c r="K14" s="171"/>
      <c r="L14" s="171"/>
    </row>
    <row r="15" spans="1:12" ht="15">
      <c r="A15" s="175" t="s">
        <v>229</v>
      </c>
      <c r="B15" s="627">
        <v>0</v>
      </c>
      <c r="C15" s="627">
        <v>5.7060000000000004</v>
      </c>
      <c r="D15" s="627">
        <v>9.51</v>
      </c>
      <c r="E15" s="627">
        <v>0</v>
      </c>
      <c r="F15" s="627">
        <v>0</v>
      </c>
      <c r="G15" s="168"/>
      <c r="H15" s="171"/>
      <c r="I15" s="171"/>
      <c r="J15" s="171"/>
      <c r="K15" s="171"/>
      <c r="L15" s="171"/>
    </row>
    <row r="16" spans="1:12" ht="15">
      <c r="A16" s="626" t="s">
        <v>230</v>
      </c>
      <c r="B16" s="629">
        <f t="shared" ref="B16:E16" si="0">SUM(B8:B15)</f>
        <v>1487.2090000000001</v>
      </c>
      <c r="C16" s="629">
        <f t="shared" si="0"/>
        <v>1441.6509999999996</v>
      </c>
      <c r="D16" s="629">
        <f>SUM(D8:D15)</f>
        <v>1464.47</v>
      </c>
      <c r="E16" s="629">
        <f t="shared" si="0"/>
        <v>1494.203</v>
      </c>
      <c r="F16" s="629">
        <f>SUM(F8:F15)</f>
        <v>1488.1029999999998</v>
      </c>
      <c r="G16" s="168"/>
      <c r="H16" s="171"/>
      <c r="I16" s="171"/>
      <c r="J16" s="171"/>
      <c r="K16" s="171"/>
      <c r="L16" s="171"/>
    </row>
    <row r="17" spans="1:9" ht="18.75" customHeight="1">
      <c r="A17" s="175" t="s">
        <v>624</v>
      </c>
      <c r="B17" s="627">
        <v>247.5</v>
      </c>
      <c r="C17" s="627">
        <v>287.39999999999998</v>
      </c>
      <c r="D17" s="627">
        <v>250</v>
      </c>
      <c r="E17" s="627">
        <v>250</v>
      </c>
      <c r="F17" s="627">
        <v>250</v>
      </c>
      <c r="G17" s="168"/>
      <c r="H17" s="168"/>
      <c r="I17" s="168"/>
    </row>
    <row r="18" spans="1:9" s="173" customFormat="1" ht="22.5" customHeight="1">
      <c r="A18" s="630" t="s">
        <v>231</v>
      </c>
      <c r="B18" s="631">
        <f t="shared" ref="B18:F18" si="1">B16+B17</f>
        <v>1734.7090000000001</v>
      </c>
      <c r="C18" s="631">
        <f t="shared" si="1"/>
        <v>1729.0509999999995</v>
      </c>
      <c r="D18" s="631">
        <f t="shared" si="1"/>
        <v>1714.47</v>
      </c>
      <c r="E18" s="631">
        <f t="shared" si="1"/>
        <v>1744.203</v>
      </c>
      <c r="F18" s="631">
        <f t="shared" si="1"/>
        <v>1738.1029999999998</v>
      </c>
      <c r="G18" s="172"/>
      <c r="H18" s="172"/>
      <c r="I18" s="172"/>
    </row>
    <row r="19" spans="1:9" ht="7.5" customHeight="1">
      <c r="A19" s="170"/>
      <c r="B19" s="168"/>
      <c r="C19" s="168"/>
      <c r="D19" s="168"/>
      <c r="E19" s="168"/>
      <c r="F19" s="168"/>
      <c r="G19" s="168"/>
      <c r="H19" s="168"/>
      <c r="I19" s="168"/>
    </row>
    <row r="20" spans="1:9" s="636" customFormat="1" ht="14.25" customHeight="1">
      <c r="A20" s="632" t="s">
        <v>350</v>
      </c>
      <c r="B20" s="634"/>
      <c r="C20" s="635"/>
      <c r="D20" s="635"/>
      <c r="E20" s="635"/>
      <c r="F20" s="635"/>
      <c r="G20" s="635"/>
      <c r="H20" s="635"/>
      <c r="I20" s="635"/>
    </row>
    <row r="21" spans="1:9" s="636" customFormat="1" ht="14.25" customHeight="1">
      <c r="A21" s="632" t="s">
        <v>351</v>
      </c>
      <c r="B21" s="633"/>
      <c r="C21" s="633"/>
      <c r="D21" s="633"/>
      <c r="E21" s="633"/>
      <c r="F21" s="633"/>
      <c r="G21" s="633"/>
      <c r="H21" s="635"/>
      <c r="I21" s="635"/>
    </row>
    <row r="22" spans="1:9" s="636" customFormat="1" ht="14.25" customHeight="1">
      <c r="A22" s="637" t="s">
        <v>652</v>
      </c>
      <c r="B22" s="633"/>
      <c r="C22" s="633"/>
      <c r="D22" s="633"/>
      <c r="E22" s="633"/>
      <c r="F22" s="633"/>
      <c r="G22" s="633"/>
      <c r="H22" s="635"/>
      <c r="I22" s="635"/>
    </row>
    <row r="23" spans="1:9" s="636" customFormat="1" ht="14.25" customHeight="1">
      <c r="A23" s="637" t="s">
        <v>352</v>
      </c>
      <c r="B23" s="638"/>
      <c r="C23" s="638"/>
      <c r="D23" s="638"/>
      <c r="E23" s="638"/>
      <c r="F23" s="638"/>
      <c r="G23" s="633"/>
      <c r="H23" s="639"/>
      <c r="I23" s="635"/>
    </row>
    <row r="24" spans="1:9" s="636" customFormat="1" ht="14.25" customHeight="1">
      <c r="A24" s="637" t="s">
        <v>353</v>
      </c>
      <c r="B24" s="638"/>
      <c r="C24" s="638"/>
      <c r="D24" s="638"/>
      <c r="E24" s="638"/>
      <c r="F24" s="638"/>
      <c r="G24" s="633"/>
      <c r="H24" s="635"/>
      <c r="I24" s="635"/>
    </row>
    <row r="25" spans="1:9" s="636" customFormat="1" ht="14.25" customHeight="1">
      <c r="A25" s="637" t="s">
        <v>354</v>
      </c>
      <c r="B25" s="633"/>
      <c r="C25" s="633"/>
      <c r="D25" s="633"/>
      <c r="E25" s="633"/>
      <c r="F25" s="633"/>
      <c r="G25" s="633"/>
      <c r="H25" s="635"/>
      <c r="I25" s="635"/>
    </row>
    <row r="26" spans="1:9" s="636" customFormat="1" ht="14.25" customHeight="1">
      <c r="A26" s="640" t="s">
        <v>4</v>
      </c>
      <c r="B26" s="633"/>
      <c r="C26" s="633"/>
      <c r="D26" s="633"/>
      <c r="E26" s="633"/>
      <c r="F26" s="633"/>
      <c r="G26" s="633"/>
      <c r="H26" s="635"/>
      <c r="I26" s="635"/>
    </row>
    <row r="27" spans="1:9" ht="15">
      <c r="A27" s="175"/>
      <c r="B27" s="174"/>
      <c r="C27" s="168"/>
      <c r="D27" s="168"/>
      <c r="E27" s="168"/>
      <c r="F27" s="168"/>
      <c r="G27" s="168"/>
      <c r="H27" s="168"/>
      <c r="I27" s="168"/>
    </row>
    <row r="28" spans="1:9" ht="15">
      <c r="A28" s="170"/>
      <c r="B28" s="168"/>
      <c r="C28" s="168"/>
      <c r="D28" s="168"/>
      <c r="E28" s="168"/>
      <c r="F28" s="168"/>
      <c r="G28" s="168"/>
      <c r="H28" s="168"/>
      <c r="I28" s="168"/>
    </row>
    <row r="29" spans="1:9" ht="15">
      <c r="A29" s="170"/>
      <c r="B29" s="168"/>
      <c r="C29" s="168"/>
      <c r="D29" s="168"/>
      <c r="E29" s="168"/>
      <c r="F29" s="168"/>
      <c r="G29" s="168"/>
      <c r="H29" s="168"/>
      <c r="I29" s="168"/>
    </row>
  </sheetData>
  <pageMargins left="0.78740157480314965" right="0.62992125984251968" top="0.78740157480314965" bottom="0.59055118110236227" header="0.51181102362204722" footer="0.51181102362204722"/>
  <pageSetup paperSize="9" orientation="landscape"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9"/>
  <sheetViews>
    <sheetView workbookViewId="0"/>
  </sheetViews>
  <sheetFormatPr baseColWidth="10" defaultRowHeight="15"/>
  <cols>
    <col min="1" max="1" width="63.140625" style="393" customWidth="1"/>
    <col min="2" max="2" width="14.85546875" style="393" customWidth="1"/>
    <col min="3" max="16384" width="11.42578125" style="393"/>
  </cols>
  <sheetData>
    <row r="1" spans="1:8" s="398" customFormat="1">
      <c r="A1" s="641" t="s">
        <v>544</v>
      </c>
      <c r="B1" s="641"/>
      <c r="C1" s="641"/>
      <c r="D1" s="403"/>
      <c r="E1" s="403"/>
    </row>
    <row r="2" spans="1:8" s="401" customFormat="1" ht="15" customHeight="1">
      <c r="A2" s="642" t="s">
        <v>232</v>
      </c>
      <c r="B2" s="643"/>
      <c r="C2" s="643"/>
      <c r="D2" s="402"/>
      <c r="E2" s="402"/>
    </row>
    <row r="3" spans="1:8" s="398" customFormat="1" ht="11.25" customHeight="1">
      <c r="A3" s="644"/>
      <c r="B3" s="645"/>
      <c r="C3" s="645"/>
      <c r="D3" s="400"/>
      <c r="E3" s="400"/>
      <c r="F3" s="399"/>
      <c r="G3" s="399"/>
      <c r="H3" s="399"/>
    </row>
    <row r="4" spans="1:8" s="396" customFormat="1" ht="22.5" customHeight="1">
      <c r="A4" s="646" t="s">
        <v>543</v>
      </c>
      <c r="B4" s="647" t="s">
        <v>542</v>
      </c>
      <c r="C4" s="647" t="s">
        <v>541</v>
      </c>
      <c r="D4" s="397"/>
      <c r="E4" s="397"/>
    </row>
    <row r="5" spans="1:8" s="394" customFormat="1" ht="22.5" customHeight="1">
      <c r="A5" s="648" t="s">
        <v>540</v>
      </c>
      <c r="B5" s="649">
        <v>67.5</v>
      </c>
      <c r="C5" s="649">
        <v>55.3</v>
      </c>
      <c r="D5" s="395"/>
      <c r="E5" s="395"/>
    </row>
    <row r="6" spans="1:8" s="394" customFormat="1" ht="16.5">
      <c r="A6" s="650" t="s">
        <v>539</v>
      </c>
      <c r="B6" s="649">
        <v>14.8</v>
      </c>
      <c r="C6" s="649">
        <v>11.5</v>
      </c>
      <c r="D6" s="395"/>
      <c r="E6" s="395"/>
    </row>
    <row r="7" spans="1:8" s="394" customFormat="1" ht="16.5">
      <c r="A7" s="650" t="s">
        <v>538</v>
      </c>
      <c r="B7" s="649">
        <v>52.8</v>
      </c>
      <c r="C7" s="649">
        <v>43.8</v>
      </c>
      <c r="D7" s="395"/>
      <c r="E7" s="395"/>
    </row>
    <row r="8" spans="1:8" s="394" customFormat="1" ht="16.5">
      <c r="A8" s="648" t="s">
        <v>537</v>
      </c>
      <c r="B8" s="649">
        <v>60</v>
      </c>
      <c r="C8" s="649">
        <v>57</v>
      </c>
      <c r="D8" s="395"/>
      <c r="E8" s="395"/>
    </row>
    <row r="9" spans="1:8" s="394" customFormat="1" ht="16.5">
      <c r="A9" s="648" t="s">
        <v>536</v>
      </c>
      <c r="B9" s="649">
        <v>2.1</v>
      </c>
      <c r="C9" s="649">
        <v>1.5</v>
      </c>
      <c r="D9" s="395"/>
      <c r="E9" s="395"/>
    </row>
    <row r="10" spans="1:8" s="394" customFormat="1" ht="16.5">
      <c r="A10" s="650" t="s">
        <v>535</v>
      </c>
      <c r="B10" s="649">
        <v>1.4</v>
      </c>
      <c r="C10" s="649">
        <v>0.8</v>
      </c>
      <c r="D10" s="395"/>
      <c r="E10" s="395"/>
    </row>
    <row r="11" spans="1:8" s="394" customFormat="1" ht="16.5">
      <c r="A11" s="650" t="s">
        <v>534</v>
      </c>
      <c r="B11" s="649">
        <v>0.7</v>
      </c>
      <c r="C11" s="649">
        <v>0.6</v>
      </c>
      <c r="D11" s="395"/>
      <c r="E11" s="395"/>
    </row>
    <row r="12" spans="1:8" s="394" customFormat="1" ht="16.5">
      <c r="A12" s="651" t="s">
        <v>533</v>
      </c>
      <c r="B12" s="649">
        <v>9.4</v>
      </c>
      <c r="C12" s="649">
        <v>7</v>
      </c>
      <c r="D12" s="395"/>
      <c r="E12" s="395"/>
    </row>
    <row r="13" spans="1:8" s="394" customFormat="1" ht="16.5">
      <c r="A13" s="651" t="s">
        <v>532</v>
      </c>
      <c r="B13" s="649">
        <v>8.3000000000000007</v>
      </c>
      <c r="C13" s="649">
        <v>8.3000000000000007</v>
      </c>
      <c r="D13" s="395"/>
      <c r="E13" s="395"/>
    </row>
    <row r="14" spans="1:8" s="394" customFormat="1" ht="22.5" customHeight="1">
      <c r="A14" s="652" t="s">
        <v>531</v>
      </c>
      <c r="B14" s="653">
        <v>147.19999999999999</v>
      </c>
      <c r="C14" s="653">
        <v>129.1</v>
      </c>
      <c r="D14" s="395"/>
      <c r="E14" s="395"/>
    </row>
    <row r="15" spans="1:8" s="394" customFormat="1" ht="22.5" customHeight="1">
      <c r="A15" s="654" t="s">
        <v>530</v>
      </c>
      <c r="B15" s="655">
        <v>1.12E-2</v>
      </c>
      <c r="C15" s="655">
        <v>9.7999999999999997E-3</v>
      </c>
      <c r="D15" s="395"/>
      <c r="E15" s="395"/>
    </row>
    <row r="16" spans="1:8" s="394" customFormat="1" ht="16.5">
      <c r="A16" s="395"/>
      <c r="B16" s="395"/>
      <c r="C16" s="395"/>
      <c r="D16" s="395"/>
      <c r="E16" s="395"/>
    </row>
    <row r="17" spans="1:5" s="394" customFormat="1" ht="16.5">
      <c r="A17" s="395"/>
      <c r="B17" s="395"/>
      <c r="C17" s="395"/>
      <c r="D17" s="395"/>
      <c r="E17" s="395"/>
    </row>
    <row r="18" spans="1:5" s="394" customFormat="1" ht="16.5">
      <c r="A18" s="395"/>
      <c r="B18" s="395"/>
      <c r="C18" s="395"/>
      <c r="D18" s="395"/>
      <c r="E18" s="395"/>
    </row>
    <row r="19" spans="1:5" s="394" customFormat="1" ht="16.5">
      <c r="A19" s="395"/>
      <c r="B19" s="395"/>
      <c r="C19" s="395"/>
      <c r="D19" s="395"/>
      <c r="E19" s="395"/>
    </row>
  </sheetData>
  <pageMargins left="0.7" right="0.7" top="0.78740157499999996" bottom="0.78740157499999996" header="0.3" footer="0.3"/>
  <pageSetup paperSize="9" scale="9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sheetViews>
  <sheetFormatPr baseColWidth="10" defaultRowHeight="15"/>
  <cols>
    <col min="1" max="1" width="55.42578125" style="268" customWidth="1"/>
    <col min="2" max="2" width="11.42578125" style="279" customWidth="1"/>
    <col min="3" max="16384" width="11.42578125" style="268"/>
  </cols>
  <sheetData>
    <row r="1" spans="1:6" ht="15" customHeight="1">
      <c r="A1" s="404" t="s">
        <v>583</v>
      </c>
      <c r="B1" s="488"/>
      <c r="C1" s="267"/>
      <c r="D1" s="267"/>
      <c r="E1" s="267"/>
      <c r="F1" s="267"/>
    </row>
    <row r="2" spans="1:6" ht="15" customHeight="1">
      <c r="A2" s="405" t="s">
        <v>232</v>
      </c>
      <c r="B2" s="488"/>
      <c r="C2" s="267"/>
      <c r="D2" s="267"/>
      <c r="E2" s="267"/>
      <c r="F2" s="267"/>
    </row>
    <row r="3" spans="1:6" ht="15" customHeight="1">
      <c r="A3" s="405"/>
      <c r="B3" s="488"/>
      <c r="C3" s="267"/>
      <c r="D3" s="267"/>
      <c r="E3" s="267"/>
      <c r="F3" s="267"/>
    </row>
    <row r="4" spans="1:6" s="286" customFormat="1" ht="30" customHeight="1">
      <c r="A4" s="489"/>
      <c r="B4" s="682" t="s">
        <v>502</v>
      </c>
    </row>
    <row r="5" spans="1:6" ht="22.5" customHeight="1">
      <c r="A5" s="404" t="s">
        <v>282</v>
      </c>
      <c r="B5" s="488"/>
      <c r="C5" s="267"/>
      <c r="D5" s="267"/>
      <c r="E5" s="267"/>
      <c r="F5" s="267"/>
    </row>
    <row r="6" spans="1:6" ht="15" customHeight="1">
      <c r="A6" s="490" t="s">
        <v>283</v>
      </c>
      <c r="B6" s="677">
        <v>67377.799999999988</v>
      </c>
      <c r="C6" s="284"/>
      <c r="D6" s="267"/>
      <c r="E6" s="267"/>
      <c r="F6" s="267"/>
    </row>
    <row r="7" spans="1:6" ht="15" customHeight="1">
      <c r="A7" s="490" t="s">
        <v>284</v>
      </c>
      <c r="B7" s="678">
        <v>74091.7</v>
      </c>
      <c r="C7" s="284"/>
      <c r="D7" s="267"/>
      <c r="E7" s="267"/>
      <c r="F7" s="267"/>
    </row>
    <row r="8" spans="1:6" ht="15" customHeight="1">
      <c r="A8" s="495" t="s">
        <v>564</v>
      </c>
      <c r="B8" s="681">
        <f>B6-B7</f>
        <v>-6713.9000000000087</v>
      </c>
      <c r="C8" s="285"/>
      <c r="D8" s="267"/>
      <c r="E8" s="267"/>
      <c r="F8" s="267"/>
    </row>
    <row r="9" spans="1:6" ht="7.5" customHeight="1">
      <c r="A9" s="405"/>
      <c r="B9" s="415"/>
      <c r="C9" s="267"/>
      <c r="D9" s="267"/>
      <c r="E9" s="267"/>
      <c r="F9" s="267"/>
    </row>
    <row r="10" spans="1:6" ht="15" customHeight="1">
      <c r="A10" s="404" t="s">
        <v>233</v>
      </c>
      <c r="B10" s="415"/>
      <c r="C10" s="267"/>
      <c r="D10" s="267"/>
      <c r="E10" s="267"/>
      <c r="F10" s="267"/>
    </row>
    <row r="11" spans="1:6" s="281" customFormat="1" ht="15" customHeight="1">
      <c r="A11" s="405" t="s">
        <v>474</v>
      </c>
      <c r="B11" s="488">
        <v>347</v>
      </c>
      <c r="C11" s="267"/>
      <c r="D11" s="267"/>
      <c r="E11" s="267"/>
      <c r="F11" s="267"/>
    </row>
    <row r="12" spans="1:6" s="280" customFormat="1" ht="15" customHeight="1">
      <c r="A12" s="490" t="s">
        <v>645</v>
      </c>
      <c r="B12" s="677">
        <v>90</v>
      </c>
      <c r="C12" s="283"/>
      <c r="D12" s="283"/>
      <c r="E12" s="283"/>
      <c r="F12" s="283"/>
    </row>
    <row r="13" spans="1:6" s="280" customFormat="1" ht="15" customHeight="1">
      <c r="A13" s="490" t="s">
        <v>501</v>
      </c>
      <c r="B13" s="677">
        <v>82</v>
      </c>
      <c r="C13" s="283"/>
      <c r="D13" s="283"/>
      <c r="E13" s="283"/>
      <c r="F13" s="283"/>
    </row>
    <row r="14" spans="1:6" ht="7.5" customHeight="1">
      <c r="A14" s="405"/>
      <c r="B14" s="488"/>
      <c r="C14" s="267"/>
      <c r="D14" s="267"/>
      <c r="E14" s="267"/>
      <c r="F14" s="267"/>
    </row>
    <row r="15" spans="1:6" ht="15" customHeight="1">
      <c r="A15" s="492" t="s">
        <v>286</v>
      </c>
      <c r="B15" s="680">
        <f>SUM(B8:B13)</f>
        <v>-6194.9000000000087</v>
      </c>
      <c r="C15" s="267"/>
      <c r="D15" s="282"/>
      <c r="E15" s="267"/>
      <c r="F15" s="267"/>
    </row>
    <row r="16" spans="1:6" s="270" customFormat="1" ht="21.75" customHeight="1">
      <c r="A16" s="493" t="s">
        <v>500</v>
      </c>
      <c r="B16" s="494">
        <v>-1.96</v>
      </c>
      <c r="C16" s="269"/>
      <c r="D16" s="691"/>
      <c r="E16" s="269"/>
      <c r="F16" s="269"/>
    </row>
    <row r="17" spans="1:6" ht="12" customHeight="1">
      <c r="A17" s="272"/>
      <c r="B17" s="287"/>
      <c r="C17" s="267"/>
      <c r="D17" s="267"/>
      <c r="E17" s="267"/>
      <c r="F17" s="267"/>
    </row>
    <row r="18" spans="1:6" ht="12" customHeight="1">
      <c r="A18" s="496" t="s">
        <v>4</v>
      </c>
      <c r="B18" s="287"/>
      <c r="C18" s="267"/>
      <c r="D18" s="267"/>
      <c r="E18" s="267"/>
      <c r="F18" s="267"/>
    </row>
    <row r="19" spans="1:6" ht="16.5">
      <c r="A19" s="272"/>
      <c r="B19" s="287"/>
      <c r="C19" s="267"/>
      <c r="D19" s="267"/>
      <c r="E19" s="267"/>
      <c r="F19" s="267"/>
    </row>
    <row r="20" spans="1:6" ht="16.5">
      <c r="A20" s="272"/>
      <c r="B20" s="287"/>
      <c r="C20" s="267"/>
      <c r="D20" s="267"/>
      <c r="E20" s="267"/>
      <c r="F20" s="267"/>
    </row>
    <row r="21" spans="1:6" ht="16.5">
      <c r="A21" s="267"/>
      <c r="B21" s="282"/>
      <c r="C21" s="267"/>
      <c r="D21" s="267"/>
      <c r="E21" s="267"/>
      <c r="F21" s="267"/>
    </row>
    <row r="22" spans="1:6" ht="16.5">
      <c r="A22" s="267"/>
      <c r="B22" s="282"/>
      <c r="C22" s="267"/>
      <c r="D22" s="267"/>
      <c r="E22" s="267"/>
      <c r="F22" s="267"/>
    </row>
    <row r="23" spans="1:6" ht="16.5">
      <c r="A23" s="267"/>
      <c r="B23" s="282"/>
      <c r="C23" s="267"/>
      <c r="D23" s="267"/>
      <c r="E23" s="267"/>
      <c r="F23" s="267"/>
    </row>
  </sheetData>
  <pageMargins left="0.7" right="0.7" top="0.78740157499999996" bottom="0.78740157499999996"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workbookViewId="0"/>
  </sheetViews>
  <sheetFormatPr baseColWidth="10" defaultRowHeight="15"/>
  <cols>
    <col min="1" max="1" width="55.42578125" style="268" customWidth="1"/>
    <col min="2" max="2" width="11.42578125" style="279"/>
    <col min="3" max="5" width="11.42578125" style="268"/>
    <col min="6" max="6" width="11.85546875" style="268" bestFit="1" customWidth="1"/>
    <col min="7" max="16384" width="11.42578125" style="268"/>
  </cols>
  <sheetData>
    <row r="1" spans="1:8" s="267" customFormat="1" ht="15" customHeight="1">
      <c r="A1" s="404" t="s">
        <v>584</v>
      </c>
      <c r="B1" s="488"/>
    </row>
    <row r="2" spans="1:8" s="267" customFormat="1" ht="15" customHeight="1">
      <c r="A2" s="405" t="s">
        <v>0</v>
      </c>
      <c r="B2" s="488"/>
    </row>
    <row r="3" spans="1:8" s="267" customFormat="1" ht="15" customHeight="1">
      <c r="A3" s="405"/>
      <c r="B3" s="488"/>
    </row>
    <row r="4" spans="1:8" s="286" customFormat="1" ht="33" customHeight="1">
      <c r="A4" s="489"/>
      <c r="B4" s="682" t="s">
        <v>490</v>
      </c>
    </row>
    <row r="5" spans="1:8" s="267" customFormat="1" ht="22.5" customHeight="1">
      <c r="A5" s="404" t="s">
        <v>275</v>
      </c>
      <c r="B5" s="488"/>
    </row>
    <row r="6" spans="1:8" s="267" customFormat="1" ht="15" customHeight="1">
      <c r="A6" s="490" t="s">
        <v>491</v>
      </c>
      <c r="B6" s="677">
        <v>68678.399999999994</v>
      </c>
      <c r="D6" s="389"/>
      <c r="F6" s="387"/>
      <c r="H6" s="676"/>
    </row>
    <row r="7" spans="1:8" s="267" customFormat="1" ht="15" customHeight="1">
      <c r="A7" s="490" t="s">
        <v>492</v>
      </c>
      <c r="B7" s="678">
        <v>75012.7</v>
      </c>
      <c r="D7" s="282"/>
      <c r="F7" s="387"/>
      <c r="H7" s="676"/>
    </row>
    <row r="8" spans="1:8" s="267" customFormat="1" ht="15" customHeight="1">
      <c r="A8" s="491" t="s">
        <v>281</v>
      </c>
      <c r="B8" s="679">
        <v>-6334.2999999999993</v>
      </c>
      <c r="D8" s="282"/>
      <c r="F8" s="387"/>
      <c r="H8" s="676"/>
    </row>
    <row r="9" spans="1:8" s="267" customFormat="1" ht="7.5" customHeight="1">
      <c r="A9" s="405"/>
      <c r="B9" s="488"/>
      <c r="F9" s="277"/>
      <c r="H9" s="676"/>
    </row>
    <row r="10" spans="1:8" s="267" customFormat="1" ht="15" customHeight="1">
      <c r="A10" s="404" t="s">
        <v>233</v>
      </c>
      <c r="B10" s="488"/>
      <c r="F10" s="277"/>
      <c r="H10" s="676"/>
    </row>
    <row r="11" spans="1:8" s="267" customFormat="1" ht="15" customHeight="1">
      <c r="A11" s="490" t="s">
        <v>493</v>
      </c>
      <c r="B11" s="677">
        <v>1141</v>
      </c>
      <c r="D11" s="282"/>
      <c r="F11" s="277"/>
      <c r="H11" s="676"/>
    </row>
    <row r="12" spans="1:8" s="267" customFormat="1" ht="15" customHeight="1">
      <c r="A12" s="490" t="s">
        <v>494</v>
      </c>
      <c r="B12" s="677">
        <v>-874.01799999999992</v>
      </c>
      <c r="D12" s="282"/>
      <c r="F12" s="277"/>
      <c r="H12" s="676"/>
    </row>
    <row r="13" spans="1:8" s="267" customFormat="1" ht="15" customHeight="1">
      <c r="A13" s="490" t="s">
        <v>639</v>
      </c>
      <c r="B13" s="677">
        <v>492</v>
      </c>
      <c r="D13" s="282"/>
      <c r="F13" s="277"/>
      <c r="H13" s="676"/>
    </row>
    <row r="14" spans="1:8" s="267" customFormat="1" ht="15" customHeight="1">
      <c r="A14" s="490" t="s">
        <v>640</v>
      </c>
      <c r="B14" s="677">
        <v>-267.00700000000001</v>
      </c>
      <c r="D14" s="282"/>
      <c r="F14" s="277"/>
      <c r="H14" s="676"/>
    </row>
    <row r="15" spans="1:8" s="267" customFormat="1" ht="15" hidden="1" customHeight="1">
      <c r="A15" s="405"/>
      <c r="B15" s="488">
        <v>0</v>
      </c>
      <c r="F15" s="277"/>
      <c r="H15" s="676"/>
    </row>
    <row r="16" spans="1:8" s="267" customFormat="1" ht="15" customHeight="1">
      <c r="A16" s="405" t="s">
        <v>495</v>
      </c>
      <c r="B16" s="488">
        <v>185</v>
      </c>
      <c r="D16" s="282"/>
      <c r="F16" s="277"/>
      <c r="H16" s="676"/>
    </row>
    <row r="17" spans="1:8" s="267" customFormat="1" ht="15" customHeight="1">
      <c r="A17" s="405" t="s">
        <v>496</v>
      </c>
      <c r="B17" s="488">
        <v>1137</v>
      </c>
      <c r="D17" s="282"/>
      <c r="F17" s="277"/>
      <c r="H17" s="676"/>
    </row>
    <row r="18" spans="1:8" s="267" customFormat="1" ht="15" customHeight="1">
      <c r="A18" s="490" t="s">
        <v>497</v>
      </c>
      <c r="B18" s="677">
        <v>6508</v>
      </c>
      <c r="D18" s="282"/>
      <c r="F18" s="277"/>
      <c r="H18" s="676"/>
    </row>
    <row r="19" spans="1:8" s="267" customFormat="1" ht="15" customHeight="1">
      <c r="A19" s="490" t="s">
        <v>498</v>
      </c>
      <c r="B19" s="677">
        <v>-7321</v>
      </c>
      <c r="D19" s="282"/>
      <c r="F19" s="277"/>
      <c r="H19" s="676"/>
    </row>
    <row r="20" spans="1:8" s="267" customFormat="1" ht="15" customHeight="1">
      <c r="A20" s="405" t="s">
        <v>641</v>
      </c>
      <c r="B20" s="488">
        <v>-1044</v>
      </c>
      <c r="D20" s="282"/>
      <c r="F20" s="277"/>
      <c r="H20" s="676"/>
    </row>
    <row r="21" spans="1:8" s="267" customFormat="1" ht="15" customHeight="1">
      <c r="A21" s="405" t="s">
        <v>642</v>
      </c>
      <c r="B21" s="488">
        <v>90</v>
      </c>
      <c r="D21" s="282"/>
      <c r="F21" s="277"/>
      <c r="H21" s="676"/>
    </row>
    <row r="22" spans="1:8" s="267" customFormat="1" ht="15" customHeight="1">
      <c r="A22" s="405" t="s">
        <v>499</v>
      </c>
      <c r="B22" s="488">
        <v>80</v>
      </c>
      <c r="D22" s="282"/>
      <c r="F22" s="277"/>
      <c r="H22" s="676"/>
    </row>
    <row r="23" spans="1:8" s="267" customFormat="1" ht="15" customHeight="1">
      <c r="A23" s="405" t="s">
        <v>643</v>
      </c>
      <c r="B23" s="488">
        <v>12</v>
      </c>
      <c r="D23" s="282"/>
      <c r="F23" s="277"/>
      <c r="H23" s="676"/>
    </row>
    <row r="24" spans="1:8" s="267" customFormat="1" ht="7.5" customHeight="1">
      <c r="A24" s="405"/>
      <c r="B24" s="488"/>
      <c r="H24" s="676"/>
    </row>
    <row r="25" spans="1:8" s="267" customFormat="1" ht="15" customHeight="1">
      <c r="A25" s="492" t="s">
        <v>286</v>
      </c>
      <c r="B25" s="680">
        <f>SUM(B8:B23)</f>
        <v>-6195.3249999999989</v>
      </c>
      <c r="D25" s="282"/>
    </row>
    <row r="26" spans="1:8" s="267" customFormat="1" ht="24" customHeight="1">
      <c r="A26" s="493" t="s">
        <v>500</v>
      </c>
      <c r="B26" s="494">
        <v>-1.96</v>
      </c>
      <c r="D26" s="277"/>
    </row>
    <row r="27" spans="1:8" s="267" customFormat="1" ht="12" customHeight="1">
      <c r="A27" s="272"/>
      <c r="B27" s="287"/>
    </row>
    <row r="28" spans="1:8" s="267" customFormat="1" ht="12" customHeight="1">
      <c r="A28" s="496" t="s">
        <v>563</v>
      </c>
      <c r="B28" s="287"/>
    </row>
    <row r="29" spans="1:8" s="267" customFormat="1" ht="12" customHeight="1">
      <c r="A29" s="496" t="s">
        <v>4</v>
      </c>
      <c r="B29" s="287"/>
    </row>
    <row r="30" spans="1:8" s="267" customFormat="1" ht="16.5">
      <c r="A30" s="272"/>
      <c r="B30" s="287"/>
    </row>
    <row r="31" spans="1:8" s="267" customFormat="1" ht="16.5">
      <c r="A31" s="272"/>
      <c r="B31" s="287"/>
    </row>
    <row r="32" spans="1:8" s="267" customFormat="1" ht="16.5">
      <c r="B32" s="282"/>
    </row>
    <row r="33" spans="2:2" s="267" customFormat="1" ht="16.5">
      <c r="B33" s="282"/>
    </row>
  </sheetData>
  <pageMargins left="0.7" right="0.7" top="0.78740157499999996" bottom="0.78740157499999996"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workbookViewId="0"/>
  </sheetViews>
  <sheetFormatPr baseColWidth="10" defaultRowHeight="12"/>
  <cols>
    <col min="1" max="1" width="38.7109375" style="480" customWidth="1"/>
    <col min="2" max="6" width="10.140625" style="480" customWidth="1"/>
    <col min="7" max="240" width="11.42578125" style="480"/>
    <col min="241" max="241" width="39.5703125" style="480" customWidth="1"/>
    <col min="242" max="246" width="8.7109375" style="480" customWidth="1"/>
    <col min="247" max="496" width="11.42578125" style="480"/>
    <col min="497" max="497" width="39.5703125" style="480" customWidth="1"/>
    <col min="498" max="502" width="8.7109375" style="480" customWidth="1"/>
    <col min="503" max="752" width="11.42578125" style="480"/>
    <col min="753" max="753" width="39.5703125" style="480" customWidth="1"/>
    <col min="754" max="758" width="8.7109375" style="480" customWidth="1"/>
    <col min="759" max="1008" width="11.42578125" style="480"/>
    <col min="1009" max="1009" width="39.5703125" style="480" customWidth="1"/>
    <col min="1010" max="1014" width="8.7109375" style="480" customWidth="1"/>
    <col min="1015" max="1264" width="11.42578125" style="480"/>
    <col min="1265" max="1265" width="39.5703125" style="480" customWidth="1"/>
    <col min="1266" max="1270" width="8.7109375" style="480" customWidth="1"/>
    <col min="1271" max="1520" width="11.42578125" style="480"/>
    <col min="1521" max="1521" width="39.5703125" style="480" customWidth="1"/>
    <col min="1522" max="1526" width="8.7109375" style="480" customWidth="1"/>
    <col min="1527" max="1776" width="11.42578125" style="480"/>
    <col min="1777" max="1777" width="39.5703125" style="480" customWidth="1"/>
    <col min="1778" max="1782" width="8.7109375" style="480" customWidth="1"/>
    <col min="1783" max="2032" width="11.42578125" style="480"/>
    <col min="2033" max="2033" width="39.5703125" style="480" customWidth="1"/>
    <col min="2034" max="2038" width="8.7109375" style="480" customWidth="1"/>
    <col min="2039" max="2288" width="11.42578125" style="480"/>
    <col min="2289" max="2289" width="39.5703125" style="480" customWidth="1"/>
    <col min="2290" max="2294" width="8.7109375" style="480" customWidth="1"/>
    <col min="2295" max="2544" width="11.42578125" style="480"/>
    <col min="2545" max="2545" width="39.5703125" style="480" customWidth="1"/>
    <col min="2546" max="2550" width="8.7109375" style="480" customWidth="1"/>
    <col min="2551" max="2800" width="11.42578125" style="480"/>
    <col min="2801" max="2801" width="39.5703125" style="480" customWidth="1"/>
    <col min="2802" max="2806" width="8.7109375" style="480" customWidth="1"/>
    <col min="2807" max="3056" width="11.42578125" style="480"/>
    <col min="3057" max="3057" width="39.5703125" style="480" customWidth="1"/>
    <col min="3058" max="3062" width="8.7109375" style="480" customWidth="1"/>
    <col min="3063" max="3312" width="11.42578125" style="480"/>
    <col min="3313" max="3313" width="39.5703125" style="480" customWidth="1"/>
    <col min="3314" max="3318" width="8.7109375" style="480" customWidth="1"/>
    <col min="3319" max="3568" width="11.42578125" style="480"/>
    <col min="3569" max="3569" width="39.5703125" style="480" customWidth="1"/>
    <col min="3570" max="3574" width="8.7109375" style="480" customWidth="1"/>
    <col min="3575" max="3824" width="11.42578125" style="480"/>
    <col min="3825" max="3825" width="39.5703125" style="480" customWidth="1"/>
    <col min="3826" max="3830" width="8.7109375" style="480" customWidth="1"/>
    <col min="3831" max="4080" width="11.42578125" style="480"/>
    <col min="4081" max="4081" width="39.5703125" style="480" customWidth="1"/>
    <col min="4082" max="4086" width="8.7109375" style="480" customWidth="1"/>
    <col min="4087" max="4336" width="11.42578125" style="480"/>
    <col min="4337" max="4337" width="39.5703125" style="480" customWidth="1"/>
    <col min="4338" max="4342" width="8.7109375" style="480" customWidth="1"/>
    <col min="4343" max="4592" width="11.42578125" style="480"/>
    <col min="4593" max="4593" width="39.5703125" style="480" customWidth="1"/>
    <col min="4594" max="4598" width="8.7109375" style="480" customWidth="1"/>
    <col min="4599" max="4848" width="11.42578125" style="480"/>
    <col min="4849" max="4849" width="39.5703125" style="480" customWidth="1"/>
    <col min="4850" max="4854" width="8.7109375" style="480" customWidth="1"/>
    <col min="4855" max="5104" width="11.42578125" style="480"/>
    <col min="5105" max="5105" width="39.5703125" style="480" customWidth="1"/>
    <col min="5106" max="5110" width="8.7109375" style="480" customWidth="1"/>
    <col min="5111" max="5360" width="11.42578125" style="480"/>
    <col min="5361" max="5361" width="39.5703125" style="480" customWidth="1"/>
    <col min="5362" max="5366" width="8.7109375" style="480" customWidth="1"/>
    <col min="5367" max="5616" width="11.42578125" style="480"/>
    <col min="5617" max="5617" width="39.5703125" style="480" customWidth="1"/>
    <col min="5618" max="5622" width="8.7109375" style="480" customWidth="1"/>
    <col min="5623" max="5872" width="11.42578125" style="480"/>
    <col min="5873" max="5873" width="39.5703125" style="480" customWidth="1"/>
    <col min="5874" max="5878" width="8.7109375" style="480" customWidth="1"/>
    <col min="5879" max="6128" width="11.42578125" style="480"/>
    <col min="6129" max="6129" width="39.5703125" style="480" customWidth="1"/>
    <col min="6130" max="6134" width="8.7109375" style="480" customWidth="1"/>
    <col min="6135" max="6384" width="11.42578125" style="480"/>
    <col min="6385" max="6385" width="39.5703125" style="480" customWidth="1"/>
    <col min="6386" max="6390" width="8.7109375" style="480" customWidth="1"/>
    <col min="6391" max="6640" width="11.42578125" style="480"/>
    <col min="6641" max="6641" width="39.5703125" style="480" customWidth="1"/>
    <col min="6642" max="6646" width="8.7109375" style="480" customWidth="1"/>
    <col min="6647" max="6896" width="11.42578125" style="480"/>
    <col min="6897" max="6897" width="39.5703125" style="480" customWidth="1"/>
    <col min="6898" max="6902" width="8.7109375" style="480" customWidth="1"/>
    <col min="6903" max="7152" width="11.42578125" style="480"/>
    <col min="7153" max="7153" width="39.5703125" style="480" customWidth="1"/>
    <col min="7154" max="7158" width="8.7109375" style="480" customWidth="1"/>
    <col min="7159" max="7408" width="11.42578125" style="480"/>
    <col min="7409" max="7409" width="39.5703125" style="480" customWidth="1"/>
    <col min="7410" max="7414" width="8.7109375" style="480" customWidth="1"/>
    <col min="7415" max="7664" width="11.42578125" style="480"/>
    <col min="7665" max="7665" width="39.5703125" style="480" customWidth="1"/>
    <col min="7666" max="7670" width="8.7109375" style="480" customWidth="1"/>
    <col min="7671" max="7920" width="11.42578125" style="480"/>
    <col min="7921" max="7921" width="39.5703125" style="480" customWidth="1"/>
    <col min="7922" max="7926" width="8.7109375" style="480" customWidth="1"/>
    <col min="7927" max="8176" width="11.42578125" style="480"/>
    <col min="8177" max="8177" width="39.5703125" style="480" customWidth="1"/>
    <col min="8178" max="8182" width="8.7109375" style="480" customWidth="1"/>
    <col min="8183" max="8432" width="11.42578125" style="480"/>
    <col min="8433" max="8433" width="39.5703125" style="480" customWidth="1"/>
    <col min="8434" max="8438" width="8.7109375" style="480" customWidth="1"/>
    <col min="8439" max="8688" width="11.42578125" style="480"/>
    <col min="8689" max="8689" width="39.5703125" style="480" customWidth="1"/>
    <col min="8690" max="8694" width="8.7109375" style="480" customWidth="1"/>
    <col min="8695" max="8944" width="11.42578125" style="480"/>
    <col min="8945" max="8945" width="39.5703125" style="480" customWidth="1"/>
    <col min="8946" max="8950" width="8.7109375" style="480" customWidth="1"/>
    <col min="8951" max="9200" width="11.42578125" style="480"/>
    <col min="9201" max="9201" width="39.5703125" style="480" customWidth="1"/>
    <col min="9202" max="9206" width="8.7109375" style="480" customWidth="1"/>
    <col min="9207" max="9456" width="11.42578125" style="480"/>
    <col min="9457" max="9457" width="39.5703125" style="480" customWidth="1"/>
    <col min="9458" max="9462" width="8.7109375" style="480" customWidth="1"/>
    <col min="9463" max="9712" width="11.42578125" style="480"/>
    <col min="9713" max="9713" width="39.5703125" style="480" customWidth="1"/>
    <col min="9714" max="9718" width="8.7109375" style="480" customWidth="1"/>
    <col min="9719" max="9968" width="11.42578125" style="480"/>
    <col min="9969" max="9969" width="39.5703125" style="480" customWidth="1"/>
    <col min="9970" max="9974" width="8.7109375" style="480" customWidth="1"/>
    <col min="9975" max="10224" width="11.42578125" style="480"/>
    <col min="10225" max="10225" width="39.5703125" style="480" customWidth="1"/>
    <col min="10226" max="10230" width="8.7109375" style="480" customWidth="1"/>
    <col min="10231" max="10480" width="11.42578125" style="480"/>
    <col min="10481" max="10481" width="39.5703125" style="480" customWidth="1"/>
    <col min="10482" max="10486" width="8.7109375" style="480" customWidth="1"/>
    <col min="10487" max="10736" width="11.42578125" style="480"/>
    <col min="10737" max="10737" width="39.5703125" style="480" customWidth="1"/>
    <col min="10738" max="10742" width="8.7109375" style="480" customWidth="1"/>
    <col min="10743" max="10992" width="11.42578125" style="480"/>
    <col min="10993" max="10993" width="39.5703125" style="480" customWidth="1"/>
    <col min="10994" max="10998" width="8.7109375" style="480" customWidth="1"/>
    <col min="10999" max="11248" width="11.42578125" style="480"/>
    <col min="11249" max="11249" width="39.5703125" style="480" customWidth="1"/>
    <col min="11250" max="11254" width="8.7109375" style="480" customWidth="1"/>
    <col min="11255" max="11504" width="11.42578125" style="480"/>
    <col min="11505" max="11505" width="39.5703125" style="480" customWidth="1"/>
    <col min="11506" max="11510" width="8.7109375" style="480" customWidth="1"/>
    <col min="11511" max="11760" width="11.42578125" style="480"/>
    <col min="11761" max="11761" width="39.5703125" style="480" customWidth="1"/>
    <col min="11762" max="11766" width="8.7109375" style="480" customWidth="1"/>
    <col min="11767" max="12016" width="11.42578125" style="480"/>
    <col min="12017" max="12017" width="39.5703125" style="480" customWidth="1"/>
    <col min="12018" max="12022" width="8.7109375" style="480" customWidth="1"/>
    <col min="12023" max="12272" width="11.42578125" style="480"/>
    <col min="12273" max="12273" width="39.5703125" style="480" customWidth="1"/>
    <col min="12274" max="12278" width="8.7109375" style="480" customWidth="1"/>
    <col min="12279" max="12528" width="11.42578125" style="480"/>
    <col min="12529" max="12529" width="39.5703125" style="480" customWidth="1"/>
    <col min="12530" max="12534" width="8.7109375" style="480" customWidth="1"/>
    <col min="12535" max="12784" width="11.42578125" style="480"/>
    <col min="12785" max="12785" width="39.5703125" style="480" customWidth="1"/>
    <col min="12786" max="12790" width="8.7109375" style="480" customWidth="1"/>
    <col min="12791" max="13040" width="11.42578125" style="480"/>
    <col min="13041" max="13041" width="39.5703125" style="480" customWidth="1"/>
    <col min="13042" max="13046" width="8.7109375" style="480" customWidth="1"/>
    <col min="13047" max="13296" width="11.42578125" style="480"/>
    <col min="13297" max="13297" width="39.5703125" style="480" customWidth="1"/>
    <col min="13298" max="13302" width="8.7109375" style="480" customWidth="1"/>
    <col min="13303" max="13552" width="11.42578125" style="480"/>
    <col min="13553" max="13553" width="39.5703125" style="480" customWidth="1"/>
    <col min="13554" max="13558" width="8.7109375" style="480" customWidth="1"/>
    <col min="13559" max="13808" width="11.42578125" style="480"/>
    <col min="13809" max="13809" width="39.5703125" style="480" customWidth="1"/>
    <col min="13810" max="13814" width="8.7109375" style="480" customWidth="1"/>
    <col min="13815" max="14064" width="11.42578125" style="480"/>
    <col min="14065" max="14065" width="39.5703125" style="480" customWidth="1"/>
    <col min="14066" max="14070" width="8.7109375" style="480" customWidth="1"/>
    <col min="14071" max="14320" width="11.42578125" style="480"/>
    <col min="14321" max="14321" width="39.5703125" style="480" customWidth="1"/>
    <col min="14322" max="14326" width="8.7109375" style="480" customWidth="1"/>
    <col min="14327" max="14576" width="11.42578125" style="480"/>
    <col min="14577" max="14577" width="39.5703125" style="480" customWidth="1"/>
    <col min="14578" max="14582" width="8.7109375" style="480" customWidth="1"/>
    <col min="14583" max="14832" width="11.42578125" style="480"/>
    <col min="14833" max="14833" width="39.5703125" style="480" customWidth="1"/>
    <col min="14834" max="14838" width="8.7109375" style="480" customWidth="1"/>
    <col min="14839" max="15088" width="11.42578125" style="480"/>
    <col min="15089" max="15089" width="39.5703125" style="480" customWidth="1"/>
    <col min="15090" max="15094" width="8.7109375" style="480" customWidth="1"/>
    <col min="15095" max="15344" width="11.42578125" style="480"/>
    <col min="15345" max="15345" width="39.5703125" style="480" customWidth="1"/>
    <col min="15346" max="15350" width="8.7109375" style="480" customWidth="1"/>
    <col min="15351" max="15600" width="11.42578125" style="480"/>
    <col min="15601" max="15601" width="39.5703125" style="480" customWidth="1"/>
    <col min="15602" max="15606" width="8.7109375" style="480" customWidth="1"/>
    <col min="15607" max="15856" width="11.42578125" style="480"/>
    <col min="15857" max="15857" width="39.5703125" style="480" customWidth="1"/>
    <col min="15858" max="15862" width="8.7109375" style="480" customWidth="1"/>
    <col min="15863" max="16112" width="11.42578125" style="480"/>
    <col min="16113" max="16113" width="39.5703125" style="480" customWidth="1"/>
    <col min="16114" max="16118" width="8.7109375" style="480" customWidth="1"/>
    <col min="16119" max="16384" width="11.42578125" style="480"/>
  </cols>
  <sheetData>
    <row r="1" spans="1:8" s="2" customFormat="1" ht="16.5">
      <c r="A1" s="523" t="s">
        <v>557</v>
      </c>
      <c r="B1" s="522"/>
      <c r="C1" s="522"/>
      <c r="D1" s="522"/>
      <c r="E1" s="522"/>
      <c r="F1" s="522"/>
      <c r="G1" s="1"/>
    </row>
    <row r="2" spans="1:8" s="3" customFormat="1" ht="15" customHeight="1">
      <c r="A2" s="177" t="s">
        <v>232</v>
      </c>
      <c r="B2" s="177"/>
      <c r="C2" s="177"/>
      <c r="D2" s="177"/>
      <c r="E2" s="177"/>
      <c r="F2" s="177"/>
      <c r="G2" s="177"/>
    </row>
    <row r="3" spans="1:8" s="3" customFormat="1" ht="15" customHeight="1">
      <c r="A3" s="545"/>
      <c r="B3" s="545"/>
      <c r="C3" s="545"/>
      <c r="D3" s="545"/>
      <c r="E3" s="545"/>
      <c r="F3" s="545"/>
      <c r="G3" s="177"/>
    </row>
    <row r="4" spans="1:8" s="180" customFormat="1" ht="33.75" customHeight="1">
      <c r="A4" s="546"/>
      <c r="B4" s="546">
        <v>2009</v>
      </c>
      <c r="C4" s="546">
        <v>2010</v>
      </c>
      <c r="D4" s="547">
        <v>2011</v>
      </c>
      <c r="E4" s="546">
        <v>2012</v>
      </c>
      <c r="F4" s="546">
        <v>2013</v>
      </c>
      <c r="G4" s="179"/>
    </row>
    <row r="5" spans="1:8" s="4" customFormat="1" ht="22.5" customHeight="1">
      <c r="A5" s="548" t="s">
        <v>52</v>
      </c>
      <c r="B5" s="549"/>
      <c r="C5" s="550"/>
      <c r="D5" s="550"/>
      <c r="E5" s="550"/>
      <c r="F5" s="550"/>
      <c r="G5" s="158"/>
    </row>
    <row r="6" spans="1:8" s="4" customFormat="1" ht="15" customHeight="1">
      <c r="A6" s="520" t="s">
        <v>241</v>
      </c>
      <c r="B6" s="551">
        <v>5.5101000000000004</v>
      </c>
      <c r="C6" s="551">
        <v>5.7103999999999999</v>
      </c>
      <c r="D6" s="551">
        <v>5.8274999999999997</v>
      </c>
      <c r="E6" s="551">
        <v>6.0029000000000003</v>
      </c>
      <c r="F6" s="551">
        <v>6.1566000000000001</v>
      </c>
      <c r="G6" s="155"/>
      <c r="H6" s="517"/>
    </row>
    <row r="7" spans="1:8" s="4" customFormat="1" ht="15" customHeight="1">
      <c r="A7" s="520" t="s">
        <v>242</v>
      </c>
      <c r="B7" s="551">
        <v>40.417700000000004</v>
      </c>
      <c r="C7" s="551">
        <v>41.433100000000003</v>
      </c>
      <c r="D7" s="551">
        <v>43.115000000000002</v>
      </c>
      <c r="E7" s="551">
        <v>44.424199999999999</v>
      </c>
      <c r="F7" s="551">
        <v>45.752499999999998</v>
      </c>
      <c r="G7" s="155"/>
      <c r="H7" s="517"/>
    </row>
    <row r="8" spans="1:8" s="4" customFormat="1" ht="15" customHeight="1">
      <c r="A8" s="520" t="s">
        <v>243</v>
      </c>
      <c r="B8" s="551">
        <v>35.118299999999998</v>
      </c>
      <c r="C8" s="551">
        <v>36.396500000000003</v>
      </c>
      <c r="D8" s="551">
        <v>38.994799999999998</v>
      </c>
      <c r="E8" s="551">
        <v>41.3521</v>
      </c>
      <c r="F8" s="551">
        <v>43.599200000000003</v>
      </c>
      <c r="G8" s="155"/>
      <c r="H8" s="517"/>
    </row>
    <row r="9" spans="1:8" s="4" customFormat="1" ht="15" customHeight="1">
      <c r="A9" s="520" t="s">
        <v>244</v>
      </c>
      <c r="B9" s="551">
        <v>45.613900000000001</v>
      </c>
      <c r="C9" s="551">
        <v>46.588200000000001</v>
      </c>
      <c r="D9" s="551">
        <v>48.740299999999998</v>
      </c>
      <c r="E9" s="551">
        <v>50.251300000000001</v>
      </c>
      <c r="F9" s="551">
        <v>51.724499999999999</v>
      </c>
      <c r="G9" s="155"/>
      <c r="H9" s="517"/>
    </row>
    <row r="10" spans="1:8" s="4" customFormat="1" ht="15" customHeight="1">
      <c r="A10" s="520" t="s">
        <v>245</v>
      </c>
      <c r="B10" s="551">
        <v>3.4653999999999998</v>
      </c>
      <c r="C10" s="551">
        <v>3.5253000000000001</v>
      </c>
      <c r="D10" s="551">
        <v>3.6126999999999998</v>
      </c>
      <c r="E10" s="551">
        <v>3.6347999999999998</v>
      </c>
      <c r="F10" s="551">
        <v>3.6848000000000001</v>
      </c>
      <c r="G10" s="155"/>
      <c r="H10" s="517"/>
    </row>
    <row r="11" spans="1:8" s="4" customFormat="1" ht="15" customHeight="1">
      <c r="A11" s="520" t="s">
        <v>246</v>
      </c>
      <c r="B11" s="551">
        <v>3.8163999999999998</v>
      </c>
      <c r="C11" s="551">
        <v>4.1113999999999997</v>
      </c>
      <c r="D11" s="551">
        <v>4.1585999999999999</v>
      </c>
      <c r="E11" s="551">
        <v>4.1500000000000004</v>
      </c>
      <c r="F11" s="551">
        <v>4.1180000000000003</v>
      </c>
      <c r="G11" s="155"/>
      <c r="H11" s="517"/>
    </row>
    <row r="12" spans="1:8" s="4" customFormat="1" ht="15" customHeight="1">
      <c r="A12" s="552" t="s">
        <v>247</v>
      </c>
      <c r="B12" s="553">
        <f>SUM(B6:B11)</f>
        <v>133.94179999999997</v>
      </c>
      <c r="C12" s="553">
        <f>SUM(C6:C11)</f>
        <v>137.76489999999998</v>
      </c>
      <c r="D12" s="553">
        <f>SUM(D6:D11)</f>
        <v>144.44889999999998</v>
      </c>
      <c r="E12" s="553">
        <f>SUM(E6:E11)</f>
        <v>149.81530000000004</v>
      </c>
      <c r="F12" s="553">
        <f>SUM(F6:F11)</f>
        <v>155.03559999999999</v>
      </c>
      <c r="G12" s="155"/>
      <c r="H12" s="517"/>
    </row>
    <row r="13" spans="1:8" s="4" customFormat="1" ht="22.5" customHeight="1">
      <c r="A13" s="548" t="s">
        <v>51</v>
      </c>
      <c r="B13" s="549"/>
      <c r="C13" s="550"/>
      <c r="D13" s="550"/>
      <c r="E13" s="550"/>
      <c r="F13" s="550"/>
      <c r="G13" s="158"/>
    </row>
    <row r="14" spans="1:8" s="4" customFormat="1" ht="15" customHeight="1">
      <c r="A14" s="520" t="s">
        <v>248</v>
      </c>
      <c r="B14" s="551">
        <v>12.876200000000001</v>
      </c>
      <c r="C14" s="551">
        <v>12.8965</v>
      </c>
      <c r="D14" s="551">
        <v>13.008800000000001</v>
      </c>
      <c r="E14" s="551">
        <v>13.1623</v>
      </c>
      <c r="F14" s="551">
        <v>13.4413</v>
      </c>
      <c r="G14" s="155"/>
    </row>
    <row r="15" spans="1:8" s="4" customFormat="1" ht="15" customHeight="1">
      <c r="A15" s="520" t="s">
        <v>249</v>
      </c>
      <c r="B15" s="551">
        <v>27.169599999999999</v>
      </c>
      <c r="C15" s="551">
        <v>27.805700000000002</v>
      </c>
      <c r="D15" s="551">
        <v>28.264500000000002</v>
      </c>
      <c r="E15" s="551">
        <v>29.284800000000001</v>
      </c>
      <c r="F15" s="551">
        <v>29.682400000000001</v>
      </c>
      <c r="G15" s="155"/>
    </row>
    <row r="16" spans="1:8" s="4" customFormat="1" ht="15" customHeight="1">
      <c r="A16" s="520" t="s">
        <v>558</v>
      </c>
      <c r="B16" s="551">
        <v>0.90990000000000004</v>
      </c>
      <c r="C16" s="551">
        <v>0.92369999999999997</v>
      </c>
      <c r="D16" s="551">
        <v>0.94510000000000005</v>
      </c>
      <c r="E16" s="551">
        <v>0.94650000000000001</v>
      </c>
      <c r="F16" s="551">
        <v>0.96650000000000003</v>
      </c>
      <c r="G16" s="155"/>
    </row>
    <row r="17" spans="1:7" s="4" customFormat="1" ht="15" customHeight="1">
      <c r="A17" s="520" t="s">
        <v>251</v>
      </c>
      <c r="B17" s="551">
        <v>54.341999999999999</v>
      </c>
      <c r="C17" s="551">
        <v>56.3645</v>
      </c>
      <c r="D17" s="551">
        <v>57.068600000000004</v>
      </c>
      <c r="E17" s="551">
        <v>59.267899999999997</v>
      </c>
      <c r="F17" s="551">
        <v>60.789900000000003</v>
      </c>
      <c r="G17" s="155"/>
    </row>
    <row r="18" spans="1:7" s="4" customFormat="1" ht="15" customHeight="1">
      <c r="A18" s="520" t="s">
        <v>252</v>
      </c>
      <c r="B18" s="551">
        <v>15.892099999999999</v>
      </c>
      <c r="C18" s="551">
        <v>16.2239</v>
      </c>
      <c r="D18" s="551">
        <v>16.860199999999999</v>
      </c>
      <c r="E18" s="551">
        <v>17.4739</v>
      </c>
      <c r="F18" s="551">
        <v>18.088999999999999</v>
      </c>
      <c r="G18" s="155"/>
    </row>
    <row r="19" spans="1:7" s="4" customFormat="1" ht="15" customHeight="1">
      <c r="A19" s="520" t="s">
        <v>253</v>
      </c>
      <c r="B19" s="551">
        <v>6.5316999999999998</v>
      </c>
      <c r="C19" s="551">
        <v>7.0399000000000003</v>
      </c>
      <c r="D19" s="551">
        <v>7.3722000000000003</v>
      </c>
      <c r="E19" s="551">
        <v>7.7169999999999996</v>
      </c>
      <c r="F19" s="551">
        <v>8.15</v>
      </c>
      <c r="G19" s="155"/>
    </row>
    <row r="20" spans="1:7" ht="15" customHeight="1">
      <c r="A20" s="478" t="s">
        <v>254</v>
      </c>
      <c r="B20" s="551">
        <v>9.7844999999999995</v>
      </c>
      <c r="C20" s="551">
        <v>9.9114000000000004</v>
      </c>
      <c r="D20" s="551">
        <v>10.3332</v>
      </c>
      <c r="E20" s="551">
        <v>10.773400000000001</v>
      </c>
      <c r="F20" s="551">
        <v>11.335800000000001</v>
      </c>
      <c r="G20" s="479"/>
    </row>
    <row r="21" spans="1:7" s="4" customFormat="1" ht="15" customHeight="1">
      <c r="A21" s="520" t="s">
        <v>255</v>
      </c>
      <c r="B21" s="551">
        <v>6.8455000000000004</v>
      </c>
      <c r="C21" s="551">
        <v>8.7420000000000009</v>
      </c>
      <c r="D21" s="551">
        <v>7.4599000000000002</v>
      </c>
      <c r="E21" s="551">
        <v>9.6010000000000009</v>
      </c>
      <c r="F21" s="551">
        <v>8.4499999999999993</v>
      </c>
      <c r="G21" s="155"/>
    </row>
    <row r="22" spans="1:7" s="4" customFormat="1" ht="15" customHeight="1">
      <c r="A22" s="520" t="s">
        <v>256</v>
      </c>
      <c r="B22" s="551">
        <v>7.7076000000000002</v>
      </c>
      <c r="C22" s="551">
        <v>7.5692000000000004</v>
      </c>
      <c r="D22" s="551">
        <v>7.7884000000000002</v>
      </c>
      <c r="E22" s="551">
        <v>8.1961999999999993</v>
      </c>
      <c r="F22" s="551">
        <v>8.4486000000000008</v>
      </c>
      <c r="G22" s="155"/>
    </row>
    <row r="23" spans="1:7" s="4" customFormat="1" ht="15" customHeight="1">
      <c r="A23" s="520" t="s">
        <v>257</v>
      </c>
      <c r="B23" s="551">
        <v>3.2869000000000002</v>
      </c>
      <c r="C23" s="551">
        <v>3.1634000000000002</v>
      </c>
      <c r="D23" s="551">
        <v>2.9275000000000002</v>
      </c>
      <c r="E23" s="551">
        <v>2.9773000000000001</v>
      </c>
      <c r="F23" s="551">
        <v>3.0295000000000001</v>
      </c>
      <c r="G23" s="155"/>
    </row>
    <row r="24" spans="1:7" s="4" customFormat="1" ht="15" customHeight="1">
      <c r="A24" s="520" t="s">
        <v>263</v>
      </c>
      <c r="B24" s="551"/>
      <c r="C24" s="551"/>
      <c r="D24" s="551"/>
      <c r="E24" s="551"/>
      <c r="F24" s="551"/>
      <c r="G24" s="155"/>
    </row>
    <row r="25" spans="1:7" s="4" customFormat="1" ht="15" customHeight="1">
      <c r="A25" s="520" t="s">
        <v>262</v>
      </c>
      <c r="B25" s="551">
        <v>-1.3100000000000001E-2</v>
      </c>
      <c r="C25" s="551">
        <v>-4.7399999999999998E-2</v>
      </c>
      <c r="D25" s="551">
        <v>-3.4099999999999998E-2</v>
      </c>
      <c r="E25" s="551">
        <v>0.04</v>
      </c>
      <c r="F25" s="551">
        <v>4.9000000000000002E-2</v>
      </c>
      <c r="G25" s="155"/>
    </row>
    <row r="26" spans="1:7" s="4" customFormat="1" ht="15" customHeight="1">
      <c r="A26" s="552" t="s">
        <v>258</v>
      </c>
      <c r="B26" s="553">
        <f>SUM(B14:B25)</f>
        <v>145.3329</v>
      </c>
      <c r="C26" s="553">
        <f t="shared" ref="C26:F26" si="0">SUM(C14:C25)</f>
        <v>150.59279999999995</v>
      </c>
      <c r="D26" s="553">
        <f t="shared" si="0"/>
        <v>151.99430000000001</v>
      </c>
      <c r="E26" s="553">
        <f t="shared" si="0"/>
        <v>159.44030000000001</v>
      </c>
      <c r="F26" s="553">
        <f t="shared" si="0"/>
        <v>162.43200000000002</v>
      </c>
      <c r="G26" s="155"/>
    </row>
    <row r="27" spans="1:7" s="4" customFormat="1" ht="14.25">
      <c r="A27" s="554" t="s">
        <v>259</v>
      </c>
      <c r="B27" s="551">
        <v>-11.39</v>
      </c>
      <c r="C27" s="551">
        <v>-12.83</v>
      </c>
      <c r="D27" s="551">
        <v>-7.55</v>
      </c>
      <c r="E27" s="551">
        <v>-9.6300000000000008</v>
      </c>
      <c r="F27" s="551">
        <v>-7.4</v>
      </c>
      <c r="G27" s="155"/>
    </row>
    <row r="28" spans="1:7" s="4" customFormat="1" ht="15" customHeight="1">
      <c r="A28" s="187" t="s">
        <v>260</v>
      </c>
      <c r="B28" s="551">
        <v>0.06</v>
      </c>
      <c r="C28" s="551">
        <v>-0.04</v>
      </c>
      <c r="D28" s="551">
        <v>-0.05</v>
      </c>
      <c r="E28" s="551">
        <v>0</v>
      </c>
      <c r="F28" s="551">
        <v>0</v>
      </c>
      <c r="G28" s="155"/>
    </row>
    <row r="29" spans="1:7" s="4" customFormat="1" ht="14.25">
      <c r="A29" s="555" t="s">
        <v>559</v>
      </c>
      <c r="B29" s="556">
        <v>-11.33</v>
      </c>
      <c r="C29" s="556">
        <v>-12.87</v>
      </c>
      <c r="D29" s="556">
        <v>-7.59</v>
      </c>
      <c r="E29" s="556">
        <v>-9.6300000000000008</v>
      </c>
      <c r="F29" s="556">
        <v>-7.4</v>
      </c>
      <c r="G29" s="155"/>
    </row>
    <row r="30" spans="1:7" s="4" customFormat="1" ht="14.25">
      <c r="A30" s="557" t="s">
        <v>3</v>
      </c>
      <c r="B30" s="558">
        <v>-4.0999999999999996</v>
      </c>
      <c r="C30" s="558">
        <v>-4.49</v>
      </c>
      <c r="D30" s="558">
        <v>-2.52</v>
      </c>
      <c r="E30" s="558">
        <v>-3.12</v>
      </c>
      <c r="F30" s="558">
        <v>-2.34</v>
      </c>
      <c r="G30" s="155"/>
    </row>
    <row r="31" spans="1:7" ht="14.25">
      <c r="A31" s="481"/>
      <c r="B31" s="482"/>
      <c r="C31" s="482"/>
      <c r="D31" s="483"/>
      <c r="E31" s="483"/>
      <c r="F31" s="483"/>
      <c r="G31" s="479"/>
    </row>
    <row r="32" spans="1:7" ht="14.25">
      <c r="A32" s="484"/>
      <c r="B32" s="484"/>
      <c r="C32" s="484"/>
      <c r="D32" s="479"/>
      <c r="E32" s="479"/>
      <c r="F32" s="479"/>
      <c r="G32" s="479"/>
    </row>
    <row r="33" spans="1:7" s="188" customFormat="1" ht="12" customHeight="1">
      <c r="A33" s="186" t="s">
        <v>560</v>
      </c>
      <c r="B33" s="187"/>
      <c r="C33" s="187"/>
      <c r="D33" s="187"/>
      <c r="E33" s="187"/>
      <c r="F33" s="187"/>
      <c r="G33" s="187"/>
    </row>
    <row r="34" spans="1:7" s="185" customFormat="1" ht="12" customHeight="1">
      <c r="A34" s="183" t="s">
        <v>561</v>
      </c>
      <c r="B34" s="518"/>
      <c r="C34" s="518"/>
      <c r="D34" s="518"/>
      <c r="E34" s="518"/>
      <c r="F34" s="518"/>
      <c r="G34" s="184"/>
    </row>
    <row r="35" spans="1:7" ht="14.25">
      <c r="A35" s="479"/>
      <c r="B35" s="479"/>
      <c r="C35" s="479"/>
      <c r="D35" s="479"/>
      <c r="E35" s="479"/>
      <c r="F35" s="479"/>
      <c r="G35" s="479"/>
    </row>
    <row r="36" spans="1:7" ht="14.25">
      <c r="A36" s="479"/>
      <c r="B36" s="479"/>
      <c r="C36" s="479"/>
      <c r="D36" s="479"/>
      <c r="E36" s="479"/>
      <c r="F36" s="479"/>
      <c r="G36" s="479"/>
    </row>
  </sheetData>
  <pageMargins left="0.73" right="0.36" top="0.53" bottom="0.66" header="0.35" footer="0.36"/>
  <pageSetup paperSize="9"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workbookViewId="0"/>
  </sheetViews>
  <sheetFormatPr baseColWidth="10" defaultRowHeight="12.75"/>
  <cols>
    <col min="1" max="1" width="38.7109375" style="480" customWidth="1"/>
    <col min="2" max="6" width="10.140625" style="480" customWidth="1"/>
    <col min="7" max="251" width="11.42578125" style="487"/>
    <col min="252" max="252" width="39.5703125" style="487" customWidth="1"/>
    <col min="253" max="257" width="8.7109375" style="487" customWidth="1"/>
    <col min="258" max="507" width="11.42578125" style="487"/>
    <col min="508" max="508" width="39.5703125" style="487" customWidth="1"/>
    <col min="509" max="513" width="8.7109375" style="487" customWidth="1"/>
    <col min="514" max="763" width="11.42578125" style="487"/>
    <col min="764" max="764" width="39.5703125" style="487" customWidth="1"/>
    <col min="765" max="769" width="8.7109375" style="487" customWidth="1"/>
    <col min="770" max="1019" width="11.42578125" style="487"/>
    <col min="1020" max="1020" width="39.5703125" style="487" customWidth="1"/>
    <col min="1021" max="1025" width="8.7109375" style="487" customWidth="1"/>
    <col min="1026" max="1275" width="11.42578125" style="487"/>
    <col min="1276" max="1276" width="39.5703125" style="487" customWidth="1"/>
    <col min="1277" max="1281" width="8.7109375" style="487" customWidth="1"/>
    <col min="1282" max="1531" width="11.42578125" style="487"/>
    <col min="1532" max="1532" width="39.5703125" style="487" customWidth="1"/>
    <col min="1533" max="1537" width="8.7109375" style="487" customWidth="1"/>
    <col min="1538" max="1787" width="11.42578125" style="487"/>
    <col min="1788" max="1788" width="39.5703125" style="487" customWidth="1"/>
    <col min="1789" max="1793" width="8.7109375" style="487" customWidth="1"/>
    <col min="1794" max="2043" width="11.42578125" style="487"/>
    <col min="2044" max="2044" width="39.5703125" style="487" customWidth="1"/>
    <col min="2045" max="2049" width="8.7109375" style="487" customWidth="1"/>
    <col min="2050" max="2299" width="11.42578125" style="487"/>
    <col min="2300" max="2300" width="39.5703125" style="487" customWidth="1"/>
    <col min="2301" max="2305" width="8.7109375" style="487" customWidth="1"/>
    <col min="2306" max="2555" width="11.42578125" style="487"/>
    <col min="2556" max="2556" width="39.5703125" style="487" customWidth="1"/>
    <col min="2557" max="2561" width="8.7109375" style="487" customWidth="1"/>
    <col min="2562" max="2811" width="11.42578125" style="487"/>
    <col min="2812" max="2812" width="39.5703125" style="487" customWidth="1"/>
    <col min="2813" max="2817" width="8.7109375" style="487" customWidth="1"/>
    <col min="2818" max="3067" width="11.42578125" style="487"/>
    <col min="3068" max="3068" width="39.5703125" style="487" customWidth="1"/>
    <col min="3069" max="3073" width="8.7109375" style="487" customWidth="1"/>
    <col min="3074" max="3323" width="11.42578125" style="487"/>
    <col min="3324" max="3324" width="39.5703125" style="487" customWidth="1"/>
    <col min="3325" max="3329" width="8.7109375" style="487" customWidth="1"/>
    <col min="3330" max="3579" width="11.42578125" style="487"/>
    <col min="3580" max="3580" width="39.5703125" style="487" customWidth="1"/>
    <col min="3581" max="3585" width="8.7109375" style="487" customWidth="1"/>
    <col min="3586" max="3835" width="11.42578125" style="487"/>
    <col min="3836" max="3836" width="39.5703125" style="487" customWidth="1"/>
    <col min="3837" max="3841" width="8.7109375" style="487" customWidth="1"/>
    <col min="3842" max="4091" width="11.42578125" style="487"/>
    <col min="4092" max="4092" width="39.5703125" style="487" customWidth="1"/>
    <col min="4093" max="4097" width="8.7109375" style="487" customWidth="1"/>
    <col min="4098" max="4347" width="11.42578125" style="487"/>
    <col min="4348" max="4348" width="39.5703125" style="487" customWidth="1"/>
    <col min="4349" max="4353" width="8.7109375" style="487" customWidth="1"/>
    <col min="4354" max="4603" width="11.42578125" style="487"/>
    <col min="4604" max="4604" width="39.5703125" style="487" customWidth="1"/>
    <col min="4605" max="4609" width="8.7109375" style="487" customWidth="1"/>
    <col min="4610" max="4859" width="11.42578125" style="487"/>
    <col min="4860" max="4860" width="39.5703125" style="487" customWidth="1"/>
    <col min="4861" max="4865" width="8.7109375" style="487" customWidth="1"/>
    <col min="4866" max="5115" width="11.42578125" style="487"/>
    <col min="5116" max="5116" width="39.5703125" style="487" customWidth="1"/>
    <col min="5117" max="5121" width="8.7109375" style="487" customWidth="1"/>
    <col min="5122" max="5371" width="11.42578125" style="487"/>
    <col min="5372" max="5372" width="39.5703125" style="487" customWidth="1"/>
    <col min="5373" max="5377" width="8.7109375" style="487" customWidth="1"/>
    <col min="5378" max="5627" width="11.42578125" style="487"/>
    <col min="5628" max="5628" width="39.5703125" style="487" customWidth="1"/>
    <col min="5629" max="5633" width="8.7109375" style="487" customWidth="1"/>
    <col min="5634" max="5883" width="11.42578125" style="487"/>
    <col min="5884" max="5884" width="39.5703125" style="487" customWidth="1"/>
    <col min="5885" max="5889" width="8.7109375" style="487" customWidth="1"/>
    <col min="5890" max="6139" width="11.42578125" style="487"/>
    <col min="6140" max="6140" width="39.5703125" style="487" customWidth="1"/>
    <col min="6141" max="6145" width="8.7109375" style="487" customWidth="1"/>
    <col min="6146" max="6395" width="11.42578125" style="487"/>
    <col min="6396" max="6396" width="39.5703125" style="487" customWidth="1"/>
    <col min="6397" max="6401" width="8.7109375" style="487" customWidth="1"/>
    <col min="6402" max="6651" width="11.42578125" style="487"/>
    <col min="6652" max="6652" width="39.5703125" style="487" customWidth="1"/>
    <col min="6653" max="6657" width="8.7109375" style="487" customWidth="1"/>
    <col min="6658" max="6907" width="11.42578125" style="487"/>
    <col min="6908" max="6908" width="39.5703125" style="487" customWidth="1"/>
    <col min="6909" max="6913" width="8.7109375" style="487" customWidth="1"/>
    <col min="6914" max="7163" width="11.42578125" style="487"/>
    <col min="7164" max="7164" width="39.5703125" style="487" customWidth="1"/>
    <col min="7165" max="7169" width="8.7109375" style="487" customWidth="1"/>
    <col min="7170" max="7419" width="11.42578125" style="487"/>
    <col min="7420" max="7420" width="39.5703125" style="487" customWidth="1"/>
    <col min="7421" max="7425" width="8.7109375" style="487" customWidth="1"/>
    <col min="7426" max="7675" width="11.42578125" style="487"/>
    <col min="7676" max="7676" width="39.5703125" style="487" customWidth="1"/>
    <col min="7677" max="7681" width="8.7109375" style="487" customWidth="1"/>
    <col min="7682" max="7931" width="11.42578125" style="487"/>
    <col min="7932" max="7932" width="39.5703125" style="487" customWidth="1"/>
    <col min="7933" max="7937" width="8.7109375" style="487" customWidth="1"/>
    <col min="7938" max="8187" width="11.42578125" style="487"/>
    <col min="8188" max="8188" width="39.5703125" style="487" customWidth="1"/>
    <col min="8189" max="8193" width="8.7109375" style="487" customWidth="1"/>
    <col min="8194" max="8443" width="11.42578125" style="487"/>
    <col min="8444" max="8444" width="39.5703125" style="487" customWidth="1"/>
    <col min="8445" max="8449" width="8.7109375" style="487" customWidth="1"/>
    <col min="8450" max="8699" width="11.42578125" style="487"/>
    <col min="8700" max="8700" width="39.5703125" style="487" customWidth="1"/>
    <col min="8701" max="8705" width="8.7109375" style="487" customWidth="1"/>
    <col min="8706" max="8955" width="11.42578125" style="487"/>
    <col min="8956" max="8956" width="39.5703125" style="487" customWidth="1"/>
    <col min="8957" max="8961" width="8.7109375" style="487" customWidth="1"/>
    <col min="8962" max="9211" width="11.42578125" style="487"/>
    <col min="9212" max="9212" width="39.5703125" style="487" customWidth="1"/>
    <col min="9213" max="9217" width="8.7109375" style="487" customWidth="1"/>
    <col min="9218" max="9467" width="11.42578125" style="487"/>
    <col min="9468" max="9468" width="39.5703125" style="487" customWidth="1"/>
    <col min="9469" max="9473" width="8.7109375" style="487" customWidth="1"/>
    <col min="9474" max="9723" width="11.42578125" style="487"/>
    <col min="9724" max="9724" width="39.5703125" style="487" customWidth="1"/>
    <col min="9725" max="9729" width="8.7109375" style="487" customWidth="1"/>
    <col min="9730" max="9979" width="11.42578125" style="487"/>
    <col min="9980" max="9980" width="39.5703125" style="487" customWidth="1"/>
    <col min="9981" max="9985" width="8.7109375" style="487" customWidth="1"/>
    <col min="9986" max="10235" width="11.42578125" style="487"/>
    <col min="10236" max="10236" width="39.5703125" style="487" customWidth="1"/>
    <col min="10237" max="10241" width="8.7109375" style="487" customWidth="1"/>
    <col min="10242" max="10491" width="11.42578125" style="487"/>
    <col min="10492" max="10492" width="39.5703125" style="487" customWidth="1"/>
    <col min="10493" max="10497" width="8.7109375" style="487" customWidth="1"/>
    <col min="10498" max="10747" width="11.42578125" style="487"/>
    <col min="10748" max="10748" width="39.5703125" style="487" customWidth="1"/>
    <col min="10749" max="10753" width="8.7109375" style="487" customWidth="1"/>
    <col min="10754" max="11003" width="11.42578125" style="487"/>
    <col min="11004" max="11004" width="39.5703125" style="487" customWidth="1"/>
    <col min="11005" max="11009" width="8.7109375" style="487" customWidth="1"/>
    <col min="11010" max="11259" width="11.42578125" style="487"/>
    <col min="11260" max="11260" width="39.5703125" style="487" customWidth="1"/>
    <col min="11261" max="11265" width="8.7109375" style="487" customWidth="1"/>
    <col min="11266" max="11515" width="11.42578125" style="487"/>
    <col min="11516" max="11516" width="39.5703125" style="487" customWidth="1"/>
    <col min="11517" max="11521" width="8.7109375" style="487" customWidth="1"/>
    <col min="11522" max="11771" width="11.42578125" style="487"/>
    <col min="11772" max="11772" width="39.5703125" style="487" customWidth="1"/>
    <col min="11773" max="11777" width="8.7109375" style="487" customWidth="1"/>
    <col min="11778" max="12027" width="11.42578125" style="487"/>
    <col min="12028" max="12028" width="39.5703125" style="487" customWidth="1"/>
    <col min="12029" max="12033" width="8.7109375" style="487" customWidth="1"/>
    <col min="12034" max="12283" width="11.42578125" style="487"/>
    <col min="12284" max="12284" width="39.5703125" style="487" customWidth="1"/>
    <col min="12285" max="12289" width="8.7109375" style="487" customWidth="1"/>
    <col min="12290" max="12539" width="11.42578125" style="487"/>
    <col min="12540" max="12540" width="39.5703125" style="487" customWidth="1"/>
    <col min="12541" max="12545" width="8.7109375" style="487" customWidth="1"/>
    <col min="12546" max="12795" width="11.42578125" style="487"/>
    <col min="12796" max="12796" width="39.5703125" style="487" customWidth="1"/>
    <col min="12797" max="12801" width="8.7109375" style="487" customWidth="1"/>
    <col min="12802" max="13051" width="11.42578125" style="487"/>
    <col min="13052" max="13052" width="39.5703125" style="487" customWidth="1"/>
    <col min="13053" max="13057" width="8.7109375" style="487" customWidth="1"/>
    <col min="13058" max="13307" width="11.42578125" style="487"/>
    <col min="13308" max="13308" width="39.5703125" style="487" customWidth="1"/>
    <col min="13309" max="13313" width="8.7109375" style="487" customWidth="1"/>
    <col min="13314" max="13563" width="11.42578125" style="487"/>
    <col min="13564" max="13564" width="39.5703125" style="487" customWidth="1"/>
    <col min="13565" max="13569" width="8.7109375" style="487" customWidth="1"/>
    <col min="13570" max="13819" width="11.42578125" style="487"/>
    <col min="13820" max="13820" width="39.5703125" style="487" customWidth="1"/>
    <col min="13821" max="13825" width="8.7109375" style="487" customWidth="1"/>
    <col min="13826" max="14075" width="11.42578125" style="487"/>
    <col min="14076" max="14076" width="39.5703125" style="487" customWidth="1"/>
    <col min="14077" max="14081" width="8.7109375" style="487" customWidth="1"/>
    <col min="14082" max="14331" width="11.42578125" style="487"/>
    <col min="14332" max="14332" width="39.5703125" style="487" customWidth="1"/>
    <col min="14333" max="14337" width="8.7109375" style="487" customWidth="1"/>
    <col min="14338" max="14587" width="11.42578125" style="487"/>
    <col min="14588" max="14588" width="39.5703125" style="487" customWidth="1"/>
    <col min="14589" max="14593" width="8.7109375" style="487" customWidth="1"/>
    <col min="14594" max="14843" width="11.42578125" style="487"/>
    <col min="14844" max="14844" width="39.5703125" style="487" customWidth="1"/>
    <col min="14845" max="14849" width="8.7109375" style="487" customWidth="1"/>
    <col min="14850" max="15099" width="11.42578125" style="487"/>
    <col min="15100" max="15100" width="39.5703125" style="487" customWidth="1"/>
    <col min="15101" max="15105" width="8.7109375" style="487" customWidth="1"/>
    <col min="15106" max="15355" width="11.42578125" style="487"/>
    <col min="15356" max="15356" width="39.5703125" style="487" customWidth="1"/>
    <col min="15357" max="15361" width="8.7109375" style="487" customWidth="1"/>
    <col min="15362" max="15611" width="11.42578125" style="487"/>
    <col min="15612" max="15612" width="39.5703125" style="487" customWidth="1"/>
    <col min="15613" max="15617" width="8.7109375" style="487" customWidth="1"/>
    <col min="15618" max="15867" width="11.42578125" style="487"/>
    <col min="15868" max="15868" width="39.5703125" style="487" customWidth="1"/>
    <col min="15869" max="15873" width="8.7109375" style="487" customWidth="1"/>
    <col min="15874" max="16123" width="11.42578125" style="487"/>
    <col min="16124" max="16124" width="39.5703125" style="487" customWidth="1"/>
    <col min="16125" max="16129" width="8.7109375" style="487" customWidth="1"/>
    <col min="16130" max="16384" width="11.42578125" style="487"/>
  </cols>
  <sheetData>
    <row r="1" spans="1:14" s="2" customFormat="1" ht="16.5">
      <c r="A1" s="523" t="s">
        <v>577</v>
      </c>
      <c r="B1" s="522"/>
      <c r="C1" s="522"/>
      <c r="D1" s="522"/>
      <c r="E1" s="522"/>
      <c r="F1" s="522"/>
      <c r="G1" s="1"/>
    </row>
    <row r="2" spans="1:14" s="3" customFormat="1" ht="15" customHeight="1">
      <c r="A2" s="177" t="s">
        <v>232</v>
      </c>
      <c r="B2" s="177"/>
      <c r="C2" s="177"/>
      <c r="D2" s="177"/>
      <c r="E2" s="177"/>
      <c r="F2" s="177"/>
      <c r="G2" s="177"/>
    </row>
    <row r="3" spans="1:14" s="3" customFormat="1" ht="15" customHeight="1">
      <c r="A3" s="545"/>
      <c r="B3" s="545"/>
      <c r="C3" s="545"/>
      <c r="D3" s="545"/>
      <c r="E3" s="545"/>
      <c r="F3" s="545"/>
      <c r="G3" s="177"/>
    </row>
    <row r="4" spans="1:14" s="180" customFormat="1" ht="33.75" customHeight="1">
      <c r="A4" s="546"/>
      <c r="B4" s="546">
        <v>2009</v>
      </c>
      <c r="C4" s="546">
        <v>2010</v>
      </c>
      <c r="D4" s="547">
        <v>2011</v>
      </c>
      <c r="E4" s="546">
        <v>2012</v>
      </c>
      <c r="F4" s="546">
        <v>2013</v>
      </c>
      <c r="G4" s="179"/>
    </row>
    <row r="5" spans="1:14" s="4" customFormat="1" ht="22.5" customHeight="1">
      <c r="A5" s="548" t="s">
        <v>52</v>
      </c>
      <c r="B5" s="549"/>
      <c r="C5" s="550"/>
      <c r="D5" s="550"/>
      <c r="E5" s="550"/>
      <c r="F5" s="550"/>
      <c r="G5" s="158"/>
    </row>
    <row r="6" spans="1:14" s="4" customFormat="1" ht="15" customHeight="1">
      <c r="A6" s="520" t="s">
        <v>241</v>
      </c>
      <c r="B6" s="551">
        <v>1.397</v>
      </c>
      <c r="C6" s="551">
        <v>1.5369999999999999</v>
      </c>
      <c r="D6" s="551">
        <v>1.5680000000000001</v>
      </c>
      <c r="E6" s="551">
        <v>1.6160000000000001</v>
      </c>
      <c r="F6" s="551">
        <v>1.6639999999999999</v>
      </c>
      <c r="G6" s="155"/>
      <c r="I6" s="182"/>
      <c r="J6" s="182"/>
      <c r="K6" s="182"/>
      <c r="L6" s="182"/>
      <c r="M6" s="182"/>
      <c r="N6" s="182"/>
    </row>
    <row r="7" spans="1:14" s="4" customFormat="1" ht="15" customHeight="1">
      <c r="A7" s="520" t="s">
        <v>242</v>
      </c>
      <c r="B7" s="551">
        <v>27.102</v>
      </c>
      <c r="C7" s="551">
        <v>27.609000000000002</v>
      </c>
      <c r="D7" s="551">
        <v>28.53</v>
      </c>
      <c r="E7" s="551">
        <v>29.428999999999998</v>
      </c>
      <c r="F7" s="551">
        <v>30.309000000000001</v>
      </c>
      <c r="G7" s="155"/>
      <c r="I7" s="182"/>
      <c r="J7" s="182"/>
      <c r="K7" s="182"/>
      <c r="L7" s="182"/>
      <c r="M7" s="182"/>
      <c r="N7" s="182"/>
    </row>
    <row r="8" spans="1:14" s="4" customFormat="1" ht="15" customHeight="1">
      <c r="A8" s="520" t="s">
        <v>243</v>
      </c>
      <c r="B8" s="551">
        <v>24.164999999999999</v>
      </c>
      <c r="C8" s="551">
        <v>25.106000000000002</v>
      </c>
      <c r="D8" s="551">
        <v>26.655999999999999</v>
      </c>
      <c r="E8" s="551">
        <v>28.189</v>
      </c>
      <c r="F8" s="551">
        <v>29.838999999999999</v>
      </c>
      <c r="G8" s="155"/>
      <c r="I8" s="182"/>
      <c r="J8" s="182"/>
      <c r="K8" s="182"/>
      <c r="L8" s="182"/>
      <c r="M8" s="182"/>
      <c r="N8" s="182"/>
    </row>
    <row r="9" spans="1:14" s="4" customFormat="1" ht="15" customHeight="1">
      <c r="A9" s="520" t="s">
        <v>244</v>
      </c>
      <c r="B9" s="551">
        <v>8.4320000000000004</v>
      </c>
      <c r="C9" s="551">
        <v>8.66</v>
      </c>
      <c r="D9" s="551">
        <v>8.9730000000000008</v>
      </c>
      <c r="E9" s="551">
        <v>9.2509999999999994</v>
      </c>
      <c r="F9" s="551">
        <v>9.5280000000000005</v>
      </c>
      <c r="G9" s="155"/>
      <c r="I9" s="182"/>
      <c r="J9" s="182"/>
      <c r="K9" s="182"/>
      <c r="L9" s="182"/>
      <c r="M9" s="182"/>
      <c r="N9" s="182"/>
    </row>
    <row r="10" spans="1:14" s="4" customFormat="1" ht="15" customHeight="1">
      <c r="A10" s="520" t="s">
        <v>245</v>
      </c>
      <c r="B10" s="551">
        <v>1.5549999999999999</v>
      </c>
      <c r="C10" s="551">
        <v>1.661</v>
      </c>
      <c r="D10" s="551">
        <v>1.667</v>
      </c>
      <c r="E10" s="551">
        <v>1.667</v>
      </c>
      <c r="F10" s="551">
        <v>1.7070000000000001</v>
      </c>
      <c r="G10" s="155"/>
      <c r="I10" s="182"/>
      <c r="J10" s="182"/>
      <c r="K10" s="182"/>
      <c r="L10" s="182"/>
      <c r="M10" s="182"/>
      <c r="N10" s="182"/>
    </row>
    <row r="11" spans="1:14" s="4" customFormat="1" ht="15" customHeight="1">
      <c r="A11" s="520" t="s">
        <v>264</v>
      </c>
      <c r="B11" s="551">
        <v>3.0190000000000001</v>
      </c>
      <c r="C11" s="551">
        <v>3.524</v>
      </c>
      <c r="D11" s="551">
        <v>3.8679999999999999</v>
      </c>
      <c r="E11" s="551">
        <v>3.8010000000000002</v>
      </c>
      <c r="F11" s="551">
        <v>3.9</v>
      </c>
      <c r="G11" s="155"/>
      <c r="I11" s="182"/>
      <c r="J11" s="182"/>
      <c r="K11" s="182"/>
      <c r="L11" s="182"/>
      <c r="M11" s="182"/>
      <c r="N11" s="182"/>
    </row>
    <row r="12" spans="1:14" s="4" customFormat="1" ht="15" customHeight="1">
      <c r="A12" s="552" t="s">
        <v>247</v>
      </c>
      <c r="B12" s="553">
        <f>SUM(B6:B11)</f>
        <v>65.67</v>
      </c>
      <c r="C12" s="553">
        <f>SUM(C6:C11)</f>
        <v>68.097000000000008</v>
      </c>
      <c r="D12" s="553">
        <f>SUM(D6:D11)</f>
        <v>71.262</v>
      </c>
      <c r="E12" s="553">
        <f>SUM(E6:E11)</f>
        <v>73.953000000000003</v>
      </c>
      <c r="F12" s="553">
        <f>SUM(F6:F11)</f>
        <v>76.947000000000003</v>
      </c>
      <c r="G12" s="155"/>
      <c r="I12" s="182"/>
      <c r="J12" s="182"/>
      <c r="K12" s="182"/>
      <c r="L12" s="182"/>
      <c r="M12" s="182"/>
      <c r="N12" s="182"/>
    </row>
    <row r="13" spans="1:14" s="4" customFormat="1" ht="22.5" customHeight="1">
      <c r="A13" s="548" t="s">
        <v>51</v>
      </c>
      <c r="B13" s="549"/>
      <c r="C13" s="550"/>
      <c r="D13" s="550"/>
      <c r="E13" s="550"/>
      <c r="F13" s="550"/>
      <c r="G13" s="158"/>
    </row>
    <row r="14" spans="1:14" s="4" customFormat="1" ht="15" customHeight="1">
      <c r="A14" s="520" t="s">
        <v>248</v>
      </c>
      <c r="B14" s="551">
        <v>5.5439999999999996</v>
      </c>
      <c r="C14" s="551">
        <v>5.5060000000000002</v>
      </c>
      <c r="D14" s="551">
        <v>5.633</v>
      </c>
      <c r="E14" s="551">
        <v>5.7</v>
      </c>
      <c r="F14" s="551">
        <v>5.82</v>
      </c>
      <c r="G14" s="155"/>
      <c r="I14" s="182"/>
      <c r="J14" s="182"/>
      <c r="K14" s="182"/>
      <c r="L14" s="182"/>
      <c r="M14" s="182"/>
      <c r="N14" s="182"/>
    </row>
    <row r="15" spans="1:14" s="4" customFormat="1" ht="15" customHeight="1">
      <c r="A15" s="520" t="s">
        <v>249</v>
      </c>
      <c r="B15" s="551">
        <v>12.98</v>
      </c>
      <c r="C15" s="551">
        <v>13.368</v>
      </c>
      <c r="D15" s="551">
        <v>13.641999999999999</v>
      </c>
      <c r="E15" s="551">
        <v>14.134</v>
      </c>
      <c r="F15" s="551">
        <v>14.223000000000001</v>
      </c>
      <c r="G15" s="155"/>
      <c r="I15" s="182"/>
      <c r="J15" s="182"/>
      <c r="K15" s="182"/>
      <c r="L15" s="182"/>
      <c r="M15" s="182"/>
      <c r="N15" s="182"/>
    </row>
    <row r="16" spans="1:14" s="4" customFormat="1" ht="15" customHeight="1">
      <c r="A16" s="520" t="s">
        <v>250</v>
      </c>
      <c r="B16" s="551">
        <v>0.39</v>
      </c>
      <c r="C16" s="551">
        <v>0.40699999999999997</v>
      </c>
      <c r="D16" s="551">
        <v>0.41899999999999998</v>
      </c>
      <c r="E16" s="551">
        <v>0.41</v>
      </c>
      <c r="F16" s="551">
        <v>0.42</v>
      </c>
      <c r="G16" s="155"/>
      <c r="I16" s="182"/>
      <c r="J16" s="182"/>
      <c r="K16" s="182"/>
      <c r="L16" s="182"/>
      <c r="M16" s="182"/>
      <c r="N16" s="182"/>
    </row>
    <row r="17" spans="1:14" s="4" customFormat="1" ht="15" customHeight="1">
      <c r="A17" s="520" t="s">
        <v>251</v>
      </c>
      <c r="B17" s="551">
        <v>16.195</v>
      </c>
      <c r="C17" s="551">
        <v>16.576000000000001</v>
      </c>
      <c r="D17" s="551">
        <v>16.225999999999999</v>
      </c>
      <c r="E17" s="551">
        <v>16.571999999999999</v>
      </c>
      <c r="F17" s="551">
        <v>17.111999999999998</v>
      </c>
      <c r="G17" s="155"/>
      <c r="I17" s="182"/>
      <c r="J17" s="182"/>
      <c r="K17" s="182"/>
      <c r="L17" s="182"/>
      <c r="M17" s="182"/>
      <c r="N17" s="182"/>
    </row>
    <row r="18" spans="1:14" s="4" customFormat="1" ht="15" customHeight="1">
      <c r="A18" s="520" t="s">
        <v>252</v>
      </c>
      <c r="B18" s="551">
        <v>0.46600000000000003</v>
      </c>
      <c r="C18" s="551">
        <v>0.45600000000000002</v>
      </c>
      <c r="D18" s="551">
        <v>0.47599999999999998</v>
      </c>
      <c r="E18" s="551">
        <v>0.49399999999999999</v>
      </c>
      <c r="F18" s="551">
        <v>0.51100000000000001</v>
      </c>
      <c r="G18" s="155"/>
      <c r="I18" s="182"/>
      <c r="J18" s="182"/>
      <c r="K18" s="182"/>
      <c r="L18" s="182"/>
      <c r="M18" s="182"/>
      <c r="N18" s="182"/>
    </row>
    <row r="19" spans="1:14" s="4" customFormat="1" ht="15" customHeight="1">
      <c r="A19" s="520" t="s">
        <v>254</v>
      </c>
      <c r="B19" s="551">
        <v>4.7469999999999999</v>
      </c>
      <c r="C19" s="551">
        <v>4.6260000000000003</v>
      </c>
      <c r="D19" s="551">
        <v>4.7590000000000003</v>
      </c>
      <c r="E19" s="551">
        <v>4.9619999999999997</v>
      </c>
      <c r="F19" s="551">
        <v>5.2210000000000001</v>
      </c>
      <c r="G19" s="155"/>
      <c r="I19" s="182"/>
      <c r="J19" s="182"/>
      <c r="K19" s="182"/>
      <c r="L19" s="182"/>
      <c r="M19" s="182"/>
      <c r="N19" s="182"/>
    </row>
    <row r="20" spans="1:14" s="480" customFormat="1" ht="15" customHeight="1">
      <c r="A20" s="478" t="s">
        <v>253</v>
      </c>
      <c r="B20" s="551">
        <v>22.960999999999999</v>
      </c>
      <c r="C20" s="551">
        <v>23.911000000000001</v>
      </c>
      <c r="D20" s="551">
        <v>24.574999999999999</v>
      </c>
      <c r="E20" s="551">
        <v>25.216000000000001</v>
      </c>
      <c r="F20" s="551">
        <v>25.109000000000002</v>
      </c>
      <c r="G20" s="479"/>
    </row>
    <row r="21" spans="1:14" s="4" customFormat="1" ht="15" customHeight="1">
      <c r="A21" s="520" t="s">
        <v>264</v>
      </c>
      <c r="B21" s="551">
        <v>3.157</v>
      </c>
      <c r="C21" s="551">
        <v>5.1660000000000004</v>
      </c>
      <c r="D21" s="551">
        <v>4.5620000000000003</v>
      </c>
      <c r="E21" s="551">
        <v>6.66</v>
      </c>
      <c r="F21" s="551">
        <v>5.9859999999999998</v>
      </c>
      <c r="G21" s="155"/>
      <c r="I21" s="182"/>
      <c r="J21" s="182"/>
      <c r="K21" s="182"/>
      <c r="L21" s="182"/>
      <c r="M21" s="182"/>
      <c r="N21" s="182"/>
    </row>
    <row r="22" spans="1:14" s="4" customFormat="1" ht="15" customHeight="1">
      <c r="A22" s="520" t="s">
        <v>256</v>
      </c>
      <c r="B22" s="551">
        <v>7.2220000000000004</v>
      </c>
      <c r="C22" s="551">
        <v>7.1070000000000002</v>
      </c>
      <c r="D22" s="551">
        <v>7.2759999999999998</v>
      </c>
      <c r="E22" s="551">
        <v>7.6269999999999998</v>
      </c>
      <c r="F22" s="551">
        <v>7.85</v>
      </c>
      <c r="G22" s="155"/>
      <c r="I22" s="182"/>
      <c r="J22" s="182"/>
      <c r="K22" s="182"/>
      <c r="L22" s="182"/>
      <c r="M22" s="182"/>
      <c r="N22" s="182"/>
    </row>
    <row r="23" spans="1:14" s="4" customFormat="1" ht="15" customHeight="1">
      <c r="A23" s="520" t="s">
        <v>257</v>
      </c>
      <c r="B23" s="551">
        <v>0.75700000000000001</v>
      </c>
      <c r="C23" s="551">
        <v>0.81</v>
      </c>
      <c r="D23" s="551">
        <v>0.81100000000000005</v>
      </c>
      <c r="E23" s="551">
        <v>0.82499999999999996</v>
      </c>
      <c r="F23" s="551">
        <v>0.83799999999999997</v>
      </c>
      <c r="G23" s="155"/>
      <c r="I23" s="182"/>
      <c r="J23" s="182"/>
      <c r="K23" s="182"/>
      <c r="L23" s="182"/>
      <c r="M23" s="182"/>
      <c r="N23" s="182"/>
    </row>
    <row r="24" spans="1:14" s="4" customFormat="1" ht="15" customHeight="1">
      <c r="A24" s="520" t="s">
        <v>263</v>
      </c>
      <c r="B24" s="551"/>
      <c r="C24" s="551"/>
      <c r="D24" s="551"/>
      <c r="E24" s="551"/>
      <c r="F24" s="551"/>
      <c r="G24" s="155"/>
      <c r="I24" s="182"/>
      <c r="J24" s="182"/>
      <c r="K24" s="182"/>
      <c r="L24" s="182"/>
      <c r="M24" s="182"/>
      <c r="N24" s="182"/>
    </row>
    <row r="25" spans="1:14" s="4" customFormat="1" ht="15" customHeight="1">
      <c r="A25" s="520" t="s">
        <v>262</v>
      </c>
      <c r="B25" s="551">
        <v>7.9000000000000001E-2</v>
      </c>
      <c r="C25" s="551">
        <v>4.5999999999999999E-2</v>
      </c>
      <c r="D25" s="551">
        <v>4.2000000000000003E-2</v>
      </c>
      <c r="E25" s="551">
        <v>4.2000000000000003E-2</v>
      </c>
      <c r="F25" s="551">
        <v>0.05</v>
      </c>
      <c r="G25" s="155"/>
      <c r="I25" s="182"/>
      <c r="J25" s="182"/>
      <c r="K25" s="182"/>
      <c r="L25" s="182"/>
      <c r="M25" s="182"/>
      <c r="N25" s="182"/>
    </row>
    <row r="26" spans="1:14" s="4" customFormat="1" ht="15" customHeight="1">
      <c r="A26" s="552" t="s">
        <v>258</v>
      </c>
      <c r="B26" s="553">
        <f>SUM(B14:B25)</f>
        <v>74.49799999999999</v>
      </c>
      <c r="C26" s="553">
        <f>SUM(C14:C25)</f>
        <v>77.978999999999999</v>
      </c>
      <c r="D26" s="553">
        <f>SUM(D14:D25)</f>
        <v>78.421000000000006</v>
      </c>
      <c r="E26" s="553">
        <f>SUM(E14:E25)</f>
        <v>82.641999999999996</v>
      </c>
      <c r="F26" s="553">
        <f>SUM(F14:F25)</f>
        <v>83.139999999999986</v>
      </c>
      <c r="G26" s="155"/>
      <c r="I26" s="182"/>
      <c r="J26" s="182"/>
      <c r="K26" s="182"/>
      <c r="L26" s="182"/>
      <c r="M26" s="182"/>
      <c r="N26" s="182"/>
    </row>
    <row r="27" spans="1:14" s="4" customFormat="1" ht="22.5" customHeight="1">
      <c r="A27" s="554" t="s">
        <v>259</v>
      </c>
      <c r="B27" s="551">
        <v>-8.827</v>
      </c>
      <c r="C27" s="551">
        <v>-9.8829999999999991</v>
      </c>
      <c r="D27" s="551">
        <v>-7.1589999999999998</v>
      </c>
      <c r="E27" s="551">
        <v>-8.6910000000000007</v>
      </c>
      <c r="F27" s="551">
        <v>-6.1950000000000003</v>
      </c>
      <c r="G27" s="155"/>
      <c r="I27" s="182"/>
      <c r="J27" s="182"/>
      <c r="K27" s="182"/>
      <c r="L27" s="182"/>
      <c r="M27" s="182"/>
      <c r="N27" s="182"/>
    </row>
    <row r="28" spans="1:14" s="4" customFormat="1" ht="15" customHeight="1">
      <c r="A28" s="187" t="s">
        <v>260</v>
      </c>
      <c r="B28" s="551">
        <v>6.0999999999999999E-2</v>
      </c>
      <c r="C28" s="551">
        <v>-3.7999999999999999E-2</v>
      </c>
      <c r="D28" s="551">
        <v>-4.5999999999999999E-2</v>
      </c>
      <c r="E28" s="551">
        <v>0</v>
      </c>
      <c r="F28" s="551">
        <v>0</v>
      </c>
      <c r="G28" s="155"/>
      <c r="I28" s="182"/>
      <c r="J28" s="182"/>
      <c r="K28" s="182"/>
      <c r="L28" s="182"/>
      <c r="M28" s="182"/>
      <c r="N28" s="182"/>
    </row>
    <row r="29" spans="1:14" s="4" customFormat="1" ht="14.25">
      <c r="A29" s="555" t="s">
        <v>261</v>
      </c>
      <c r="B29" s="556">
        <f>B27+B28</f>
        <v>-8.766</v>
      </c>
      <c r="C29" s="556">
        <f>C27+C28</f>
        <v>-9.9209999999999994</v>
      </c>
      <c r="D29" s="556">
        <f>D27+D28</f>
        <v>-7.2050000000000001</v>
      </c>
      <c r="E29" s="556">
        <f>E27+E28</f>
        <v>-8.6910000000000007</v>
      </c>
      <c r="F29" s="556">
        <f>F27+F28</f>
        <v>-6.1950000000000003</v>
      </c>
      <c r="G29" s="155"/>
      <c r="I29" s="182"/>
      <c r="J29" s="182"/>
      <c r="K29" s="182"/>
      <c r="L29" s="182"/>
      <c r="M29" s="182"/>
      <c r="N29" s="182"/>
    </row>
    <row r="30" spans="1:14" s="4" customFormat="1" ht="14.25">
      <c r="A30" s="557" t="s">
        <v>3</v>
      </c>
      <c r="B30" s="558">
        <v>-3.1749999999999998</v>
      </c>
      <c r="C30" s="558">
        <v>-3.464</v>
      </c>
      <c r="D30" s="558">
        <v>-2.3959999999999999</v>
      </c>
      <c r="E30" s="558">
        <v>-2.82</v>
      </c>
      <c r="F30" s="558">
        <v>-1.9590000000000001</v>
      </c>
      <c r="G30" s="155"/>
      <c r="I30" s="182"/>
      <c r="J30" s="182"/>
      <c r="K30" s="182"/>
      <c r="L30" s="182"/>
      <c r="M30" s="182"/>
      <c r="N30" s="182"/>
    </row>
    <row r="31" spans="1:14" s="480" customFormat="1" ht="14.25">
      <c r="A31" s="481"/>
      <c r="B31" s="482"/>
      <c r="C31" s="482"/>
      <c r="D31" s="483"/>
      <c r="E31" s="483"/>
      <c r="F31" s="483"/>
      <c r="G31" s="479"/>
    </row>
    <row r="32" spans="1:14" s="480" customFormat="1" ht="14.25">
      <c r="A32" s="484"/>
      <c r="B32" s="484"/>
      <c r="C32" s="484"/>
      <c r="D32" s="479"/>
      <c r="E32" s="479"/>
      <c r="F32" s="479"/>
      <c r="G32" s="479"/>
    </row>
    <row r="33" spans="1:7" s="185" customFormat="1" ht="12" customHeight="1">
      <c r="A33" s="186" t="s">
        <v>562</v>
      </c>
      <c r="B33" s="187"/>
      <c r="C33" s="187"/>
      <c r="D33" s="187"/>
      <c r="E33" s="187"/>
      <c r="F33" s="187"/>
      <c r="G33" s="184"/>
    </row>
    <row r="34" spans="1:7" ht="12" customHeight="1">
      <c r="A34" s="183" t="s">
        <v>561</v>
      </c>
      <c r="B34" s="518"/>
      <c r="C34" s="518"/>
      <c r="D34" s="518"/>
      <c r="E34" s="518"/>
      <c r="F34" s="518"/>
      <c r="G34" s="486"/>
    </row>
    <row r="35" spans="1:7" ht="15">
      <c r="A35" s="479"/>
      <c r="B35" s="479"/>
      <c r="C35" s="479"/>
      <c r="D35" s="479"/>
      <c r="E35" s="479"/>
      <c r="F35" s="479"/>
      <c r="G35" s="486"/>
    </row>
    <row r="36" spans="1:7" ht="15">
      <c r="A36" s="479"/>
      <c r="B36" s="479"/>
      <c r="C36" s="479"/>
      <c r="D36" s="479"/>
      <c r="E36" s="479"/>
      <c r="F36" s="479"/>
      <c r="G36" s="486"/>
    </row>
  </sheetData>
  <pageMargins left="0.7" right="0.21" top="0.98" bottom="0.984251969" header="0.4921259845" footer="0.4921259845"/>
  <pageSetup paperSize="9" scale="95"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workbookViewId="0"/>
  </sheetViews>
  <sheetFormatPr baseColWidth="10" defaultRowHeight="12"/>
  <cols>
    <col min="1" max="1" width="32.28515625" style="511" customWidth="1"/>
    <col min="2" max="6" width="11.42578125" style="511" customWidth="1"/>
    <col min="7" max="16384" width="11.42578125" style="511"/>
  </cols>
  <sheetData>
    <row r="1" spans="1:13" s="514" customFormat="1" ht="15">
      <c r="A1" s="523" t="s">
        <v>576</v>
      </c>
      <c r="B1" s="522"/>
      <c r="C1" s="522"/>
      <c r="D1" s="522"/>
      <c r="E1" s="522"/>
      <c r="F1" s="522"/>
      <c r="G1" s="513"/>
    </row>
    <row r="2" spans="1:13" s="510" customFormat="1" ht="15" customHeight="1">
      <c r="A2" s="177" t="s">
        <v>3</v>
      </c>
      <c r="B2" s="177"/>
      <c r="C2" s="177"/>
      <c r="D2" s="177"/>
      <c r="E2" s="177"/>
      <c r="F2" s="177"/>
      <c r="G2" s="177"/>
    </row>
    <row r="3" spans="1:13" s="510" customFormat="1" ht="15" customHeight="1">
      <c r="A3" s="545"/>
      <c r="B3" s="545"/>
      <c r="C3" s="545"/>
      <c r="D3" s="545"/>
      <c r="E3" s="545"/>
      <c r="F3" s="545"/>
      <c r="G3" s="177"/>
    </row>
    <row r="4" spans="1:13" s="516" customFormat="1" ht="33.75" customHeight="1">
      <c r="A4" s="546"/>
      <c r="B4" s="546">
        <v>2009</v>
      </c>
      <c r="C4" s="546">
        <v>2010</v>
      </c>
      <c r="D4" s="547">
        <v>2011</v>
      </c>
      <c r="E4" s="546">
        <v>2012</v>
      </c>
      <c r="F4" s="546">
        <v>2013</v>
      </c>
      <c r="G4" s="515"/>
    </row>
    <row r="5" spans="1:13" ht="15" customHeight="1">
      <c r="A5" s="520"/>
      <c r="B5" s="551"/>
      <c r="C5" s="551"/>
      <c r="D5" s="551"/>
      <c r="E5" s="551"/>
      <c r="F5" s="551"/>
      <c r="G5" s="155"/>
      <c r="H5" s="517"/>
      <c r="I5" s="517"/>
      <c r="J5" s="517"/>
      <c r="K5" s="517"/>
      <c r="L5" s="517"/>
      <c r="M5" s="517"/>
    </row>
    <row r="6" spans="1:13" ht="15" customHeight="1">
      <c r="A6" s="520" t="s">
        <v>234</v>
      </c>
      <c r="B6" s="595">
        <v>52.61</v>
      </c>
      <c r="C6" s="595">
        <v>52.6</v>
      </c>
      <c r="D6" s="595">
        <v>50.56</v>
      </c>
      <c r="E6" s="595">
        <v>51.73</v>
      </c>
      <c r="F6" s="595">
        <v>51.38</v>
      </c>
      <c r="G6" s="155"/>
      <c r="H6" s="517"/>
      <c r="I6" s="517"/>
      <c r="J6" s="517"/>
      <c r="K6" s="517"/>
      <c r="L6" s="517"/>
      <c r="M6" s="517"/>
    </row>
    <row r="7" spans="1:13" ht="15" customHeight="1">
      <c r="A7" s="520" t="s">
        <v>235</v>
      </c>
      <c r="B7" s="595">
        <v>48.5</v>
      </c>
      <c r="C7" s="595">
        <v>48.1</v>
      </c>
      <c r="D7" s="595">
        <v>48.04</v>
      </c>
      <c r="E7" s="595">
        <v>48.6</v>
      </c>
      <c r="F7" s="595">
        <v>49.04</v>
      </c>
      <c r="G7" s="155"/>
      <c r="H7" s="517"/>
      <c r="I7" s="517"/>
      <c r="J7" s="517"/>
      <c r="K7" s="517"/>
      <c r="L7" s="517"/>
      <c r="M7" s="517"/>
    </row>
    <row r="8" spans="1:13" ht="15" customHeight="1">
      <c r="A8" s="520" t="s">
        <v>573</v>
      </c>
      <c r="B8" s="595">
        <v>42.39</v>
      </c>
      <c r="C8" s="595">
        <v>41.94</v>
      </c>
      <c r="D8" s="595">
        <v>42.05</v>
      </c>
      <c r="E8" s="595">
        <v>42.63</v>
      </c>
      <c r="F8" s="595">
        <v>43.11</v>
      </c>
      <c r="G8" s="155"/>
      <c r="H8" s="517"/>
      <c r="I8" s="517"/>
      <c r="J8" s="517"/>
      <c r="K8" s="517"/>
      <c r="L8" s="517"/>
      <c r="M8" s="517"/>
    </row>
    <row r="9" spans="1:13" ht="15" customHeight="1">
      <c r="A9" s="520"/>
      <c r="B9" s="595"/>
      <c r="C9" s="595"/>
      <c r="D9" s="595"/>
      <c r="E9" s="595"/>
      <c r="F9" s="595"/>
      <c r="G9" s="155"/>
      <c r="H9" s="517"/>
      <c r="I9" s="517"/>
      <c r="J9" s="517"/>
      <c r="K9" s="517"/>
      <c r="L9" s="517"/>
      <c r="M9" s="517"/>
    </row>
    <row r="10" spans="1:13" ht="15" customHeight="1">
      <c r="A10" s="559" t="s">
        <v>236</v>
      </c>
      <c r="B10" s="596">
        <v>-4.0999999999999996</v>
      </c>
      <c r="C10" s="596">
        <v>-4.49</v>
      </c>
      <c r="D10" s="583">
        <v>-2.52</v>
      </c>
      <c r="E10" s="596">
        <v>-3.12</v>
      </c>
      <c r="F10" s="583">
        <v>-2.34</v>
      </c>
      <c r="G10" s="155"/>
      <c r="H10" s="517"/>
      <c r="I10" s="517"/>
      <c r="J10" s="517"/>
      <c r="K10" s="517"/>
      <c r="L10" s="517"/>
      <c r="M10" s="517"/>
    </row>
    <row r="11" spans="1:13" ht="15" customHeight="1">
      <c r="A11" s="520" t="s">
        <v>138</v>
      </c>
      <c r="B11" s="595"/>
      <c r="C11" s="595"/>
      <c r="D11" s="551"/>
      <c r="E11" s="595"/>
      <c r="F11" s="551"/>
      <c r="G11" s="155"/>
      <c r="H11" s="517"/>
      <c r="I11" s="517"/>
      <c r="J11" s="517"/>
      <c r="K11" s="517"/>
      <c r="L11" s="517"/>
      <c r="M11" s="517"/>
    </row>
    <row r="12" spans="1:13" ht="15" customHeight="1">
      <c r="A12" s="520" t="s">
        <v>237</v>
      </c>
      <c r="B12" s="595">
        <v>-3.17</v>
      </c>
      <c r="C12" s="595">
        <v>-3.46</v>
      </c>
      <c r="D12" s="551">
        <v>-2.4</v>
      </c>
      <c r="E12" s="595">
        <v>-2.82</v>
      </c>
      <c r="F12" s="551">
        <v>-1.96</v>
      </c>
      <c r="G12" s="155"/>
      <c r="H12" s="517"/>
      <c r="I12" s="517"/>
      <c r="J12" s="517"/>
      <c r="K12" s="517"/>
      <c r="L12" s="517"/>
      <c r="M12" s="517"/>
    </row>
    <row r="13" spans="1:13" ht="15" customHeight="1">
      <c r="A13" s="520" t="s">
        <v>238</v>
      </c>
      <c r="B13" s="595">
        <v>-1</v>
      </c>
      <c r="C13" s="595">
        <v>-1.22</v>
      </c>
      <c r="D13" s="551">
        <v>-0.28000000000000003</v>
      </c>
      <c r="E13" s="595">
        <v>-0.39</v>
      </c>
      <c r="F13" s="551">
        <v>-0.43</v>
      </c>
      <c r="G13" s="155"/>
      <c r="H13" s="517"/>
      <c r="I13" s="517"/>
      <c r="J13" s="517"/>
      <c r="K13" s="517"/>
      <c r="L13" s="517"/>
      <c r="M13" s="517"/>
    </row>
    <row r="14" spans="1:13" ht="15" customHeight="1">
      <c r="A14" s="520" t="s">
        <v>239</v>
      </c>
      <c r="B14" s="595">
        <v>7.0000000000000007E-2</v>
      </c>
      <c r="C14" s="595">
        <v>0.19</v>
      </c>
      <c r="D14" s="551">
        <v>0.15</v>
      </c>
      <c r="E14" s="595">
        <v>0.08</v>
      </c>
      <c r="F14" s="551">
        <v>0.05</v>
      </c>
      <c r="G14" s="155"/>
      <c r="H14" s="517"/>
      <c r="I14" s="517"/>
      <c r="J14" s="517"/>
      <c r="K14" s="517"/>
      <c r="L14" s="517"/>
      <c r="M14" s="517"/>
    </row>
    <row r="15" spans="1:13" ht="15" customHeight="1">
      <c r="A15" s="520"/>
      <c r="B15" s="595"/>
      <c r="C15" s="595"/>
      <c r="D15" s="595"/>
      <c r="E15" s="595"/>
      <c r="F15" s="595"/>
      <c r="G15" s="155"/>
      <c r="H15" s="517"/>
      <c r="I15" s="517"/>
      <c r="J15" s="517"/>
      <c r="K15" s="517"/>
      <c r="L15" s="517"/>
      <c r="M15" s="517"/>
    </row>
    <row r="16" spans="1:13" ht="15" customHeight="1">
      <c r="A16" s="559" t="s">
        <v>572</v>
      </c>
      <c r="B16" s="596">
        <v>-2.74</v>
      </c>
      <c r="C16" s="596">
        <v>-3.2</v>
      </c>
      <c r="D16" s="596">
        <v>-2.04</v>
      </c>
      <c r="E16" s="596">
        <v>-1.77</v>
      </c>
      <c r="F16" s="596">
        <v>-1.17</v>
      </c>
      <c r="G16" s="155"/>
      <c r="H16" s="517"/>
      <c r="I16" s="517"/>
      <c r="J16" s="517"/>
      <c r="K16" s="517"/>
      <c r="L16" s="517"/>
      <c r="M16" s="517"/>
    </row>
    <row r="17" spans="1:13" ht="15" customHeight="1">
      <c r="A17" s="559" t="s">
        <v>240</v>
      </c>
      <c r="B17" s="596">
        <v>69.19</v>
      </c>
      <c r="C17" s="596">
        <v>71.959999999999994</v>
      </c>
      <c r="D17" s="596">
        <v>72.42</v>
      </c>
      <c r="E17" s="596">
        <v>74.680000000000007</v>
      </c>
      <c r="F17" s="596">
        <v>75.42</v>
      </c>
      <c r="G17" s="155"/>
      <c r="H17" s="517"/>
      <c r="I17" s="517"/>
      <c r="J17" s="517"/>
      <c r="K17" s="517"/>
      <c r="L17" s="517"/>
      <c r="M17" s="517"/>
    </row>
    <row r="18" spans="1:13" ht="15" customHeight="1">
      <c r="A18" s="560"/>
      <c r="B18" s="561"/>
      <c r="C18" s="561"/>
      <c r="D18" s="561"/>
      <c r="E18" s="561"/>
      <c r="F18" s="561"/>
      <c r="G18" s="155"/>
      <c r="H18" s="517"/>
      <c r="I18" s="517"/>
      <c r="J18" s="517"/>
      <c r="K18" s="517"/>
      <c r="L18" s="517"/>
      <c r="M18" s="517"/>
    </row>
    <row r="20" spans="1:13" s="519" customFormat="1" ht="12" customHeight="1">
      <c r="A20" s="485" t="s">
        <v>575</v>
      </c>
      <c r="B20" s="518"/>
      <c r="C20" s="518"/>
      <c r="D20" s="518"/>
      <c r="E20" s="518"/>
      <c r="F20" s="518"/>
      <c r="G20" s="518"/>
    </row>
    <row r="21" spans="1:13">
      <c r="A21" s="511" t="s">
        <v>574</v>
      </c>
    </row>
  </sheetData>
  <pageMargins left="0.78740157499999996" right="0.78740157499999996" top="0.984251969" bottom="0.984251969" header="0.4921259845" footer="0.492125984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7"/>
  <sheetViews>
    <sheetView showGridLines="0" workbookViewId="0"/>
  </sheetViews>
  <sheetFormatPr baseColWidth="10" defaultRowHeight="12.75"/>
  <cols>
    <col min="1" max="1" width="23.5703125" customWidth="1"/>
    <col min="2" max="7" width="11" customWidth="1"/>
  </cols>
  <sheetData>
    <row r="1" spans="1:9" ht="15">
      <c r="A1" s="151" t="s">
        <v>578</v>
      </c>
      <c r="B1" s="27"/>
    </row>
    <row r="2" spans="1:9" ht="15">
      <c r="A2" s="27" t="s">
        <v>232</v>
      </c>
      <c r="B2" s="27"/>
    </row>
    <row r="3" spans="1:9" ht="15">
      <c r="A3" s="181"/>
      <c r="B3" s="181"/>
      <c r="C3" s="189"/>
      <c r="D3" s="189"/>
      <c r="E3" s="189"/>
      <c r="F3" s="189"/>
      <c r="G3" s="189"/>
    </row>
    <row r="4" spans="1:9" s="180" customFormat="1" ht="30" customHeight="1">
      <c r="A4" s="178"/>
      <c r="B4" s="178">
        <v>2008</v>
      </c>
      <c r="C4" s="178">
        <v>2009</v>
      </c>
      <c r="D4" s="178">
        <v>2010</v>
      </c>
      <c r="E4" s="178">
        <v>2011</v>
      </c>
      <c r="F4" s="178" t="s">
        <v>265</v>
      </c>
      <c r="G4" s="178" t="s">
        <v>346</v>
      </c>
    </row>
    <row r="5" spans="1:9" ht="22.5" customHeight="1">
      <c r="A5" s="26" t="s">
        <v>552</v>
      </c>
      <c r="B5" s="9">
        <v>1.7</v>
      </c>
      <c r="C5" s="9">
        <v>2.1</v>
      </c>
      <c r="D5" s="9">
        <v>2</v>
      </c>
      <c r="E5" s="9">
        <v>2.2000000000000002</v>
      </c>
      <c r="F5" s="9">
        <v>2.2000000000000002</v>
      </c>
      <c r="G5" s="9">
        <v>1.9</v>
      </c>
      <c r="H5" s="26"/>
      <c r="I5" s="26"/>
    </row>
    <row r="6" spans="1:9" ht="15">
      <c r="A6" s="26" t="s">
        <v>266</v>
      </c>
      <c r="B6" s="9">
        <v>1.151</v>
      </c>
      <c r="C6" s="9">
        <v>1.0005999999999999</v>
      </c>
      <c r="D6" s="9">
        <v>0.81100000000000005</v>
      </c>
      <c r="E6" s="9">
        <v>0.621</v>
      </c>
      <c r="F6" s="9">
        <v>0.82499999999999996</v>
      </c>
      <c r="G6" s="9">
        <v>1.0549999999999999</v>
      </c>
      <c r="H6" s="26"/>
      <c r="I6" s="26"/>
    </row>
    <row r="7" spans="1:9" ht="15">
      <c r="A7" s="26" t="s">
        <v>267</v>
      </c>
      <c r="B7" s="9">
        <v>0.4</v>
      </c>
      <c r="C7" s="9">
        <v>0.5</v>
      </c>
      <c r="D7" s="336">
        <v>0.6</v>
      </c>
      <c r="E7" s="336">
        <v>0.6</v>
      </c>
      <c r="F7" s="9">
        <v>0.5</v>
      </c>
      <c r="G7" s="9">
        <v>0.5</v>
      </c>
      <c r="H7" s="26"/>
      <c r="I7" s="26"/>
    </row>
    <row r="8" spans="1:9" ht="30" customHeight="1">
      <c r="A8" s="190" t="s">
        <v>84</v>
      </c>
      <c r="B8" s="337">
        <f>SUM(B5:B7)</f>
        <v>3.2509999999999999</v>
      </c>
      <c r="C8" s="337">
        <f t="shared" ref="C8:G8" si="0">SUM(C5:C7)</f>
        <v>3.6006</v>
      </c>
      <c r="D8" s="337">
        <f t="shared" si="0"/>
        <v>3.411</v>
      </c>
      <c r="E8" s="337">
        <f t="shared" si="0"/>
        <v>3.4210000000000003</v>
      </c>
      <c r="F8" s="337">
        <f t="shared" si="0"/>
        <v>3.5250000000000004</v>
      </c>
      <c r="G8" s="337">
        <f t="shared" si="0"/>
        <v>3.4550000000000001</v>
      </c>
      <c r="H8" s="26"/>
      <c r="I8" s="26"/>
    </row>
    <row r="9" spans="1:9" ht="15">
      <c r="A9" s="26"/>
      <c r="B9" s="26"/>
      <c r="C9" s="26"/>
      <c r="D9" s="26"/>
      <c r="E9" s="26"/>
      <c r="F9" s="26"/>
      <c r="G9" s="26"/>
      <c r="H9" s="26"/>
      <c r="I9" s="26"/>
    </row>
    <row r="10" spans="1:9" s="461" customFormat="1" ht="14.25" customHeight="1">
      <c r="A10" s="477" t="s">
        <v>556</v>
      </c>
      <c r="B10" s="460"/>
      <c r="C10" s="460"/>
      <c r="D10" s="460"/>
      <c r="E10" s="460"/>
      <c r="F10" s="460"/>
      <c r="G10" s="460"/>
      <c r="H10" s="460"/>
      <c r="I10" s="460"/>
    </row>
    <row r="11" spans="1:9" ht="14.25" customHeight="1">
      <c r="A11" s="191" t="s">
        <v>268</v>
      </c>
      <c r="B11" s="26"/>
      <c r="C11" s="26"/>
      <c r="D11" s="26"/>
      <c r="E11" s="26"/>
      <c r="F11" s="26"/>
      <c r="G11" s="26"/>
      <c r="H11" s="26"/>
      <c r="I11" s="26"/>
    </row>
    <row r="12" spans="1:9" ht="15">
      <c r="A12" s="26"/>
      <c r="B12" s="26"/>
      <c r="C12" s="26"/>
      <c r="D12" s="26"/>
      <c r="E12" s="26"/>
      <c r="F12" s="26"/>
      <c r="G12" s="26"/>
      <c r="H12" s="26"/>
      <c r="I12" s="26"/>
    </row>
    <row r="13" spans="1:9" ht="15">
      <c r="A13" s="26"/>
      <c r="B13" s="26"/>
      <c r="C13" s="26"/>
      <c r="D13" s="26"/>
      <c r="E13" s="26"/>
      <c r="F13" s="26"/>
      <c r="G13" s="26"/>
      <c r="H13" s="26"/>
      <c r="I13" s="26"/>
    </row>
    <row r="14" spans="1:9" ht="15">
      <c r="A14" s="26"/>
      <c r="B14" s="26"/>
      <c r="C14" s="26"/>
      <c r="D14" s="26"/>
      <c r="E14" s="26"/>
      <c r="F14" s="26"/>
      <c r="G14" s="26"/>
      <c r="H14" s="26"/>
      <c r="I14" s="26"/>
    </row>
    <row r="17" spans="6:6">
      <c r="F17" s="192"/>
    </row>
  </sheetData>
  <pageMargins left="0.78740157499999996" right="0.78740157499999996" top="0.984251969" bottom="0.984251969" header="0.4921259845" footer="0.4921259845"/>
  <pageSetup paperSize="9" scale="97" fitToHeight="0"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2"/>
  <sheetViews>
    <sheetView showGridLines="0" zoomScaleNormal="100" workbookViewId="0"/>
  </sheetViews>
  <sheetFormatPr baseColWidth="10" defaultRowHeight="12.75"/>
  <cols>
    <col min="1" max="1" width="23.5703125" style="464" customWidth="1"/>
    <col min="2" max="6" width="11" style="464" customWidth="1"/>
    <col min="7" max="16384" width="11.42578125" style="464"/>
  </cols>
  <sheetData>
    <row r="1" spans="1:8" ht="15">
      <c r="A1" s="462" t="s">
        <v>579</v>
      </c>
      <c r="B1" s="463"/>
    </row>
    <row r="2" spans="1:8" ht="15">
      <c r="A2" s="463" t="s">
        <v>269</v>
      </c>
      <c r="B2" s="463"/>
    </row>
    <row r="3" spans="1:8" ht="15">
      <c r="A3" s="465"/>
      <c r="B3" s="465"/>
      <c r="C3" s="466"/>
      <c r="D3" s="466"/>
      <c r="E3" s="466"/>
      <c r="F3" s="466"/>
    </row>
    <row r="4" spans="1:8" s="467" customFormat="1" ht="30" customHeight="1">
      <c r="A4" s="233"/>
      <c r="B4" s="178">
        <v>2009</v>
      </c>
      <c r="C4" s="178">
        <v>2010</v>
      </c>
      <c r="D4" s="178">
        <v>2011</v>
      </c>
      <c r="E4" s="178" t="s">
        <v>265</v>
      </c>
      <c r="F4" s="178" t="s">
        <v>346</v>
      </c>
    </row>
    <row r="5" spans="1:8" ht="15" hidden="1">
      <c r="A5" s="468" t="s">
        <v>360</v>
      </c>
      <c r="B5" s="469">
        <v>15.5</v>
      </c>
      <c r="C5" s="469">
        <v>17.5</v>
      </c>
      <c r="D5" s="469">
        <v>19</v>
      </c>
      <c r="E5" s="469">
        <v>21.2</v>
      </c>
      <c r="F5" s="469">
        <v>22.8</v>
      </c>
      <c r="G5" s="468"/>
      <c r="H5" s="468"/>
    </row>
    <row r="6" spans="1:8" ht="22.5" customHeight="1">
      <c r="A6" s="468" t="s">
        <v>361</v>
      </c>
      <c r="B6" s="470">
        <v>13.35385493744</v>
      </c>
      <c r="C6" s="470">
        <v>15.181645355580002</v>
      </c>
      <c r="D6" s="470">
        <v>16.440057538750001</v>
      </c>
      <c r="E6" s="470">
        <v>18.100000000000001</v>
      </c>
      <c r="F6" s="470">
        <v>19.8</v>
      </c>
      <c r="G6" s="468"/>
      <c r="H6" s="468"/>
    </row>
    <row r="7" spans="1:8" ht="15">
      <c r="A7" s="468" t="s">
        <v>270</v>
      </c>
      <c r="B7" s="470">
        <v>11.3</v>
      </c>
      <c r="C7" s="470">
        <v>11.9</v>
      </c>
      <c r="D7" s="470">
        <v>11.78</v>
      </c>
      <c r="E7" s="470">
        <v>12.24</v>
      </c>
      <c r="F7" s="470">
        <v>12.58</v>
      </c>
      <c r="G7" s="468"/>
      <c r="H7" s="468"/>
    </row>
    <row r="8" spans="1:8" ht="15">
      <c r="A8" s="468" t="s">
        <v>267</v>
      </c>
      <c r="B8" s="470">
        <v>3.3</v>
      </c>
      <c r="C8" s="470">
        <v>3.7</v>
      </c>
      <c r="D8" s="471">
        <v>3.9</v>
      </c>
      <c r="E8" s="472">
        <v>4</v>
      </c>
      <c r="F8" s="470">
        <v>4</v>
      </c>
      <c r="G8" s="468"/>
      <c r="H8" s="468"/>
    </row>
    <row r="9" spans="1:8" ht="30" customHeight="1">
      <c r="A9" s="473" t="s">
        <v>84</v>
      </c>
      <c r="B9" s="474">
        <f t="shared" ref="B9:E9" si="0">SUM(B6:B8)</f>
        <v>27.953854937440003</v>
      </c>
      <c r="C9" s="474">
        <f t="shared" si="0"/>
        <v>30.78164535558</v>
      </c>
      <c r="D9" s="474">
        <f t="shared" si="0"/>
        <v>32.120057538749997</v>
      </c>
      <c r="E9" s="474">
        <f t="shared" si="0"/>
        <v>34.340000000000003</v>
      </c>
      <c r="F9" s="474">
        <f>SUM(F6:F8)</f>
        <v>36.380000000000003</v>
      </c>
      <c r="G9" s="468"/>
      <c r="H9" s="468"/>
    </row>
    <row r="10" spans="1:8" ht="15">
      <c r="A10" s="468"/>
      <c r="B10" s="468"/>
      <c r="C10" s="468"/>
      <c r="D10" s="468"/>
      <c r="E10" s="468"/>
      <c r="F10" s="468"/>
      <c r="G10" s="468"/>
      <c r="H10" s="468"/>
    </row>
    <row r="11" spans="1:8" ht="15">
      <c r="A11" s="476" t="s">
        <v>271</v>
      </c>
      <c r="B11" s="468"/>
      <c r="C11" s="468"/>
      <c r="D11" s="468"/>
      <c r="E11" s="468"/>
      <c r="F11" s="468"/>
      <c r="G11" s="468"/>
      <c r="H11" s="468"/>
    </row>
    <row r="12" spans="1:8" ht="14.25">
      <c r="A12" s="475" t="s">
        <v>268</v>
      </c>
    </row>
  </sheetData>
  <pageMargins left="0.78740157499999996" right="0.78740157499999996" top="0.984251969" bottom="0.984251969" header="0.4921259845" footer="0.4921259845"/>
  <pageSetup paperSize="9" scale="97"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workbookViewId="0"/>
  </sheetViews>
  <sheetFormatPr baseColWidth="10" defaultRowHeight="15"/>
  <cols>
    <col min="1" max="1" width="10.28515625" style="579" customWidth="1"/>
    <col min="2" max="2" width="40.140625" style="562" customWidth="1"/>
    <col min="3" max="3" width="13.85546875" style="562" bestFit="1" customWidth="1"/>
    <col min="4" max="4" width="12.28515625" style="562" customWidth="1"/>
    <col min="5" max="5" width="12.7109375" style="562" customWidth="1"/>
    <col min="6" max="16384" width="11.42578125" style="563"/>
  </cols>
  <sheetData>
    <row r="1" spans="1:13" ht="15.75">
      <c r="A1" s="512" t="s">
        <v>585</v>
      </c>
    </row>
    <row r="2" spans="1:13" ht="7.5" customHeight="1">
      <c r="A2" s="564"/>
      <c r="B2" s="565"/>
      <c r="C2" s="566"/>
    </row>
    <row r="3" spans="1:13" s="574" customFormat="1" ht="37.5" customHeight="1">
      <c r="A3" s="567" t="s">
        <v>586</v>
      </c>
      <c r="B3" s="568"/>
      <c r="C3" s="568" t="s">
        <v>587</v>
      </c>
      <c r="D3" s="569" t="s">
        <v>588</v>
      </c>
      <c r="E3" s="569" t="s">
        <v>589</v>
      </c>
      <c r="F3" s="570"/>
      <c r="G3" s="570"/>
      <c r="H3" s="570"/>
      <c r="I3" s="571"/>
      <c r="J3" s="571"/>
      <c r="K3" s="571"/>
      <c r="L3" s="572"/>
      <c r="M3" s="573"/>
    </row>
    <row r="4" spans="1:13" ht="22.5" customHeight="1">
      <c r="A4" s="43" t="s">
        <v>429</v>
      </c>
      <c r="B4" s="19" t="s">
        <v>53</v>
      </c>
      <c r="C4" s="43">
        <v>1</v>
      </c>
      <c r="D4" s="43">
        <v>1</v>
      </c>
      <c r="E4" s="43" t="s">
        <v>555</v>
      </c>
    </row>
    <row r="5" spans="1:13" ht="15" customHeight="1">
      <c r="A5" s="43" t="s">
        <v>430</v>
      </c>
      <c r="B5" s="19" t="s">
        <v>92</v>
      </c>
      <c r="C5" s="43">
        <v>1</v>
      </c>
      <c r="D5" s="43">
        <v>5</v>
      </c>
      <c r="E5" s="43" t="s">
        <v>555</v>
      </c>
    </row>
    <row r="6" spans="1:13" ht="15" customHeight="1">
      <c r="A6" s="43" t="s">
        <v>431</v>
      </c>
      <c r="B6" s="19" t="s">
        <v>93</v>
      </c>
      <c r="C6" s="43">
        <v>1</v>
      </c>
      <c r="D6" s="43">
        <v>1</v>
      </c>
      <c r="E6" s="43" t="s">
        <v>555</v>
      </c>
    </row>
    <row r="7" spans="1:13" ht="15" customHeight="1">
      <c r="A7" s="43" t="s">
        <v>432</v>
      </c>
      <c r="B7" s="19" t="s">
        <v>55</v>
      </c>
      <c r="C7" s="43">
        <v>1</v>
      </c>
      <c r="D7" s="43">
        <v>1</v>
      </c>
      <c r="E7" s="43" t="s">
        <v>555</v>
      </c>
    </row>
    <row r="8" spans="1:13" ht="15" customHeight="1">
      <c r="A8" s="43" t="s">
        <v>433</v>
      </c>
      <c r="B8" s="19" t="s">
        <v>94</v>
      </c>
      <c r="C8" s="43">
        <v>1</v>
      </c>
      <c r="D8" s="43">
        <v>1</v>
      </c>
      <c r="E8" s="43" t="s">
        <v>555</v>
      </c>
    </row>
    <row r="9" spans="1:13" ht="15" customHeight="1">
      <c r="A9" s="43" t="s">
        <v>434</v>
      </c>
      <c r="B9" s="19" t="s">
        <v>95</v>
      </c>
      <c r="C9" s="43">
        <v>1</v>
      </c>
      <c r="D9" s="43">
        <v>1</v>
      </c>
      <c r="E9" s="43" t="s">
        <v>555</v>
      </c>
    </row>
    <row r="10" spans="1:13" ht="15" customHeight="1">
      <c r="A10" s="43" t="s">
        <v>435</v>
      </c>
      <c r="B10" s="19" t="s">
        <v>96</v>
      </c>
      <c r="C10" s="43">
        <v>3</v>
      </c>
      <c r="D10" s="43">
        <v>7</v>
      </c>
      <c r="E10" s="43">
        <v>2</v>
      </c>
    </row>
    <row r="11" spans="1:13" ht="15" customHeight="1">
      <c r="A11" s="43" t="s">
        <v>436</v>
      </c>
      <c r="B11" s="19" t="s">
        <v>98</v>
      </c>
      <c r="C11" s="43">
        <v>4</v>
      </c>
      <c r="D11" s="43">
        <v>20</v>
      </c>
      <c r="E11" s="43">
        <v>9</v>
      </c>
    </row>
    <row r="12" spans="1:13" ht="15" customHeight="1">
      <c r="A12" s="43" t="s">
        <v>437</v>
      </c>
      <c r="B12" s="19" t="s">
        <v>99</v>
      </c>
      <c r="C12" s="43">
        <v>2</v>
      </c>
      <c r="D12" s="43">
        <v>4</v>
      </c>
      <c r="E12" s="43" t="s">
        <v>555</v>
      </c>
    </row>
    <row r="13" spans="1:13" ht="15" customHeight="1">
      <c r="A13" s="43" t="s">
        <v>438</v>
      </c>
      <c r="B13" s="19" t="s">
        <v>100</v>
      </c>
      <c r="C13" s="43">
        <v>3</v>
      </c>
      <c r="D13" s="43">
        <v>11</v>
      </c>
      <c r="E13" s="43">
        <v>28</v>
      </c>
    </row>
    <row r="14" spans="1:13" ht="15" customHeight="1">
      <c r="A14" s="43" t="s">
        <v>439</v>
      </c>
      <c r="B14" s="19" t="s">
        <v>101</v>
      </c>
      <c r="C14" s="43">
        <v>3</v>
      </c>
      <c r="D14" s="43">
        <v>9</v>
      </c>
      <c r="E14" s="43">
        <v>7</v>
      </c>
    </row>
    <row r="15" spans="1:13" ht="15" customHeight="1">
      <c r="A15" s="43" t="s">
        <v>440</v>
      </c>
      <c r="B15" s="19" t="s">
        <v>102</v>
      </c>
      <c r="C15" s="43">
        <v>3</v>
      </c>
      <c r="D15" s="43">
        <v>8</v>
      </c>
      <c r="E15" s="43">
        <v>53</v>
      </c>
    </row>
    <row r="16" spans="1:13" ht="15" customHeight="1">
      <c r="A16" s="43">
        <v>16</v>
      </c>
      <c r="B16" s="19" t="s">
        <v>590</v>
      </c>
      <c r="C16" s="43">
        <v>1</v>
      </c>
      <c r="D16" s="43">
        <v>4</v>
      </c>
      <c r="E16" s="43" t="s">
        <v>555</v>
      </c>
    </row>
    <row r="17" spans="1:5" ht="15" customHeight="1">
      <c r="A17" s="43" t="s">
        <v>442</v>
      </c>
      <c r="B17" s="19" t="s">
        <v>65</v>
      </c>
      <c r="C17" s="43">
        <v>2</v>
      </c>
      <c r="D17" s="43">
        <v>5</v>
      </c>
      <c r="E17" s="43">
        <v>11</v>
      </c>
    </row>
    <row r="18" spans="1:5" ht="15" customHeight="1">
      <c r="A18" s="43" t="s">
        <v>443</v>
      </c>
      <c r="B18" s="19" t="s">
        <v>106</v>
      </c>
      <c r="C18" s="43">
        <v>4</v>
      </c>
      <c r="D18" s="43">
        <v>10</v>
      </c>
      <c r="E18" s="43" t="s">
        <v>555</v>
      </c>
    </row>
    <row r="19" spans="1:5" ht="15" customHeight="1">
      <c r="A19" s="43" t="s">
        <v>444</v>
      </c>
      <c r="B19" s="19" t="s">
        <v>67</v>
      </c>
      <c r="C19" s="43">
        <v>3</v>
      </c>
      <c r="D19" s="43">
        <v>11</v>
      </c>
      <c r="E19" s="43" t="s">
        <v>555</v>
      </c>
    </row>
    <row r="20" spans="1:5" ht="15" customHeight="1">
      <c r="A20" s="43" t="s">
        <v>445</v>
      </c>
      <c r="B20" s="19" t="s">
        <v>107</v>
      </c>
      <c r="C20" s="43">
        <v>4</v>
      </c>
      <c r="D20" s="43">
        <v>10</v>
      </c>
      <c r="E20" s="43" t="s">
        <v>555</v>
      </c>
    </row>
    <row r="21" spans="1:5" ht="15" customHeight="1">
      <c r="A21" s="43" t="s">
        <v>446</v>
      </c>
      <c r="B21" s="19" t="s">
        <v>69</v>
      </c>
      <c r="C21" s="43">
        <v>3</v>
      </c>
      <c r="D21" s="43">
        <v>7</v>
      </c>
      <c r="E21" s="43" t="s">
        <v>555</v>
      </c>
    </row>
    <row r="22" spans="1:5" ht="15" customHeight="1">
      <c r="A22" s="43" t="s">
        <v>447</v>
      </c>
      <c r="B22" s="19" t="s">
        <v>108</v>
      </c>
      <c r="C22" s="43">
        <v>2</v>
      </c>
      <c r="D22" s="43">
        <v>9</v>
      </c>
      <c r="E22" s="43" t="s">
        <v>555</v>
      </c>
    </row>
    <row r="23" spans="1:5" ht="15" customHeight="1">
      <c r="A23" s="43" t="s">
        <v>448</v>
      </c>
      <c r="B23" s="19" t="s">
        <v>71</v>
      </c>
      <c r="C23" s="43">
        <v>4</v>
      </c>
      <c r="D23" s="43">
        <v>24</v>
      </c>
      <c r="E23" s="43">
        <v>2</v>
      </c>
    </row>
    <row r="24" spans="1:5" ht="15" customHeight="1">
      <c r="A24" s="43" t="s">
        <v>450</v>
      </c>
      <c r="B24" s="19" t="s">
        <v>111</v>
      </c>
      <c r="C24" s="43">
        <v>3</v>
      </c>
      <c r="D24" s="43">
        <v>7</v>
      </c>
      <c r="E24" s="43">
        <v>4</v>
      </c>
    </row>
    <row r="25" spans="1:5" ht="15" customHeight="1">
      <c r="A25" s="43" t="s">
        <v>451</v>
      </c>
      <c r="B25" s="19" t="s">
        <v>73</v>
      </c>
      <c r="C25" s="43">
        <v>1</v>
      </c>
      <c r="D25" s="43">
        <v>3</v>
      </c>
      <c r="E25" s="43" t="s">
        <v>555</v>
      </c>
    </row>
    <row r="26" spans="1:5" ht="15" customHeight="1">
      <c r="A26" s="43" t="s">
        <v>452</v>
      </c>
      <c r="B26" s="19" t="s">
        <v>74</v>
      </c>
      <c r="C26" s="43">
        <v>1</v>
      </c>
      <c r="D26" s="43">
        <v>3</v>
      </c>
      <c r="E26" s="43" t="s">
        <v>555</v>
      </c>
    </row>
    <row r="27" spans="1:5" ht="15" customHeight="1">
      <c r="A27" s="43" t="s">
        <v>454</v>
      </c>
      <c r="B27" s="19" t="s">
        <v>75</v>
      </c>
      <c r="C27" s="43">
        <v>4</v>
      </c>
      <c r="D27" s="43">
        <v>10</v>
      </c>
      <c r="E27" s="43" t="s">
        <v>555</v>
      </c>
    </row>
    <row r="28" spans="1:5" ht="15" customHeight="1">
      <c r="A28" s="43" t="s">
        <v>455</v>
      </c>
      <c r="B28" s="19" t="s">
        <v>130</v>
      </c>
      <c r="C28" s="43">
        <v>2</v>
      </c>
      <c r="D28" s="43">
        <v>10</v>
      </c>
      <c r="E28" s="43">
        <v>4</v>
      </c>
    </row>
    <row r="29" spans="1:5" ht="15" customHeight="1">
      <c r="A29" s="43" t="s">
        <v>456</v>
      </c>
      <c r="B29" s="19" t="s">
        <v>115</v>
      </c>
      <c r="C29" s="43">
        <v>3</v>
      </c>
      <c r="D29" s="43">
        <v>9</v>
      </c>
      <c r="E29" s="43">
        <v>21</v>
      </c>
    </row>
    <row r="30" spans="1:5" ht="15" customHeight="1">
      <c r="A30" s="43" t="s">
        <v>457</v>
      </c>
      <c r="B30" s="19" t="s">
        <v>78</v>
      </c>
      <c r="C30" s="43">
        <v>2</v>
      </c>
      <c r="D30" s="43">
        <v>9</v>
      </c>
      <c r="E30" s="43" t="s">
        <v>555</v>
      </c>
    </row>
    <row r="31" spans="1:5" ht="15" customHeight="1">
      <c r="A31" s="43" t="s">
        <v>458</v>
      </c>
      <c r="B31" s="19" t="s">
        <v>79</v>
      </c>
      <c r="C31" s="43">
        <v>2</v>
      </c>
      <c r="D31" s="43">
        <v>6</v>
      </c>
      <c r="E31" s="43" t="s">
        <v>555</v>
      </c>
    </row>
    <row r="32" spans="1:5" ht="15" customHeight="1">
      <c r="A32" s="43" t="s">
        <v>459</v>
      </c>
      <c r="B32" s="19" t="s">
        <v>80</v>
      </c>
      <c r="C32" s="43">
        <v>2</v>
      </c>
      <c r="D32" s="43">
        <v>9</v>
      </c>
      <c r="E32" s="43" t="s">
        <v>555</v>
      </c>
    </row>
    <row r="33" spans="1:5" ht="15" customHeight="1">
      <c r="A33" s="43" t="s">
        <v>460</v>
      </c>
      <c r="B33" s="19" t="s">
        <v>81</v>
      </c>
      <c r="C33" s="43">
        <v>1</v>
      </c>
      <c r="D33" s="43">
        <v>3</v>
      </c>
      <c r="E33" s="43" t="s">
        <v>555</v>
      </c>
    </row>
    <row r="34" spans="1:5" ht="15" customHeight="1">
      <c r="A34" s="43" t="s">
        <v>461</v>
      </c>
      <c r="B34" s="19" t="s">
        <v>82</v>
      </c>
      <c r="C34" s="43">
        <v>1</v>
      </c>
      <c r="D34" s="43">
        <v>4</v>
      </c>
      <c r="E34" s="43" t="s">
        <v>555</v>
      </c>
    </row>
    <row r="35" spans="1:5" ht="15" customHeight="1">
      <c r="A35" s="43" t="s">
        <v>462</v>
      </c>
      <c r="B35" s="19" t="s">
        <v>83</v>
      </c>
      <c r="C35" s="43">
        <v>1</v>
      </c>
      <c r="D35" s="43">
        <v>2</v>
      </c>
      <c r="E35" s="43" t="s">
        <v>555</v>
      </c>
    </row>
    <row r="36" spans="1:5" s="578" customFormat="1" ht="22.5" customHeight="1">
      <c r="A36" s="575">
        <v>32</v>
      </c>
      <c r="B36" s="576" t="s">
        <v>591</v>
      </c>
      <c r="C36" s="577">
        <f>SUM(C4:C35)</f>
        <v>70</v>
      </c>
      <c r="D36" s="577">
        <f>SUM(D4:D35)</f>
        <v>224</v>
      </c>
      <c r="E36" s="577">
        <f>SUM(E4:E35)</f>
        <v>141</v>
      </c>
    </row>
  </sheetData>
  <pageMargins left="0.78740157499999996" right="0.78740157499999996" top="0.984251969" bottom="0.984251969" header="0.4921259845" footer="0.4921259845"/>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showGridLines="0" workbookViewId="0"/>
  </sheetViews>
  <sheetFormatPr baseColWidth="10" defaultColWidth="11.5703125" defaultRowHeight="15"/>
  <cols>
    <col min="1" max="1" width="1.7109375" style="27" customWidth="1"/>
    <col min="2" max="2" width="26.28515625" style="27" customWidth="1"/>
    <col min="3" max="5" width="10.42578125" style="27" customWidth="1"/>
    <col min="6" max="16384" width="11.5703125" style="27"/>
  </cols>
  <sheetData>
    <row r="1" spans="1:8" s="22" customFormat="1" ht="16.5" customHeight="1">
      <c r="A1" s="445" t="s">
        <v>608</v>
      </c>
      <c r="B1" s="446"/>
      <c r="C1" s="446"/>
      <c r="D1" s="446"/>
      <c r="E1" s="446"/>
      <c r="F1" s="447"/>
      <c r="G1" s="448"/>
      <c r="H1" s="21"/>
    </row>
    <row r="2" spans="1:8" s="22" customFormat="1" ht="16.5" customHeight="1">
      <c r="A2" s="449" t="s">
        <v>5</v>
      </c>
      <c r="B2" s="450"/>
      <c r="C2" s="450"/>
      <c r="D2" s="450"/>
      <c r="E2" s="446"/>
      <c r="F2" s="447"/>
      <c r="G2" s="448"/>
      <c r="H2" s="21"/>
    </row>
    <row r="3" spans="1:8" s="24" customFormat="1" ht="16.5" customHeight="1">
      <c r="A3" s="46"/>
      <c r="B3" s="46"/>
      <c r="C3" s="46"/>
      <c r="D3" s="46"/>
      <c r="E3" s="46"/>
      <c r="F3" s="451"/>
      <c r="G3" s="83"/>
    </row>
    <row r="4" spans="1:8" s="25" customFormat="1" ht="45" customHeight="1">
      <c r="A4" s="505"/>
      <c r="B4" s="452"/>
      <c r="C4" s="452">
        <v>2011</v>
      </c>
      <c r="D4" s="452">
        <v>2012</v>
      </c>
      <c r="E4" s="452">
        <v>2013</v>
      </c>
      <c r="F4" s="453"/>
      <c r="G4" s="454"/>
    </row>
    <row r="5" spans="1:8">
      <c r="A5" s="46"/>
      <c r="B5" s="46"/>
      <c r="C5" s="46"/>
      <c r="D5" s="46"/>
      <c r="E5" s="46"/>
      <c r="F5" s="6"/>
      <c r="G5" s="81"/>
    </row>
    <row r="6" spans="1:8">
      <c r="A6" s="49" t="s">
        <v>6</v>
      </c>
      <c r="B6" s="46"/>
      <c r="C6" s="46"/>
      <c r="D6" s="46"/>
      <c r="E6" s="46"/>
      <c r="F6" s="6"/>
      <c r="G6" s="81"/>
    </row>
    <row r="7" spans="1:8">
      <c r="A7" s="46"/>
      <c r="B7" s="46" t="s">
        <v>7</v>
      </c>
      <c r="C7" s="459">
        <v>2.7</v>
      </c>
      <c r="D7" s="459">
        <v>0.6</v>
      </c>
      <c r="E7" s="459">
        <v>1</v>
      </c>
      <c r="F7" s="6"/>
      <c r="G7" s="81"/>
    </row>
    <row r="8" spans="1:8">
      <c r="A8" s="46"/>
      <c r="B8" s="46" t="s">
        <v>8</v>
      </c>
      <c r="C8" s="459">
        <v>5</v>
      </c>
      <c r="D8" s="459">
        <v>2.5</v>
      </c>
      <c r="E8" s="459">
        <v>2.6</v>
      </c>
      <c r="F8" s="6"/>
      <c r="G8" s="81"/>
    </row>
    <row r="9" spans="1:8">
      <c r="A9" s="46"/>
      <c r="B9" s="46" t="s">
        <v>9</v>
      </c>
      <c r="C9" s="459">
        <v>300.71199999999999</v>
      </c>
      <c r="D9" s="459">
        <v>308.24</v>
      </c>
      <c r="E9" s="459">
        <v>316.16000000000003</v>
      </c>
      <c r="F9" s="81"/>
      <c r="G9" s="81"/>
    </row>
    <row r="10" spans="1:8" ht="22.5" customHeight="1">
      <c r="A10" s="49" t="s">
        <v>10</v>
      </c>
      <c r="B10" s="46"/>
      <c r="C10" s="459">
        <v>3.3</v>
      </c>
      <c r="D10" s="459">
        <v>2.2999999999999998</v>
      </c>
      <c r="E10" s="459">
        <v>2.1</v>
      </c>
      <c r="F10" s="81"/>
      <c r="G10" s="81"/>
    </row>
    <row r="11" spans="1:8" ht="9" customHeight="1">
      <c r="A11" s="46"/>
      <c r="B11" s="46"/>
      <c r="C11" s="455"/>
      <c r="D11" s="456"/>
      <c r="E11" s="456"/>
      <c r="F11" s="81"/>
      <c r="G11" s="81"/>
    </row>
    <row r="12" spans="1:8">
      <c r="A12" s="49" t="s">
        <v>11</v>
      </c>
      <c r="B12" s="46"/>
      <c r="C12" s="455"/>
      <c r="D12" s="456"/>
      <c r="E12" s="456"/>
      <c r="F12" s="81"/>
      <c r="G12" s="81"/>
    </row>
    <row r="13" spans="1:8">
      <c r="A13" s="46"/>
      <c r="B13" s="46" t="s">
        <v>8</v>
      </c>
      <c r="C13" s="459">
        <v>3.9</v>
      </c>
      <c r="D13" s="459">
        <v>4.8</v>
      </c>
      <c r="E13" s="459">
        <v>2.8</v>
      </c>
      <c r="F13" s="81"/>
      <c r="G13" s="81"/>
    </row>
    <row r="14" spans="1:8">
      <c r="A14" s="46"/>
      <c r="B14" s="46" t="s">
        <v>12</v>
      </c>
      <c r="C14" s="459">
        <v>1.7</v>
      </c>
      <c r="D14" s="459">
        <v>3.2</v>
      </c>
      <c r="E14" s="459">
        <v>2.2000000000000002</v>
      </c>
      <c r="F14" s="81"/>
      <c r="G14" s="81"/>
    </row>
    <row r="15" spans="1:8" ht="9" customHeight="1">
      <c r="A15" s="46"/>
      <c r="B15" s="46"/>
      <c r="C15" s="455"/>
      <c r="D15" s="457"/>
      <c r="E15" s="457"/>
      <c r="F15" s="81"/>
      <c r="G15" s="81"/>
    </row>
    <row r="16" spans="1:8">
      <c r="A16" s="49" t="s">
        <v>13</v>
      </c>
      <c r="B16" s="46"/>
      <c r="C16" s="459">
        <v>1.9</v>
      </c>
      <c r="D16" s="459">
        <v>1.5</v>
      </c>
      <c r="E16" s="459">
        <v>0.5</v>
      </c>
      <c r="F16" s="81"/>
      <c r="G16" s="81"/>
    </row>
    <row r="17" spans="1:7" ht="9" customHeight="1">
      <c r="A17" s="46"/>
      <c r="B17" s="46"/>
      <c r="C17" s="455"/>
      <c r="D17" s="457"/>
      <c r="E17" s="457"/>
      <c r="F17" s="81"/>
      <c r="G17" s="81"/>
    </row>
    <row r="18" spans="1:7">
      <c r="A18" s="49" t="s">
        <v>14</v>
      </c>
      <c r="B18" s="46"/>
      <c r="C18" s="455"/>
      <c r="D18" s="457"/>
      <c r="E18" s="457"/>
      <c r="F18" s="81"/>
      <c r="G18" s="81"/>
    </row>
    <row r="19" spans="1:7">
      <c r="A19" s="49"/>
      <c r="B19" s="46" t="s">
        <v>15</v>
      </c>
      <c r="C19" s="459">
        <v>246.7</v>
      </c>
      <c r="D19" s="459">
        <v>260.7</v>
      </c>
      <c r="E19" s="459">
        <v>277.7</v>
      </c>
      <c r="F19" s="81"/>
      <c r="G19" s="81"/>
    </row>
    <row r="20" spans="1:7" ht="9" customHeight="1">
      <c r="A20" s="46"/>
      <c r="B20" s="46"/>
      <c r="C20" s="455"/>
      <c r="D20" s="456"/>
      <c r="E20" s="456"/>
      <c r="F20" s="81"/>
      <c r="G20" s="81"/>
    </row>
    <row r="21" spans="1:7">
      <c r="A21" s="49" t="s">
        <v>16</v>
      </c>
      <c r="B21" s="46"/>
      <c r="C21" s="455"/>
      <c r="D21" s="457"/>
      <c r="E21" s="456"/>
      <c r="F21" s="81"/>
      <c r="G21" s="81"/>
    </row>
    <row r="22" spans="1:7">
      <c r="A22" s="46"/>
      <c r="B22" s="46" t="s">
        <v>17</v>
      </c>
      <c r="C22" s="459">
        <v>4.2</v>
      </c>
      <c r="D22" s="459">
        <v>4.4000000000000004</v>
      </c>
      <c r="E22" s="459">
        <v>4.8</v>
      </c>
      <c r="F22" s="81"/>
      <c r="G22" s="81"/>
    </row>
    <row r="23" spans="1:7">
      <c r="A23" s="288"/>
      <c r="B23" s="288"/>
      <c r="C23" s="288"/>
      <c r="D23" s="288"/>
      <c r="E23" s="288"/>
      <c r="F23" s="81"/>
      <c r="G23" s="81"/>
    </row>
    <row r="24" spans="1:7">
      <c r="A24" s="81"/>
      <c r="B24" s="81"/>
      <c r="C24" s="81"/>
      <c r="D24" s="81"/>
      <c r="E24" s="81"/>
      <c r="F24" s="81"/>
      <c r="G24" s="81"/>
    </row>
    <row r="25" spans="1:7" s="28" customFormat="1" ht="14.25" customHeight="1">
      <c r="A25" s="458" t="s">
        <v>554</v>
      </c>
      <c r="B25" s="458"/>
      <c r="C25" s="458"/>
      <c r="D25" s="458"/>
      <c r="E25" s="458"/>
      <c r="F25" s="458"/>
      <c r="G25" s="458"/>
    </row>
    <row r="26" spans="1:7">
      <c r="A26" s="81"/>
      <c r="B26" s="81"/>
      <c r="C26" s="81"/>
      <c r="D26" s="81"/>
      <c r="E26" s="81"/>
      <c r="F26" s="81"/>
      <c r="G26" s="81"/>
    </row>
    <row r="27" spans="1:7">
      <c r="A27" s="81"/>
      <c r="B27" s="81"/>
      <c r="C27" s="81"/>
      <c r="D27" s="81"/>
      <c r="E27" s="81"/>
      <c r="F27" s="81"/>
      <c r="G27" s="81"/>
    </row>
    <row r="28" spans="1:7">
      <c r="A28" s="81"/>
      <c r="B28" s="81"/>
      <c r="C28" s="81"/>
      <c r="D28" s="81"/>
      <c r="E28" s="81"/>
      <c r="F28" s="81"/>
      <c r="G28" s="81"/>
    </row>
    <row r="29" spans="1:7">
      <c r="A29" s="81"/>
      <c r="B29" s="81"/>
      <c r="C29" s="81"/>
      <c r="D29" s="81"/>
      <c r="E29" s="81"/>
      <c r="F29" s="81"/>
      <c r="G29" s="81"/>
    </row>
    <row r="30" spans="1:7">
      <c r="A30" s="81"/>
      <c r="B30" s="81"/>
      <c r="C30" s="81"/>
      <c r="D30" s="81"/>
      <c r="E30" s="81"/>
      <c r="F30" s="81"/>
      <c r="G30" s="81"/>
    </row>
  </sheetData>
  <pageMargins left="0.78740157499999996" right="0.78740157499999996" top="0.984251969" bottom="0.984251969" header="0.4921259845" footer="0.49212598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workbookViewId="0">
      <selection sqref="A1:D1"/>
    </sheetView>
  </sheetViews>
  <sheetFormatPr baseColWidth="10" defaultRowHeight="15"/>
  <cols>
    <col min="1" max="1" width="3.85546875" style="656" customWidth="1"/>
    <col min="2" max="2" width="37.42578125" style="656" customWidth="1"/>
    <col min="3" max="3" width="10.85546875" style="656" customWidth="1"/>
    <col min="4" max="4" width="20.28515625" style="656" customWidth="1"/>
    <col min="5" max="16384" width="11.42578125" style="656"/>
  </cols>
  <sheetData>
    <row r="1" spans="1:4" s="657" customFormat="1" ht="28.5" customHeight="1">
      <c r="A1" s="693" t="s">
        <v>646</v>
      </c>
      <c r="B1" s="693"/>
      <c r="C1" s="693"/>
      <c r="D1" s="693"/>
    </row>
    <row r="2" spans="1:4" s="657" customFormat="1" ht="14.25">
      <c r="A2" s="658" t="s">
        <v>0</v>
      </c>
      <c r="B2" s="658"/>
      <c r="C2" s="658"/>
      <c r="D2" s="658"/>
    </row>
    <row r="3" spans="1:4" s="657" customFormat="1" ht="14.25">
      <c r="A3" s="658"/>
      <c r="B3" s="658"/>
      <c r="C3" s="658"/>
      <c r="D3" s="658"/>
    </row>
    <row r="4" spans="1:4" s="659" customFormat="1" ht="21.75" customHeight="1">
      <c r="A4" s="662"/>
      <c r="B4" s="662"/>
      <c r="C4" s="663" t="s">
        <v>625</v>
      </c>
      <c r="D4" s="663" t="s">
        <v>647</v>
      </c>
    </row>
    <row r="5" spans="1:4" s="659" customFormat="1" ht="14.25">
      <c r="A5" s="664"/>
      <c r="B5" s="664"/>
      <c r="C5" s="665" t="s">
        <v>626</v>
      </c>
      <c r="D5" s="665" t="s">
        <v>648</v>
      </c>
    </row>
    <row r="6" spans="1:4" s="668" customFormat="1" ht="21.75" customHeight="1">
      <c r="A6" s="666"/>
      <c r="B6" s="666"/>
      <c r="C6" s="667">
        <v>2012</v>
      </c>
      <c r="D6" s="667">
        <v>2013</v>
      </c>
    </row>
    <row r="7" spans="1:4" s="659" customFormat="1" ht="14.25">
      <c r="C7" s="660"/>
      <c r="D7" s="660"/>
    </row>
    <row r="8" spans="1:4" s="659" customFormat="1" ht="14.25">
      <c r="A8" s="659">
        <v>1</v>
      </c>
      <c r="B8" s="659" t="s">
        <v>627</v>
      </c>
      <c r="C8" s="661">
        <v>0.20200000000000001</v>
      </c>
      <c r="D8" s="661">
        <v>0.27600000000000002</v>
      </c>
    </row>
    <row r="9" spans="1:4" s="659" customFormat="1" ht="14.25">
      <c r="A9" s="659">
        <v>2</v>
      </c>
      <c r="B9" s="659" t="s">
        <v>54</v>
      </c>
      <c r="C9" s="661">
        <v>9.1159999999999997</v>
      </c>
      <c r="D9" s="661">
        <v>1.7130000000000001</v>
      </c>
    </row>
    <row r="10" spans="1:4" s="659" customFormat="1" ht="14.25">
      <c r="A10" s="659">
        <v>3</v>
      </c>
      <c r="B10" s="659" t="s">
        <v>628</v>
      </c>
      <c r="C10" s="661">
        <v>0.45100000000000001</v>
      </c>
      <c r="D10" s="661">
        <v>0.254</v>
      </c>
    </row>
    <row r="11" spans="1:4" s="659" customFormat="1" ht="14.25">
      <c r="A11" s="659">
        <v>4</v>
      </c>
      <c r="B11" s="659" t="s">
        <v>629</v>
      </c>
      <c r="C11" s="661">
        <v>0.84</v>
      </c>
      <c r="D11" s="661">
        <v>1.2190000000000001</v>
      </c>
    </row>
    <row r="12" spans="1:4" s="659" customFormat="1" ht="14.25">
      <c r="A12" s="659">
        <v>5</v>
      </c>
      <c r="B12" s="659" t="s">
        <v>56</v>
      </c>
      <c r="C12" s="661">
        <v>0.27900000000000003</v>
      </c>
      <c r="D12" s="661">
        <v>0.28799999999999998</v>
      </c>
    </row>
    <row r="13" spans="1:4" s="659" customFormat="1" ht="14.25">
      <c r="A13" s="659">
        <v>6</v>
      </c>
      <c r="B13" s="659" t="s">
        <v>57</v>
      </c>
      <c r="C13" s="661">
        <v>1.591</v>
      </c>
      <c r="D13" s="661">
        <v>2.1619999999999999</v>
      </c>
    </row>
    <row r="14" spans="1:4" s="659" customFormat="1" ht="14.25">
      <c r="A14" s="659">
        <v>10</v>
      </c>
      <c r="B14" s="659" t="s">
        <v>58</v>
      </c>
      <c r="C14" s="661">
        <v>3.8889999999999998</v>
      </c>
      <c r="D14" s="661">
        <v>3.1640000000000001</v>
      </c>
    </row>
    <row r="15" spans="1:4" s="659" customFormat="1" ht="14.25">
      <c r="A15" s="659">
        <v>11</v>
      </c>
      <c r="B15" s="659" t="s">
        <v>59</v>
      </c>
      <c r="C15" s="661">
        <v>95.98</v>
      </c>
      <c r="D15" s="661">
        <v>169.10900000000001</v>
      </c>
    </row>
    <row r="16" spans="1:4" s="659" customFormat="1" ht="14.25">
      <c r="A16" s="659">
        <v>12</v>
      </c>
      <c r="B16" s="659" t="s">
        <v>60</v>
      </c>
      <c r="C16" s="661">
        <v>4.7149999999999999</v>
      </c>
      <c r="D16" s="661">
        <v>4.8070000000000004</v>
      </c>
    </row>
    <row r="17" spans="1:4" s="659" customFormat="1" ht="14.25">
      <c r="A17" s="659">
        <v>13</v>
      </c>
      <c r="B17" s="659" t="s">
        <v>61</v>
      </c>
      <c r="C17" s="661">
        <v>33.154000000000003</v>
      </c>
      <c r="D17" s="661">
        <v>49.377000000000002</v>
      </c>
    </row>
    <row r="18" spans="1:4" s="659" customFormat="1" ht="14.25">
      <c r="A18" s="659">
        <v>14</v>
      </c>
      <c r="B18" s="659" t="s">
        <v>62</v>
      </c>
      <c r="C18" s="661">
        <v>57.372999999999998</v>
      </c>
      <c r="D18" s="661">
        <v>87.926000000000002</v>
      </c>
    </row>
    <row r="19" spans="1:4" s="659" customFormat="1" ht="14.25">
      <c r="A19" s="659">
        <v>15</v>
      </c>
      <c r="B19" s="659" t="s">
        <v>63</v>
      </c>
      <c r="C19" s="661">
        <v>37.786000000000001</v>
      </c>
      <c r="D19" s="661">
        <v>48.744999999999997</v>
      </c>
    </row>
    <row r="20" spans="1:4" s="659" customFormat="1" ht="14.25">
      <c r="A20" s="659">
        <v>16</v>
      </c>
      <c r="B20" s="659" t="s">
        <v>64</v>
      </c>
      <c r="C20" s="661" t="s">
        <v>555</v>
      </c>
      <c r="D20" s="661" t="s">
        <v>555</v>
      </c>
    </row>
    <row r="21" spans="1:4" s="659" customFormat="1" ht="14.25">
      <c r="A21" s="659">
        <v>20</v>
      </c>
      <c r="B21" s="659" t="s">
        <v>65</v>
      </c>
      <c r="C21" s="661">
        <v>5.891</v>
      </c>
      <c r="D21" s="661">
        <v>7.9790000000000001</v>
      </c>
    </row>
    <row r="22" spans="1:4" s="659" customFormat="1" ht="14.25">
      <c r="A22" s="659">
        <v>21</v>
      </c>
      <c r="B22" s="659" t="s">
        <v>66</v>
      </c>
      <c r="C22" s="661">
        <v>149.691</v>
      </c>
      <c r="D22" s="661">
        <v>4.9349999999999996</v>
      </c>
    </row>
    <row r="23" spans="1:4" s="659" customFormat="1" ht="14.25">
      <c r="A23" s="659">
        <v>22</v>
      </c>
      <c r="B23" s="659" t="s">
        <v>67</v>
      </c>
      <c r="C23" s="661" t="s">
        <v>555</v>
      </c>
      <c r="D23" s="661" t="s">
        <v>555</v>
      </c>
    </row>
    <row r="24" spans="1:4" s="659" customFormat="1" ht="14.25">
      <c r="A24" s="659">
        <v>23</v>
      </c>
      <c r="B24" s="659" t="s">
        <v>68</v>
      </c>
      <c r="C24" s="661">
        <v>520.27700000000004</v>
      </c>
      <c r="D24" s="661" t="s">
        <v>555</v>
      </c>
    </row>
    <row r="25" spans="1:4" s="659" customFormat="1" ht="14.25">
      <c r="A25" s="659">
        <v>24</v>
      </c>
      <c r="B25" s="659" t="s">
        <v>69</v>
      </c>
      <c r="C25" s="661">
        <v>4.91</v>
      </c>
      <c r="D25" s="661">
        <v>1.6559999999999999</v>
      </c>
    </row>
    <row r="26" spans="1:4" s="659" customFormat="1" ht="14.25">
      <c r="A26" s="659">
        <v>25</v>
      </c>
      <c r="B26" s="659" t="s">
        <v>70</v>
      </c>
      <c r="C26" s="661" t="s">
        <v>555</v>
      </c>
      <c r="D26" s="661" t="s">
        <v>555</v>
      </c>
    </row>
    <row r="27" spans="1:4" s="659" customFormat="1" ht="14.25">
      <c r="A27" s="659">
        <v>30</v>
      </c>
      <c r="B27" s="659" t="s">
        <v>630</v>
      </c>
      <c r="C27" s="661">
        <v>268.03899999999999</v>
      </c>
      <c r="D27" s="661">
        <v>442.80799999999999</v>
      </c>
    </row>
    <row r="28" spans="1:4" s="659" customFormat="1" ht="14.25">
      <c r="A28" s="659">
        <v>31</v>
      </c>
      <c r="B28" s="659" t="s">
        <v>72</v>
      </c>
      <c r="C28" s="661">
        <v>39.631999999999998</v>
      </c>
      <c r="D28" s="661">
        <v>2.3780000000000001</v>
      </c>
    </row>
    <row r="29" spans="1:4" s="659" customFormat="1" ht="14.25">
      <c r="A29" s="659">
        <v>33</v>
      </c>
      <c r="B29" s="659" t="s">
        <v>73</v>
      </c>
      <c r="C29" s="661" t="s">
        <v>555</v>
      </c>
      <c r="D29" s="661" t="s">
        <v>555</v>
      </c>
    </row>
    <row r="30" spans="1:4" s="659" customFormat="1" ht="14.25">
      <c r="A30" s="659">
        <v>34</v>
      </c>
      <c r="B30" s="659" t="s">
        <v>74</v>
      </c>
      <c r="C30" s="661" t="s">
        <v>555</v>
      </c>
      <c r="D30" s="661" t="s">
        <v>555</v>
      </c>
    </row>
    <row r="31" spans="1:4" s="659" customFormat="1" ht="14.25">
      <c r="A31" s="659">
        <v>40</v>
      </c>
      <c r="B31" s="659" t="s">
        <v>75</v>
      </c>
      <c r="C31" s="661">
        <v>7.9989999999999997</v>
      </c>
      <c r="D31" s="661">
        <v>9.8040000000000003</v>
      </c>
    </row>
    <row r="32" spans="1:4" s="659" customFormat="1" ht="14.25">
      <c r="A32" s="659">
        <v>41</v>
      </c>
      <c r="B32" s="659" t="s">
        <v>76</v>
      </c>
      <c r="C32" s="661">
        <v>3.222</v>
      </c>
      <c r="D32" s="661">
        <v>3.7410000000000001</v>
      </c>
    </row>
    <row r="33" spans="1:4" s="659" customFormat="1" ht="14.25">
      <c r="A33" s="659">
        <v>42</v>
      </c>
      <c r="B33" s="659" t="s">
        <v>77</v>
      </c>
      <c r="C33" s="661">
        <v>7.298</v>
      </c>
      <c r="D33" s="661">
        <v>10.727</v>
      </c>
    </row>
    <row r="34" spans="1:4" s="659" customFormat="1" ht="14.25">
      <c r="A34" s="659">
        <v>43</v>
      </c>
      <c r="B34" s="659" t="s">
        <v>78</v>
      </c>
      <c r="C34" s="661" t="s">
        <v>555</v>
      </c>
      <c r="D34" s="661" t="s">
        <v>555</v>
      </c>
    </row>
    <row r="35" spans="1:4" s="659" customFormat="1" ht="14.25">
      <c r="A35" s="659">
        <v>44</v>
      </c>
      <c r="B35" s="659" t="s">
        <v>79</v>
      </c>
      <c r="C35" s="661" t="s">
        <v>555</v>
      </c>
      <c r="D35" s="661" t="s">
        <v>555</v>
      </c>
    </row>
    <row r="36" spans="1:4" s="659" customFormat="1" ht="14.25">
      <c r="A36" s="659">
        <v>45</v>
      </c>
      <c r="B36" s="659" t="s">
        <v>80</v>
      </c>
      <c r="C36" s="661" t="s">
        <v>555</v>
      </c>
      <c r="D36" s="661" t="s">
        <v>555</v>
      </c>
    </row>
    <row r="37" spans="1:4" s="659" customFormat="1" ht="14.25">
      <c r="A37" s="659">
        <v>46</v>
      </c>
      <c r="B37" s="659" t="s">
        <v>81</v>
      </c>
      <c r="C37" s="661" t="s">
        <v>555</v>
      </c>
      <c r="D37" s="661" t="s">
        <v>555</v>
      </c>
    </row>
    <row r="38" spans="1:4" s="659" customFormat="1" ht="14.25">
      <c r="A38" s="659">
        <v>51</v>
      </c>
      <c r="B38" s="659" t="s">
        <v>82</v>
      </c>
      <c r="C38" s="661" t="s">
        <v>555</v>
      </c>
      <c r="D38" s="661" t="s">
        <v>555</v>
      </c>
    </row>
    <row r="39" spans="1:4" s="659" customFormat="1" ht="14.25">
      <c r="A39" s="659">
        <v>58</v>
      </c>
      <c r="B39" s="659" t="s">
        <v>83</v>
      </c>
      <c r="C39" s="661" t="s">
        <v>555</v>
      </c>
      <c r="D39" s="661" t="s">
        <v>555</v>
      </c>
    </row>
    <row r="40" spans="1:4" s="671" customFormat="1" ht="21.75" customHeight="1">
      <c r="A40" s="669"/>
      <c r="B40" s="669" t="s">
        <v>84</v>
      </c>
      <c r="C40" s="670">
        <f>SUM(C8:C39)</f>
        <v>1252.335</v>
      </c>
      <c r="D40" s="670">
        <f>SUM(D8:D39)</f>
        <v>853.06799999999998</v>
      </c>
    </row>
    <row r="41" spans="1:4" s="659" customFormat="1" ht="14.25"/>
    <row r="42" spans="1:4">
      <c r="A42" s="15" t="s">
        <v>4</v>
      </c>
    </row>
  </sheetData>
  <mergeCells count="1">
    <mergeCell ref="A1:D1"/>
  </mergeCells>
  <pageMargins left="0.7" right="0.7" top="0.78740157499999996" bottom="0.78740157499999996"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8"/>
  <sheetViews>
    <sheetView showGridLines="0" workbookViewId="0"/>
  </sheetViews>
  <sheetFormatPr baseColWidth="10" defaultRowHeight="11.25"/>
  <cols>
    <col min="1" max="2" width="3.42578125" style="112" customWidth="1"/>
    <col min="3" max="3" width="43.42578125" style="112" customWidth="1"/>
    <col min="4" max="6" width="13" style="112" customWidth="1"/>
    <col min="7" max="255" width="11.42578125" style="112"/>
    <col min="256" max="257" width="3.42578125" style="112" customWidth="1"/>
    <col min="258" max="258" width="39.28515625" style="112" customWidth="1"/>
    <col min="259" max="259" width="9.7109375" style="112" customWidth="1"/>
    <col min="260" max="260" width="13.5703125" style="112" customWidth="1"/>
    <col min="261" max="261" width="12.42578125" style="112" bestFit="1" customWidth="1"/>
    <col min="262" max="511" width="11.42578125" style="112"/>
    <col min="512" max="513" width="3.42578125" style="112" customWidth="1"/>
    <col min="514" max="514" width="39.28515625" style="112" customWidth="1"/>
    <col min="515" max="515" width="9.7109375" style="112" customWidth="1"/>
    <col min="516" max="516" width="13.5703125" style="112" customWidth="1"/>
    <col min="517" max="517" width="12.42578125" style="112" bestFit="1" customWidth="1"/>
    <col min="518" max="767" width="11.42578125" style="112"/>
    <col min="768" max="769" width="3.42578125" style="112" customWidth="1"/>
    <col min="770" max="770" width="39.28515625" style="112" customWidth="1"/>
    <col min="771" max="771" width="9.7109375" style="112" customWidth="1"/>
    <col min="772" max="772" width="13.5703125" style="112" customWidth="1"/>
    <col min="773" max="773" width="12.42578125" style="112" bestFit="1" customWidth="1"/>
    <col min="774" max="1023" width="11.42578125" style="112"/>
    <col min="1024" max="1025" width="3.42578125" style="112" customWidth="1"/>
    <col min="1026" max="1026" width="39.28515625" style="112" customWidth="1"/>
    <col min="1027" max="1027" width="9.7109375" style="112" customWidth="1"/>
    <col min="1028" max="1028" width="13.5703125" style="112" customWidth="1"/>
    <col min="1029" max="1029" width="12.42578125" style="112" bestFit="1" customWidth="1"/>
    <col min="1030" max="1279" width="11.42578125" style="112"/>
    <col min="1280" max="1281" width="3.42578125" style="112" customWidth="1"/>
    <col min="1282" max="1282" width="39.28515625" style="112" customWidth="1"/>
    <col min="1283" max="1283" width="9.7109375" style="112" customWidth="1"/>
    <col min="1284" max="1284" width="13.5703125" style="112" customWidth="1"/>
    <col min="1285" max="1285" width="12.42578125" style="112" bestFit="1" customWidth="1"/>
    <col min="1286" max="1535" width="11.42578125" style="112"/>
    <col min="1536" max="1537" width="3.42578125" style="112" customWidth="1"/>
    <col min="1538" max="1538" width="39.28515625" style="112" customWidth="1"/>
    <col min="1539" max="1539" width="9.7109375" style="112" customWidth="1"/>
    <col min="1540" max="1540" width="13.5703125" style="112" customWidth="1"/>
    <col min="1541" max="1541" width="12.42578125" style="112" bestFit="1" customWidth="1"/>
    <col min="1542" max="1791" width="11.42578125" style="112"/>
    <col min="1792" max="1793" width="3.42578125" style="112" customWidth="1"/>
    <col min="1794" max="1794" width="39.28515625" style="112" customWidth="1"/>
    <col min="1795" max="1795" width="9.7109375" style="112" customWidth="1"/>
    <col min="1796" max="1796" width="13.5703125" style="112" customWidth="1"/>
    <col min="1797" max="1797" width="12.42578125" style="112" bestFit="1" customWidth="1"/>
    <col min="1798" max="2047" width="11.42578125" style="112"/>
    <col min="2048" max="2049" width="3.42578125" style="112" customWidth="1"/>
    <col min="2050" max="2050" width="39.28515625" style="112" customWidth="1"/>
    <col min="2051" max="2051" width="9.7109375" style="112" customWidth="1"/>
    <col min="2052" max="2052" width="13.5703125" style="112" customWidth="1"/>
    <col min="2053" max="2053" width="12.42578125" style="112" bestFit="1" customWidth="1"/>
    <col min="2054" max="2303" width="11.42578125" style="112"/>
    <col min="2304" max="2305" width="3.42578125" style="112" customWidth="1"/>
    <col min="2306" max="2306" width="39.28515625" style="112" customWidth="1"/>
    <col min="2307" max="2307" width="9.7109375" style="112" customWidth="1"/>
    <col min="2308" max="2308" width="13.5703125" style="112" customWidth="1"/>
    <col min="2309" max="2309" width="12.42578125" style="112" bestFit="1" customWidth="1"/>
    <col min="2310" max="2559" width="11.42578125" style="112"/>
    <col min="2560" max="2561" width="3.42578125" style="112" customWidth="1"/>
    <col min="2562" max="2562" width="39.28515625" style="112" customWidth="1"/>
    <col min="2563" max="2563" width="9.7109375" style="112" customWidth="1"/>
    <col min="2564" max="2564" width="13.5703125" style="112" customWidth="1"/>
    <col min="2565" max="2565" width="12.42578125" style="112" bestFit="1" customWidth="1"/>
    <col min="2566" max="2815" width="11.42578125" style="112"/>
    <col min="2816" max="2817" width="3.42578125" style="112" customWidth="1"/>
    <col min="2818" max="2818" width="39.28515625" style="112" customWidth="1"/>
    <col min="2819" max="2819" width="9.7109375" style="112" customWidth="1"/>
    <col min="2820" max="2820" width="13.5703125" style="112" customWidth="1"/>
    <col min="2821" max="2821" width="12.42578125" style="112" bestFit="1" customWidth="1"/>
    <col min="2822" max="3071" width="11.42578125" style="112"/>
    <col min="3072" max="3073" width="3.42578125" style="112" customWidth="1"/>
    <col min="3074" max="3074" width="39.28515625" style="112" customWidth="1"/>
    <col min="3075" max="3075" width="9.7109375" style="112" customWidth="1"/>
    <col min="3076" max="3076" width="13.5703125" style="112" customWidth="1"/>
    <col min="3077" max="3077" width="12.42578125" style="112" bestFit="1" customWidth="1"/>
    <col min="3078" max="3327" width="11.42578125" style="112"/>
    <col min="3328" max="3329" width="3.42578125" style="112" customWidth="1"/>
    <col min="3330" max="3330" width="39.28515625" style="112" customWidth="1"/>
    <col min="3331" max="3331" width="9.7109375" style="112" customWidth="1"/>
    <col min="3332" max="3332" width="13.5703125" style="112" customWidth="1"/>
    <col min="3333" max="3333" width="12.42578125" style="112" bestFit="1" customWidth="1"/>
    <col min="3334" max="3583" width="11.42578125" style="112"/>
    <col min="3584" max="3585" width="3.42578125" style="112" customWidth="1"/>
    <col min="3586" max="3586" width="39.28515625" style="112" customWidth="1"/>
    <col min="3587" max="3587" width="9.7109375" style="112" customWidth="1"/>
    <col min="3588" max="3588" width="13.5703125" style="112" customWidth="1"/>
    <col min="3589" max="3589" width="12.42578125" style="112" bestFit="1" customWidth="1"/>
    <col min="3590" max="3839" width="11.42578125" style="112"/>
    <col min="3840" max="3841" width="3.42578125" style="112" customWidth="1"/>
    <col min="3842" max="3842" width="39.28515625" style="112" customWidth="1"/>
    <col min="3843" max="3843" width="9.7109375" style="112" customWidth="1"/>
    <col min="3844" max="3844" width="13.5703125" style="112" customWidth="1"/>
    <col min="3845" max="3845" width="12.42578125" style="112" bestFit="1" customWidth="1"/>
    <col min="3846" max="4095" width="11.42578125" style="112"/>
    <col min="4096" max="4097" width="3.42578125" style="112" customWidth="1"/>
    <col min="4098" max="4098" width="39.28515625" style="112" customWidth="1"/>
    <col min="4099" max="4099" width="9.7109375" style="112" customWidth="1"/>
    <col min="4100" max="4100" width="13.5703125" style="112" customWidth="1"/>
    <col min="4101" max="4101" width="12.42578125" style="112" bestFit="1" customWidth="1"/>
    <col min="4102" max="4351" width="11.42578125" style="112"/>
    <col min="4352" max="4353" width="3.42578125" style="112" customWidth="1"/>
    <col min="4354" max="4354" width="39.28515625" style="112" customWidth="1"/>
    <col min="4355" max="4355" width="9.7109375" style="112" customWidth="1"/>
    <col min="4356" max="4356" width="13.5703125" style="112" customWidth="1"/>
    <col min="4357" max="4357" width="12.42578125" style="112" bestFit="1" customWidth="1"/>
    <col min="4358" max="4607" width="11.42578125" style="112"/>
    <col min="4608" max="4609" width="3.42578125" style="112" customWidth="1"/>
    <col min="4610" max="4610" width="39.28515625" style="112" customWidth="1"/>
    <col min="4611" max="4611" width="9.7109375" style="112" customWidth="1"/>
    <col min="4612" max="4612" width="13.5703125" style="112" customWidth="1"/>
    <col min="4613" max="4613" width="12.42578125" style="112" bestFit="1" customWidth="1"/>
    <col min="4614" max="4863" width="11.42578125" style="112"/>
    <col min="4864" max="4865" width="3.42578125" style="112" customWidth="1"/>
    <col min="4866" max="4866" width="39.28515625" style="112" customWidth="1"/>
    <col min="4867" max="4867" width="9.7109375" style="112" customWidth="1"/>
    <col min="4868" max="4868" width="13.5703125" style="112" customWidth="1"/>
    <col min="4869" max="4869" width="12.42578125" style="112" bestFit="1" customWidth="1"/>
    <col min="4870" max="5119" width="11.42578125" style="112"/>
    <col min="5120" max="5121" width="3.42578125" style="112" customWidth="1"/>
    <col min="5122" max="5122" width="39.28515625" style="112" customWidth="1"/>
    <col min="5123" max="5123" width="9.7109375" style="112" customWidth="1"/>
    <col min="5124" max="5124" width="13.5703125" style="112" customWidth="1"/>
    <col min="5125" max="5125" width="12.42578125" style="112" bestFit="1" customWidth="1"/>
    <col min="5126" max="5375" width="11.42578125" style="112"/>
    <col min="5376" max="5377" width="3.42578125" style="112" customWidth="1"/>
    <col min="5378" max="5378" width="39.28515625" style="112" customWidth="1"/>
    <col min="5379" max="5379" width="9.7109375" style="112" customWidth="1"/>
    <col min="5380" max="5380" width="13.5703125" style="112" customWidth="1"/>
    <col min="5381" max="5381" width="12.42578125" style="112" bestFit="1" customWidth="1"/>
    <col min="5382" max="5631" width="11.42578125" style="112"/>
    <col min="5632" max="5633" width="3.42578125" style="112" customWidth="1"/>
    <col min="5634" max="5634" width="39.28515625" style="112" customWidth="1"/>
    <col min="5635" max="5635" width="9.7109375" style="112" customWidth="1"/>
    <col min="5636" max="5636" width="13.5703125" style="112" customWidth="1"/>
    <col min="5637" max="5637" width="12.42578125" style="112" bestFit="1" customWidth="1"/>
    <col min="5638" max="5887" width="11.42578125" style="112"/>
    <col min="5888" max="5889" width="3.42578125" style="112" customWidth="1"/>
    <col min="5890" max="5890" width="39.28515625" style="112" customWidth="1"/>
    <col min="5891" max="5891" width="9.7109375" style="112" customWidth="1"/>
    <col min="5892" max="5892" width="13.5703125" style="112" customWidth="1"/>
    <col min="5893" max="5893" width="12.42578125" style="112" bestFit="1" customWidth="1"/>
    <col min="5894" max="6143" width="11.42578125" style="112"/>
    <col min="6144" max="6145" width="3.42578125" style="112" customWidth="1"/>
    <col min="6146" max="6146" width="39.28515625" style="112" customWidth="1"/>
    <col min="6147" max="6147" width="9.7109375" style="112" customWidth="1"/>
    <col min="6148" max="6148" width="13.5703125" style="112" customWidth="1"/>
    <col min="6149" max="6149" width="12.42578125" style="112" bestFit="1" customWidth="1"/>
    <col min="6150" max="6399" width="11.42578125" style="112"/>
    <col min="6400" max="6401" width="3.42578125" style="112" customWidth="1"/>
    <col min="6402" max="6402" width="39.28515625" style="112" customWidth="1"/>
    <col min="6403" max="6403" width="9.7109375" style="112" customWidth="1"/>
    <col min="6404" max="6404" width="13.5703125" style="112" customWidth="1"/>
    <col min="6405" max="6405" width="12.42578125" style="112" bestFit="1" customWidth="1"/>
    <col min="6406" max="6655" width="11.42578125" style="112"/>
    <col min="6656" max="6657" width="3.42578125" style="112" customWidth="1"/>
    <col min="6658" max="6658" width="39.28515625" style="112" customWidth="1"/>
    <col min="6659" max="6659" width="9.7109375" style="112" customWidth="1"/>
    <col min="6660" max="6660" width="13.5703125" style="112" customWidth="1"/>
    <col min="6661" max="6661" width="12.42578125" style="112" bestFit="1" customWidth="1"/>
    <col min="6662" max="6911" width="11.42578125" style="112"/>
    <col min="6912" max="6913" width="3.42578125" style="112" customWidth="1"/>
    <col min="6914" max="6914" width="39.28515625" style="112" customWidth="1"/>
    <col min="6915" max="6915" width="9.7109375" style="112" customWidth="1"/>
    <col min="6916" max="6916" width="13.5703125" style="112" customWidth="1"/>
    <col min="6917" max="6917" width="12.42578125" style="112" bestFit="1" customWidth="1"/>
    <col min="6918" max="7167" width="11.42578125" style="112"/>
    <col min="7168" max="7169" width="3.42578125" style="112" customWidth="1"/>
    <col min="7170" max="7170" width="39.28515625" style="112" customWidth="1"/>
    <col min="7171" max="7171" width="9.7109375" style="112" customWidth="1"/>
    <col min="7172" max="7172" width="13.5703125" style="112" customWidth="1"/>
    <col min="7173" max="7173" width="12.42578125" style="112" bestFit="1" customWidth="1"/>
    <col min="7174" max="7423" width="11.42578125" style="112"/>
    <col min="7424" max="7425" width="3.42578125" style="112" customWidth="1"/>
    <col min="7426" max="7426" width="39.28515625" style="112" customWidth="1"/>
    <col min="7427" max="7427" width="9.7109375" style="112" customWidth="1"/>
    <col min="7428" max="7428" width="13.5703125" style="112" customWidth="1"/>
    <col min="7429" max="7429" width="12.42578125" style="112" bestFit="1" customWidth="1"/>
    <col min="7430" max="7679" width="11.42578125" style="112"/>
    <col min="7680" max="7681" width="3.42578125" style="112" customWidth="1"/>
    <col min="7682" max="7682" width="39.28515625" style="112" customWidth="1"/>
    <col min="7683" max="7683" width="9.7109375" style="112" customWidth="1"/>
    <col min="7684" max="7684" width="13.5703125" style="112" customWidth="1"/>
    <col min="7685" max="7685" width="12.42578125" style="112" bestFit="1" customWidth="1"/>
    <col min="7686" max="7935" width="11.42578125" style="112"/>
    <col min="7936" max="7937" width="3.42578125" style="112" customWidth="1"/>
    <col min="7938" max="7938" width="39.28515625" style="112" customWidth="1"/>
    <col min="7939" max="7939" width="9.7109375" style="112" customWidth="1"/>
    <col min="7940" max="7940" width="13.5703125" style="112" customWidth="1"/>
    <col min="7941" max="7941" width="12.42578125" style="112" bestFit="1" customWidth="1"/>
    <col min="7942" max="8191" width="11.42578125" style="112"/>
    <col min="8192" max="8193" width="3.42578125" style="112" customWidth="1"/>
    <col min="8194" max="8194" width="39.28515625" style="112" customWidth="1"/>
    <col min="8195" max="8195" width="9.7109375" style="112" customWidth="1"/>
    <col min="8196" max="8196" width="13.5703125" style="112" customWidth="1"/>
    <col min="8197" max="8197" width="12.42578125" style="112" bestFit="1" customWidth="1"/>
    <col min="8198" max="8447" width="11.42578125" style="112"/>
    <col min="8448" max="8449" width="3.42578125" style="112" customWidth="1"/>
    <col min="8450" max="8450" width="39.28515625" style="112" customWidth="1"/>
    <col min="8451" max="8451" width="9.7109375" style="112" customWidth="1"/>
    <col min="8452" max="8452" width="13.5703125" style="112" customWidth="1"/>
    <col min="8453" max="8453" width="12.42578125" style="112" bestFit="1" customWidth="1"/>
    <col min="8454" max="8703" width="11.42578125" style="112"/>
    <col min="8704" max="8705" width="3.42578125" style="112" customWidth="1"/>
    <col min="8706" max="8706" width="39.28515625" style="112" customWidth="1"/>
    <col min="8707" max="8707" width="9.7109375" style="112" customWidth="1"/>
    <col min="8708" max="8708" width="13.5703125" style="112" customWidth="1"/>
    <col min="8709" max="8709" width="12.42578125" style="112" bestFit="1" customWidth="1"/>
    <col min="8710" max="8959" width="11.42578125" style="112"/>
    <col min="8960" max="8961" width="3.42578125" style="112" customWidth="1"/>
    <col min="8962" max="8962" width="39.28515625" style="112" customWidth="1"/>
    <col min="8963" max="8963" width="9.7109375" style="112" customWidth="1"/>
    <col min="8964" max="8964" width="13.5703125" style="112" customWidth="1"/>
    <col min="8965" max="8965" width="12.42578125" style="112" bestFit="1" customWidth="1"/>
    <col min="8966" max="9215" width="11.42578125" style="112"/>
    <col min="9216" max="9217" width="3.42578125" style="112" customWidth="1"/>
    <col min="9218" max="9218" width="39.28515625" style="112" customWidth="1"/>
    <col min="9219" max="9219" width="9.7109375" style="112" customWidth="1"/>
    <col min="9220" max="9220" width="13.5703125" style="112" customWidth="1"/>
    <col min="9221" max="9221" width="12.42578125" style="112" bestFit="1" customWidth="1"/>
    <col min="9222" max="9471" width="11.42578125" style="112"/>
    <col min="9472" max="9473" width="3.42578125" style="112" customWidth="1"/>
    <col min="9474" max="9474" width="39.28515625" style="112" customWidth="1"/>
    <col min="9475" max="9475" width="9.7109375" style="112" customWidth="1"/>
    <col min="9476" max="9476" width="13.5703125" style="112" customWidth="1"/>
    <col min="9477" max="9477" width="12.42578125" style="112" bestFit="1" customWidth="1"/>
    <col min="9478" max="9727" width="11.42578125" style="112"/>
    <col min="9728" max="9729" width="3.42578125" style="112" customWidth="1"/>
    <col min="9730" max="9730" width="39.28515625" style="112" customWidth="1"/>
    <col min="9731" max="9731" width="9.7109375" style="112" customWidth="1"/>
    <col min="9732" max="9732" width="13.5703125" style="112" customWidth="1"/>
    <col min="9733" max="9733" width="12.42578125" style="112" bestFit="1" customWidth="1"/>
    <col min="9734" max="9983" width="11.42578125" style="112"/>
    <col min="9984" max="9985" width="3.42578125" style="112" customWidth="1"/>
    <col min="9986" max="9986" width="39.28515625" style="112" customWidth="1"/>
    <col min="9987" max="9987" width="9.7109375" style="112" customWidth="1"/>
    <col min="9988" max="9988" width="13.5703125" style="112" customWidth="1"/>
    <col min="9989" max="9989" width="12.42578125" style="112" bestFit="1" customWidth="1"/>
    <col min="9990" max="10239" width="11.42578125" style="112"/>
    <col min="10240" max="10241" width="3.42578125" style="112" customWidth="1"/>
    <col min="10242" max="10242" width="39.28515625" style="112" customWidth="1"/>
    <col min="10243" max="10243" width="9.7109375" style="112" customWidth="1"/>
    <col min="10244" max="10244" width="13.5703125" style="112" customWidth="1"/>
    <col min="10245" max="10245" width="12.42578125" style="112" bestFit="1" customWidth="1"/>
    <col min="10246" max="10495" width="11.42578125" style="112"/>
    <col min="10496" max="10497" width="3.42578125" style="112" customWidth="1"/>
    <col min="10498" max="10498" width="39.28515625" style="112" customWidth="1"/>
    <col min="10499" max="10499" width="9.7109375" style="112" customWidth="1"/>
    <col min="10500" max="10500" width="13.5703125" style="112" customWidth="1"/>
    <col min="10501" max="10501" width="12.42578125" style="112" bestFit="1" customWidth="1"/>
    <col min="10502" max="10751" width="11.42578125" style="112"/>
    <col min="10752" max="10753" width="3.42578125" style="112" customWidth="1"/>
    <col min="10754" max="10754" width="39.28515625" style="112" customWidth="1"/>
    <col min="10755" max="10755" width="9.7109375" style="112" customWidth="1"/>
    <col min="10756" max="10756" width="13.5703125" style="112" customWidth="1"/>
    <col min="10757" max="10757" width="12.42578125" style="112" bestFit="1" customWidth="1"/>
    <col min="10758" max="11007" width="11.42578125" style="112"/>
    <col min="11008" max="11009" width="3.42578125" style="112" customWidth="1"/>
    <col min="11010" max="11010" width="39.28515625" style="112" customWidth="1"/>
    <col min="11011" max="11011" width="9.7109375" style="112" customWidth="1"/>
    <col min="11012" max="11012" width="13.5703125" style="112" customWidth="1"/>
    <col min="11013" max="11013" width="12.42578125" style="112" bestFit="1" customWidth="1"/>
    <col min="11014" max="11263" width="11.42578125" style="112"/>
    <col min="11264" max="11265" width="3.42578125" style="112" customWidth="1"/>
    <col min="11266" max="11266" width="39.28515625" style="112" customWidth="1"/>
    <col min="11267" max="11267" width="9.7109375" style="112" customWidth="1"/>
    <col min="11268" max="11268" width="13.5703125" style="112" customWidth="1"/>
    <col min="11269" max="11269" width="12.42578125" style="112" bestFit="1" customWidth="1"/>
    <col min="11270" max="11519" width="11.42578125" style="112"/>
    <col min="11520" max="11521" width="3.42578125" style="112" customWidth="1"/>
    <col min="11522" max="11522" width="39.28515625" style="112" customWidth="1"/>
    <col min="11523" max="11523" width="9.7109375" style="112" customWidth="1"/>
    <col min="11524" max="11524" width="13.5703125" style="112" customWidth="1"/>
    <col min="11525" max="11525" width="12.42578125" style="112" bestFit="1" customWidth="1"/>
    <col min="11526" max="11775" width="11.42578125" style="112"/>
    <col min="11776" max="11777" width="3.42578125" style="112" customWidth="1"/>
    <col min="11778" max="11778" width="39.28515625" style="112" customWidth="1"/>
    <col min="11779" max="11779" width="9.7109375" style="112" customWidth="1"/>
    <col min="11780" max="11780" width="13.5703125" style="112" customWidth="1"/>
    <col min="11781" max="11781" width="12.42578125" style="112" bestFit="1" customWidth="1"/>
    <col min="11782" max="12031" width="11.42578125" style="112"/>
    <col min="12032" max="12033" width="3.42578125" style="112" customWidth="1"/>
    <col min="12034" max="12034" width="39.28515625" style="112" customWidth="1"/>
    <col min="12035" max="12035" width="9.7109375" style="112" customWidth="1"/>
    <col min="12036" max="12036" width="13.5703125" style="112" customWidth="1"/>
    <col min="12037" max="12037" width="12.42578125" style="112" bestFit="1" customWidth="1"/>
    <col min="12038" max="12287" width="11.42578125" style="112"/>
    <col min="12288" max="12289" width="3.42578125" style="112" customWidth="1"/>
    <col min="12290" max="12290" width="39.28515625" style="112" customWidth="1"/>
    <col min="12291" max="12291" width="9.7109375" style="112" customWidth="1"/>
    <col min="12292" max="12292" width="13.5703125" style="112" customWidth="1"/>
    <col min="12293" max="12293" width="12.42578125" style="112" bestFit="1" customWidth="1"/>
    <col min="12294" max="12543" width="11.42578125" style="112"/>
    <col min="12544" max="12545" width="3.42578125" style="112" customWidth="1"/>
    <col min="12546" max="12546" width="39.28515625" style="112" customWidth="1"/>
    <col min="12547" max="12547" width="9.7109375" style="112" customWidth="1"/>
    <col min="12548" max="12548" width="13.5703125" style="112" customWidth="1"/>
    <col min="12549" max="12549" width="12.42578125" style="112" bestFit="1" customWidth="1"/>
    <col min="12550" max="12799" width="11.42578125" style="112"/>
    <col min="12800" max="12801" width="3.42578125" style="112" customWidth="1"/>
    <col min="12802" max="12802" width="39.28515625" style="112" customWidth="1"/>
    <col min="12803" max="12803" width="9.7109375" style="112" customWidth="1"/>
    <col min="12804" max="12804" width="13.5703125" style="112" customWidth="1"/>
    <col min="12805" max="12805" width="12.42578125" style="112" bestFit="1" customWidth="1"/>
    <col min="12806" max="13055" width="11.42578125" style="112"/>
    <col min="13056" max="13057" width="3.42578125" style="112" customWidth="1"/>
    <col min="13058" max="13058" width="39.28515625" style="112" customWidth="1"/>
    <col min="13059" max="13059" width="9.7109375" style="112" customWidth="1"/>
    <col min="13060" max="13060" width="13.5703125" style="112" customWidth="1"/>
    <col min="13061" max="13061" width="12.42578125" style="112" bestFit="1" customWidth="1"/>
    <col min="13062" max="13311" width="11.42578125" style="112"/>
    <col min="13312" max="13313" width="3.42578125" style="112" customWidth="1"/>
    <col min="13314" max="13314" width="39.28515625" style="112" customWidth="1"/>
    <col min="13315" max="13315" width="9.7109375" style="112" customWidth="1"/>
    <col min="13316" max="13316" width="13.5703125" style="112" customWidth="1"/>
    <col min="13317" max="13317" width="12.42578125" style="112" bestFit="1" customWidth="1"/>
    <col min="13318" max="13567" width="11.42578125" style="112"/>
    <col min="13568" max="13569" width="3.42578125" style="112" customWidth="1"/>
    <col min="13570" max="13570" width="39.28515625" style="112" customWidth="1"/>
    <col min="13571" max="13571" width="9.7109375" style="112" customWidth="1"/>
    <col min="13572" max="13572" width="13.5703125" style="112" customWidth="1"/>
    <col min="13573" max="13573" width="12.42578125" style="112" bestFit="1" customWidth="1"/>
    <col min="13574" max="13823" width="11.42578125" style="112"/>
    <col min="13824" max="13825" width="3.42578125" style="112" customWidth="1"/>
    <col min="13826" max="13826" width="39.28515625" style="112" customWidth="1"/>
    <col min="13827" max="13827" width="9.7109375" style="112" customWidth="1"/>
    <col min="13828" max="13828" width="13.5703125" style="112" customWidth="1"/>
    <col min="13829" max="13829" width="12.42578125" style="112" bestFit="1" customWidth="1"/>
    <col min="13830" max="14079" width="11.42578125" style="112"/>
    <col min="14080" max="14081" width="3.42578125" style="112" customWidth="1"/>
    <col min="14082" max="14082" width="39.28515625" style="112" customWidth="1"/>
    <col min="14083" max="14083" width="9.7109375" style="112" customWidth="1"/>
    <col min="14084" max="14084" width="13.5703125" style="112" customWidth="1"/>
    <col min="14085" max="14085" width="12.42578125" style="112" bestFit="1" customWidth="1"/>
    <col min="14086" max="14335" width="11.42578125" style="112"/>
    <col min="14336" max="14337" width="3.42578125" style="112" customWidth="1"/>
    <col min="14338" max="14338" width="39.28515625" style="112" customWidth="1"/>
    <col min="14339" max="14339" width="9.7109375" style="112" customWidth="1"/>
    <col min="14340" max="14340" width="13.5703125" style="112" customWidth="1"/>
    <col min="14341" max="14341" width="12.42578125" style="112" bestFit="1" customWidth="1"/>
    <col min="14342" max="14591" width="11.42578125" style="112"/>
    <col min="14592" max="14593" width="3.42578125" style="112" customWidth="1"/>
    <col min="14594" max="14594" width="39.28515625" style="112" customWidth="1"/>
    <col min="14595" max="14595" width="9.7109375" style="112" customWidth="1"/>
    <col min="14596" max="14596" width="13.5703125" style="112" customWidth="1"/>
    <col min="14597" max="14597" width="12.42578125" style="112" bestFit="1" customWidth="1"/>
    <col min="14598" max="14847" width="11.42578125" style="112"/>
    <col min="14848" max="14849" width="3.42578125" style="112" customWidth="1"/>
    <col min="14850" max="14850" width="39.28515625" style="112" customWidth="1"/>
    <col min="14851" max="14851" width="9.7109375" style="112" customWidth="1"/>
    <col min="14852" max="14852" width="13.5703125" style="112" customWidth="1"/>
    <col min="14853" max="14853" width="12.42578125" style="112" bestFit="1" customWidth="1"/>
    <col min="14854" max="15103" width="11.42578125" style="112"/>
    <col min="15104" max="15105" width="3.42578125" style="112" customWidth="1"/>
    <col min="15106" max="15106" width="39.28515625" style="112" customWidth="1"/>
    <col min="15107" max="15107" width="9.7109375" style="112" customWidth="1"/>
    <col min="15108" max="15108" width="13.5703125" style="112" customWidth="1"/>
    <col min="15109" max="15109" width="12.42578125" style="112" bestFit="1" customWidth="1"/>
    <col min="15110" max="15359" width="11.42578125" style="112"/>
    <col min="15360" max="15361" width="3.42578125" style="112" customWidth="1"/>
    <col min="15362" max="15362" width="39.28515625" style="112" customWidth="1"/>
    <col min="15363" max="15363" width="9.7109375" style="112" customWidth="1"/>
    <col min="15364" max="15364" width="13.5703125" style="112" customWidth="1"/>
    <col min="15365" max="15365" width="12.42578125" style="112" bestFit="1" customWidth="1"/>
    <col min="15366" max="15615" width="11.42578125" style="112"/>
    <col min="15616" max="15617" width="3.42578125" style="112" customWidth="1"/>
    <col min="15618" max="15618" width="39.28515625" style="112" customWidth="1"/>
    <col min="15619" max="15619" width="9.7109375" style="112" customWidth="1"/>
    <col min="15620" max="15620" width="13.5703125" style="112" customWidth="1"/>
    <col min="15621" max="15621" width="12.42578125" style="112" bestFit="1" customWidth="1"/>
    <col min="15622" max="15871" width="11.42578125" style="112"/>
    <col min="15872" max="15873" width="3.42578125" style="112" customWidth="1"/>
    <col min="15874" max="15874" width="39.28515625" style="112" customWidth="1"/>
    <col min="15875" max="15875" width="9.7109375" style="112" customWidth="1"/>
    <col min="15876" max="15876" width="13.5703125" style="112" customWidth="1"/>
    <col min="15877" max="15877" width="12.42578125" style="112" bestFit="1" customWidth="1"/>
    <col min="15878" max="16127" width="11.42578125" style="112"/>
    <col min="16128" max="16129" width="3.42578125" style="112" customWidth="1"/>
    <col min="16130" max="16130" width="39.28515625" style="112" customWidth="1"/>
    <col min="16131" max="16131" width="9.7109375" style="112" customWidth="1"/>
    <col min="16132" max="16132" width="13.5703125" style="112" customWidth="1"/>
    <col min="16133" max="16133" width="12.42578125" style="112" bestFit="1" customWidth="1"/>
    <col min="16134" max="16384" width="11.42578125" style="112"/>
  </cols>
  <sheetData>
    <row r="1" spans="1:8" s="197" customFormat="1" ht="14.25">
      <c r="A1" s="338" t="s">
        <v>609</v>
      </c>
      <c r="B1" s="338"/>
      <c r="C1" s="338"/>
      <c r="D1" s="338"/>
      <c r="E1" s="338"/>
      <c r="F1" s="338"/>
      <c r="G1" s="196"/>
      <c r="H1" s="196"/>
    </row>
    <row r="2" spans="1:8" s="32" customFormat="1" ht="14.25" customHeight="1">
      <c r="A2" s="41" t="s">
        <v>18</v>
      </c>
      <c r="B2" s="41"/>
      <c r="C2" s="41"/>
      <c r="D2" s="41"/>
      <c r="E2" s="41"/>
      <c r="F2" s="41"/>
      <c r="G2" s="31"/>
      <c r="H2" s="31"/>
    </row>
    <row r="3" spans="1:8" s="34" customFormat="1" ht="14.25">
      <c r="A3" s="341"/>
      <c r="B3" s="341"/>
      <c r="C3" s="341"/>
      <c r="D3" s="341"/>
      <c r="E3" s="341"/>
      <c r="F3" s="341"/>
      <c r="G3" s="33"/>
      <c r="H3" s="33"/>
    </row>
    <row r="4" spans="1:8" s="34" customFormat="1" ht="37.5" customHeight="1">
      <c r="A4" s="342"/>
      <c r="B4" s="343"/>
      <c r="C4" s="684"/>
      <c r="D4" s="344" t="s">
        <v>358</v>
      </c>
      <c r="E4" s="344" t="s">
        <v>288</v>
      </c>
      <c r="F4" s="344" t="s">
        <v>19</v>
      </c>
      <c r="G4" s="33"/>
      <c r="H4" s="33"/>
    </row>
    <row r="5" spans="1:8" s="40" customFormat="1" ht="15.75" customHeight="1">
      <c r="A5" s="340"/>
      <c r="B5" s="345"/>
      <c r="C5" s="340"/>
      <c r="D5" s="340"/>
      <c r="E5" s="340"/>
      <c r="F5" s="340"/>
      <c r="G5" s="35"/>
      <c r="H5" s="35"/>
    </row>
    <row r="6" spans="1:8" s="195" customFormat="1" ht="12.75" customHeight="1">
      <c r="A6" s="694" t="s">
        <v>20</v>
      </c>
      <c r="B6" s="694"/>
      <c r="C6" s="694"/>
      <c r="D6" s="685">
        <f>8.096+173.029+12.63+16.94+7.331+30.885</f>
        <v>248.91099999999997</v>
      </c>
      <c r="E6" s="685">
        <f>7.834+136.329+12.805+18.146+10.209+30.622</f>
        <v>215.94500000000005</v>
      </c>
      <c r="F6" s="686">
        <f>E6-D6</f>
        <v>-32.965999999999923</v>
      </c>
    </row>
    <row r="7" spans="1:8" s="195" customFormat="1" ht="14.25">
      <c r="A7" s="694" t="s">
        <v>21</v>
      </c>
      <c r="B7" s="694"/>
      <c r="C7" s="694"/>
      <c r="D7" s="685">
        <v>343.54300000000001</v>
      </c>
      <c r="E7" s="685">
        <v>342.75900000000001</v>
      </c>
      <c r="F7" s="686">
        <f t="shared" ref="F7:F71" si="0">E7-D7</f>
        <v>-0.78399999999999181</v>
      </c>
    </row>
    <row r="8" spans="1:8" s="195" customFormat="1" ht="14.25">
      <c r="A8" s="694" t="s">
        <v>22</v>
      </c>
      <c r="B8" s="694"/>
      <c r="C8" s="694"/>
      <c r="D8" s="685">
        <v>2470.1610000000001</v>
      </c>
      <c r="E8" s="685">
        <v>2505.0259999999998</v>
      </c>
      <c r="F8" s="686">
        <f t="shared" si="0"/>
        <v>34.864999999999782</v>
      </c>
    </row>
    <row r="9" spans="1:8" s="195" customFormat="1" ht="14.25">
      <c r="A9" s="694" t="s">
        <v>23</v>
      </c>
      <c r="B9" s="694"/>
      <c r="C9" s="694"/>
      <c r="D9" s="685">
        <v>422.815</v>
      </c>
      <c r="E9" s="685">
        <v>402.64499999999998</v>
      </c>
      <c r="F9" s="686">
        <f t="shared" si="0"/>
        <v>-20.170000000000016</v>
      </c>
    </row>
    <row r="10" spans="1:8" s="195" customFormat="1" ht="14.25">
      <c r="A10" s="694" t="s">
        <v>24</v>
      </c>
      <c r="B10" s="694"/>
      <c r="C10" s="694"/>
      <c r="D10" s="685">
        <v>1185.854</v>
      </c>
      <c r="E10" s="685">
        <v>1289.152</v>
      </c>
      <c r="F10" s="686">
        <f t="shared" si="0"/>
        <v>103.298</v>
      </c>
    </row>
    <row r="11" spans="1:8" s="195" customFormat="1" ht="14.25">
      <c r="A11" s="694" t="s">
        <v>25</v>
      </c>
      <c r="B11" s="694"/>
      <c r="C11" s="694"/>
      <c r="D11" s="685">
        <v>2232.3440000000001</v>
      </c>
      <c r="E11" s="685">
        <v>2149.3519999999999</v>
      </c>
      <c r="F11" s="686">
        <f t="shared" si="0"/>
        <v>-82.992000000000189</v>
      </c>
    </row>
    <row r="12" spans="1:8" s="195" customFormat="1" ht="14.25">
      <c r="A12" s="694" t="s">
        <v>26</v>
      </c>
      <c r="B12" s="694"/>
      <c r="C12" s="694"/>
      <c r="D12" s="685">
        <v>1219.0150000000001</v>
      </c>
      <c r="E12" s="685">
        <v>1193.7840000000001</v>
      </c>
      <c r="F12" s="686">
        <f t="shared" si="0"/>
        <v>-25.230999999999995</v>
      </c>
    </row>
    <row r="13" spans="1:8" s="195" customFormat="1" ht="14.25">
      <c r="A13" s="687"/>
      <c r="B13" s="694" t="s">
        <v>27</v>
      </c>
      <c r="C13" s="694"/>
      <c r="D13" s="685"/>
      <c r="E13" s="685"/>
      <c r="F13" s="686"/>
    </row>
    <row r="14" spans="1:8" s="195" customFormat="1" ht="14.25">
      <c r="A14" s="687"/>
      <c r="B14" s="694" t="s">
        <v>289</v>
      </c>
      <c r="C14" s="694"/>
      <c r="D14" s="685">
        <v>677.58799999999997</v>
      </c>
      <c r="E14" s="685">
        <v>681.49800000000005</v>
      </c>
      <c r="F14" s="686">
        <f t="shared" si="0"/>
        <v>3.9100000000000819</v>
      </c>
    </row>
    <row r="15" spans="1:8" s="195" customFormat="1" ht="14.25">
      <c r="A15" s="694" t="s">
        <v>28</v>
      </c>
      <c r="B15" s="694"/>
      <c r="C15" s="694"/>
      <c r="D15" s="685">
        <v>0</v>
      </c>
      <c r="E15" s="685">
        <v>0</v>
      </c>
      <c r="F15" s="686">
        <f t="shared" si="0"/>
        <v>0</v>
      </c>
    </row>
    <row r="16" spans="1:8" s="195" customFormat="1" ht="14.25">
      <c r="A16" s="694" t="s">
        <v>29</v>
      </c>
      <c r="B16" s="694"/>
      <c r="C16" s="694"/>
      <c r="D16" s="685">
        <v>6191.2910000000002</v>
      </c>
      <c r="E16" s="685">
        <v>6405.7929999999997</v>
      </c>
      <c r="F16" s="686">
        <f t="shared" si="0"/>
        <v>214.5019999999995</v>
      </c>
    </row>
    <row r="17" spans="1:6" s="195" customFormat="1" ht="14.25">
      <c r="A17" s="687"/>
      <c r="B17" s="694" t="s">
        <v>27</v>
      </c>
      <c r="C17" s="694"/>
      <c r="D17" s="685"/>
      <c r="E17" s="685"/>
      <c r="F17" s="686"/>
    </row>
    <row r="18" spans="1:6" s="195" customFormat="1" ht="14.25">
      <c r="A18" s="687"/>
      <c r="B18" s="694" t="s">
        <v>290</v>
      </c>
      <c r="C18" s="694"/>
      <c r="D18" s="685">
        <v>6165.0029999999997</v>
      </c>
      <c r="E18" s="685">
        <v>6375.0320000000002</v>
      </c>
      <c r="F18" s="686">
        <f t="shared" si="0"/>
        <v>210.02900000000045</v>
      </c>
    </row>
    <row r="19" spans="1:6" s="195" customFormat="1" ht="14.25">
      <c r="A19" s="694" t="s">
        <v>30</v>
      </c>
      <c r="B19" s="694"/>
      <c r="C19" s="694"/>
      <c r="D19" s="685">
        <v>3005.3510000000001</v>
      </c>
      <c r="E19" s="685">
        <v>2900.7750000000001</v>
      </c>
      <c r="F19" s="686">
        <f t="shared" si="0"/>
        <v>-104.57600000000002</v>
      </c>
    </row>
    <row r="20" spans="1:6" s="195" customFormat="1" ht="14.25">
      <c r="A20" s="687"/>
      <c r="B20" s="694" t="s">
        <v>31</v>
      </c>
      <c r="C20" s="694"/>
      <c r="D20" s="685"/>
      <c r="E20" s="685"/>
      <c r="F20" s="686"/>
    </row>
    <row r="21" spans="1:6" s="195" customFormat="1" ht="14.25">
      <c r="A21" s="687"/>
      <c r="B21" s="694" t="s">
        <v>359</v>
      </c>
      <c r="C21" s="694"/>
      <c r="D21" s="685">
        <v>2621.306</v>
      </c>
      <c r="E21" s="685">
        <v>2533.047</v>
      </c>
      <c r="F21" s="686">
        <f t="shared" si="0"/>
        <v>-88.259000000000015</v>
      </c>
    </row>
    <row r="22" spans="1:6" s="195" customFormat="1" ht="14.25">
      <c r="A22" s="694" t="s">
        <v>32</v>
      </c>
      <c r="B22" s="694"/>
      <c r="C22" s="694"/>
      <c r="D22" s="685">
        <v>10024</v>
      </c>
      <c r="E22" s="685">
        <v>9966.2000000000007</v>
      </c>
      <c r="F22" s="686">
        <f t="shared" si="0"/>
        <v>-57.799999999999272</v>
      </c>
    </row>
    <row r="23" spans="1:6" s="195" customFormat="1" ht="14.25">
      <c r="A23" s="687"/>
      <c r="B23" s="694" t="s">
        <v>31</v>
      </c>
      <c r="C23" s="694"/>
      <c r="D23" s="685"/>
      <c r="E23" s="685"/>
      <c r="F23" s="686"/>
    </row>
    <row r="24" spans="1:6" s="195" customFormat="1" ht="14.25">
      <c r="A24" s="687"/>
      <c r="B24" s="694" t="s">
        <v>291</v>
      </c>
      <c r="C24" s="694"/>
      <c r="D24" s="685">
        <v>8977.89</v>
      </c>
      <c r="E24" s="685">
        <v>8916.3510000000006</v>
      </c>
      <c r="F24" s="686">
        <f t="shared" si="0"/>
        <v>-61.53899999999885</v>
      </c>
    </row>
    <row r="25" spans="1:6" s="195" customFormat="1" ht="14.25">
      <c r="A25" s="687"/>
      <c r="B25" s="694" t="s">
        <v>292</v>
      </c>
      <c r="C25" s="694"/>
      <c r="D25" s="685">
        <v>999.63900000000001</v>
      </c>
      <c r="E25" s="685">
        <v>1001.478</v>
      </c>
      <c r="F25" s="686">
        <f t="shared" si="0"/>
        <v>1.8389999999999418</v>
      </c>
    </row>
    <row r="26" spans="1:6" s="195" customFormat="1" ht="14.25">
      <c r="A26" s="694" t="s">
        <v>33</v>
      </c>
      <c r="B26" s="694"/>
      <c r="C26" s="694"/>
      <c r="D26" s="685">
        <v>9017.2559999999994</v>
      </c>
      <c r="E26" s="685">
        <v>8693.866</v>
      </c>
      <c r="F26" s="686">
        <f t="shared" si="0"/>
        <v>-323.38999999999942</v>
      </c>
    </row>
    <row r="27" spans="1:6" s="195" customFormat="1" ht="14.25">
      <c r="A27" s="687"/>
      <c r="B27" s="694" t="s">
        <v>31</v>
      </c>
      <c r="C27" s="694"/>
      <c r="D27" s="685"/>
      <c r="E27" s="685"/>
      <c r="F27" s="686"/>
    </row>
    <row r="28" spans="1:6" s="195" customFormat="1" ht="14.25">
      <c r="A28" s="687"/>
      <c r="B28" s="694" t="s">
        <v>293</v>
      </c>
      <c r="C28" s="694"/>
      <c r="D28" s="685">
        <v>4006.4160000000002</v>
      </c>
      <c r="E28" s="685">
        <v>3896.8330000000001</v>
      </c>
      <c r="F28" s="686">
        <f t="shared" si="0"/>
        <v>-109.58300000000008</v>
      </c>
    </row>
    <row r="29" spans="1:6" s="195" customFormat="1" ht="14.25">
      <c r="A29" s="687"/>
      <c r="B29" s="694" t="s">
        <v>294</v>
      </c>
      <c r="C29" s="694"/>
      <c r="D29" s="685">
        <v>1319.6769999999999</v>
      </c>
      <c r="E29" s="685">
        <v>1255.8810000000001</v>
      </c>
      <c r="F29" s="686">
        <f t="shared" si="0"/>
        <v>-63.795999999999822</v>
      </c>
    </row>
    <row r="30" spans="1:6" s="195" customFormat="1" ht="14.25">
      <c r="A30" s="687"/>
      <c r="B30" s="694" t="s">
        <v>295</v>
      </c>
      <c r="C30" s="694"/>
      <c r="D30" s="685">
        <v>2329.9369999999999</v>
      </c>
      <c r="E30" s="685">
        <v>2129.7130000000002</v>
      </c>
      <c r="F30" s="686">
        <f t="shared" si="0"/>
        <v>-200.22399999999971</v>
      </c>
    </row>
    <row r="31" spans="1:6" s="195" customFormat="1" ht="14.25">
      <c r="A31" s="687"/>
      <c r="B31" s="694" t="s">
        <v>311</v>
      </c>
      <c r="C31" s="694"/>
      <c r="D31" s="685">
        <v>1361.2260000000001</v>
      </c>
      <c r="E31" s="685">
        <v>1411.4390000000001</v>
      </c>
      <c r="F31" s="686">
        <f t="shared" si="0"/>
        <v>50.212999999999965</v>
      </c>
    </row>
    <row r="32" spans="1:6" s="195" customFormat="1" ht="14.25">
      <c r="A32" s="694" t="s">
        <v>34</v>
      </c>
      <c r="B32" s="694"/>
      <c r="C32" s="694"/>
      <c r="D32" s="685">
        <v>928.16899999999998</v>
      </c>
      <c r="E32" s="685">
        <v>925.83</v>
      </c>
      <c r="F32" s="686">
        <f t="shared" si="0"/>
        <v>-2.3389999999999418</v>
      </c>
    </row>
    <row r="33" spans="1:6" s="195" customFormat="1" ht="14.25">
      <c r="A33" s="687"/>
      <c r="B33" s="687" t="s">
        <v>31</v>
      </c>
      <c r="C33" s="687"/>
      <c r="D33" s="685"/>
      <c r="E33" s="685"/>
      <c r="F33" s="686"/>
    </row>
    <row r="34" spans="1:6" s="195" customFormat="1" ht="14.25">
      <c r="A34" s="687"/>
      <c r="B34" s="694" t="s">
        <v>296</v>
      </c>
      <c r="C34" s="694"/>
      <c r="D34" s="685">
        <v>722.91200000000003</v>
      </c>
      <c r="E34" s="685">
        <v>738.553</v>
      </c>
      <c r="F34" s="686">
        <f t="shared" si="0"/>
        <v>15.640999999999963</v>
      </c>
    </row>
    <row r="35" spans="1:6" s="195" customFormat="1" ht="14.25">
      <c r="A35" s="694" t="s">
        <v>35</v>
      </c>
      <c r="B35" s="694"/>
      <c r="C35" s="694"/>
      <c r="D35" s="685">
        <v>6405.5959999999995</v>
      </c>
      <c r="E35" s="685">
        <v>6566.38</v>
      </c>
      <c r="F35" s="686">
        <f t="shared" si="0"/>
        <v>160.78400000000056</v>
      </c>
    </row>
    <row r="36" spans="1:6" s="195" customFormat="1" ht="14.25">
      <c r="A36" s="687"/>
      <c r="B36" s="694" t="s">
        <v>31</v>
      </c>
      <c r="C36" s="694"/>
      <c r="D36" s="685"/>
      <c r="E36" s="685"/>
      <c r="F36" s="686"/>
    </row>
    <row r="37" spans="1:6" s="195" customFormat="1" ht="14.25">
      <c r="A37" s="687"/>
      <c r="B37" s="694" t="s">
        <v>297</v>
      </c>
      <c r="C37" s="694"/>
      <c r="D37" s="685">
        <v>6319.7280000000001</v>
      </c>
      <c r="E37" s="685">
        <v>6480.69</v>
      </c>
      <c r="F37" s="686">
        <f t="shared" si="0"/>
        <v>160.96199999999953</v>
      </c>
    </row>
    <row r="38" spans="1:6" s="195" customFormat="1" ht="14.25">
      <c r="A38" s="687"/>
      <c r="B38" s="687"/>
      <c r="C38" s="687" t="s">
        <v>298</v>
      </c>
      <c r="D38" s="685">
        <v>3167.7170000000001</v>
      </c>
      <c r="E38" s="685">
        <v>3212.62</v>
      </c>
      <c r="F38" s="686">
        <f t="shared" si="0"/>
        <v>44.902999999999793</v>
      </c>
    </row>
    <row r="39" spans="1:6" s="195" customFormat="1" ht="14.25">
      <c r="A39" s="687"/>
      <c r="B39" s="687"/>
      <c r="C39" s="687" t="s">
        <v>312</v>
      </c>
      <c r="D39" s="685">
        <v>1076.152</v>
      </c>
      <c r="E39" s="685">
        <v>1094.2529999999999</v>
      </c>
      <c r="F39" s="686">
        <f t="shared" si="0"/>
        <v>18.100999999999885</v>
      </c>
    </row>
    <row r="40" spans="1:6" s="195" customFormat="1" ht="14.25">
      <c r="A40" s="694" t="s">
        <v>36</v>
      </c>
      <c r="B40" s="694"/>
      <c r="C40" s="694"/>
      <c r="D40" s="685">
        <v>8316.9259999999995</v>
      </c>
      <c r="E40" s="685">
        <v>8502.8639999999996</v>
      </c>
      <c r="F40" s="686">
        <f t="shared" si="0"/>
        <v>185.9380000000001</v>
      </c>
    </row>
    <row r="41" spans="1:6" s="195" customFormat="1" ht="14.25">
      <c r="A41" s="687"/>
      <c r="B41" s="694" t="s">
        <v>31</v>
      </c>
      <c r="C41" s="694"/>
      <c r="D41" s="685"/>
      <c r="E41" s="685"/>
      <c r="F41" s="686"/>
    </row>
    <row r="42" spans="1:6" s="195" customFormat="1" ht="14.25">
      <c r="A42" s="687"/>
      <c r="B42" s="688" t="s">
        <v>37</v>
      </c>
      <c r="C42" s="687"/>
      <c r="D42" s="685">
        <v>468.96499999999997</v>
      </c>
      <c r="E42" s="685">
        <v>518.72699999999998</v>
      </c>
      <c r="F42" s="686">
        <f t="shared" si="0"/>
        <v>49.762</v>
      </c>
    </row>
    <row r="43" spans="1:6" s="195" customFormat="1" ht="14.25">
      <c r="A43" s="687"/>
      <c r="B43" s="694" t="s">
        <v>299</v>
      </c>
      <c r="C43" s="694"/>
      <c r="D43" s="685">
        <v>6701.6890000000003</v>
      </c>
      <c r="E43" s="685">
        <v>6841.6139999999996</v>
      </c>
      <c r="F43" s="686">
        <f t="shared" si="0"/>
        <v>139.92499999999927</v>
      </c>
    </row>
    <row r="44" spans="1:6" s="195" customFormat="1" ht="14.25">
      <c r="A44" s="694" t="s">
        <v>38</v>
      </c>
      <c r="B44" s="694"/>
      <c r="C44" s="694"/>
      <c r="D44" s="685">
        <v>3847.5320000000002</v>
      </c>
      <c r="E44" s="685">
        <v>4022.0149999999999</v>
      </c>
      <c r="F44" s="686">
        <f t="shared" si="0"/>
        <v>174.48299999999972</v>
      </c>
    </row>
    <row r="45" spans="1:6" s="195" customFormat="1" ht="14.25">
      <c r="A45" s="687"/>
      <c r="B45" s="694" t="s">
        <v>27</v>
      </c>
      <c r="C45" s="694"/>
      <c r="D45" s="685"/>
      <c r="E45" s="685"/>
      <c r="F45" s="686"/>
    </row>
    <row r="46" spans="1:6" s="195" customFormat="1" ht="14.25">
      <c r="A46" s="687"/>
      <c r="B46" s="694" t="s">
        <v>300</v>
      </c>
      <c r="C46" s="694"/>
      <c r="D46" s="685">
        <v>2954.951</v>
      </c>
      <c r="E46" s="685">
        <v>3133.4140000000002</v>
      </c>
      <c r="F46" s="686">
        <f t="shared" si="0"/>
        <v>178.46300000000019</v>
      </c>
    </row>
    <row r="47" spans="1:6" s="195" customFormat="1" ht="14.25">
      <c r="A47" s="687"/>
      <c r="B47" s="694" t="s">
        <v>301</v>
      </c>
      <c r="C47" s="694"/>
      <c r="D47" s="685">
        <v>238.744</v>
      </c>
      <c r="E47" s="685">
        <v>245.834</v>
      </c>
      <c r="F47" s="686">
        <f t="shared" si="0"/>
        <v>7.0900000000000034</v>
      </c>
    </row>
    <row r="48" spans="1:6" s="195" customFormat="1" ht="14.25">
      <c r="A48" s="694" t="s">
        <v>40</v>
      </c>
      <c r="B48" s="694"/>
      <c r="C48" s="694"/>
      <c r="D48" s="685">
        <v>100.8</v>
      </c>
      <c r="E48" s="685">
        <v>97.9</v>
      </c>
      <c r="F48" s="686">
        <f>E48-D48</f>
        <v>-2.8999999999999915</v>
      </c>
    </row>
    <row r="49" spans="1:6" s="195" customFormat="1" ht="14.25">
      <c r="A49" s="694" t="s">
        <v>41</v>
      </c>
      <c r="B49" s="694"/>
      <c r="C49" s="694"/>
      <c r="D49" s="685">
        <v>382.4</v>
      </c>
      <c r="E49" s="685">
        <v>406.1</v>
      </c>
      <c r="F49" s="686">
        <f>E49-D49</f>
        <v>23.700000000000045</v>
      </c>
    </row>
    <row r="50" spans="1:6" s="195" customFormat="1" ht="14.25">
      <c r="A50" s="694" t="s">
        <v>42</v>
      </c>
      <c r="B50" s="694"/>
      <c r="C50" s="694"/>
      <c r="D50" s="685">
        <v>445.49900000000002</v>
      </c>
      <c r="E50" s="685">
        <v>421.37</v>
      </c>
      <c r="F50" s="686">
        <f t="shared" si="0"/>
        <v>-24.129000000000019</v>
      </c>
    </row>
    <row r="51" spans="1:6" s="195" customFormat="1" ht="14.25">
      <c r="A51" s="694" t="s">
        <v>43</v>
      </c>
      <c r="B51" s="694"/>
      <c r="C51" s="694"/>
      <c r="D51" s="685">
        <v>2970.5940000000001</v>
      </c>
      <c r="E51" s="685">
        <v>2914.0650000000001</v>
      </c>
      <c r="F51" s="686">
        <f t="shared" si="0"/>
        <v>-56.528999999999996</v>
      </c>
    </row>
    <row r="52" spans="1:6" s="195" customFormat="1" ht="14.25">
      <c r="A52" s="687"/>
      <c r="B52" s="694" t="s">
        <v>31</v>
      </c>
      <c r="C52" s="694"/>
      <c r="D52" s="685"/>
      <c r="E52" s="685"/>
      <c r="F52" s="686"/>
    </row>
    <row r="53" spans="1:6" s="195" customFormat="1" ht="14.25">
      <c r="A53" s="687"/>
      <c r="B53" s="694" t="s">
        <v>302</v>
      </c>
      <c r="C53" s="694"/>
      <c r="D53" s="685">
        <v>2456.5520000000001</v>
      </c>
      <c r="E53" s="685">
        <v>2496.2379999999998</v>
      </c>
      <c r="F53" s="686">
        <f t="shared" si="0"/>
        <v>39.685999999999694</v>
      </c>
    </row>
    <row r="54" spans="1:6" s="195" customFormat="1" ht="14.25">
      <c r="A54" s="694" t="s">
        <v>44</v>
      </c>
      <c r="B54" s="694"/>
      <c r="C54" s="694"/>
      <c r="D54" s="685">
        <v>2144.5920000000001</v>
      </c>
      <c r="E54" s="685">
        <v>2093.498</v>
      </c>
      <c r="F54" s="686">
        <f t="shared" si="0"/>
        <v>-51.094000000000051</v>
      </c>
    </row>
    <row r="55" spans="1:6" s="195" customFormat="1" ht="14.25">
      <c r="A55" s="687"/>
      <c r="B55" s="694" t="s">
        <v>31</v>
      </c>
      <c r="C55" s="694"/>
      <c r="D55" s="685"/>
      <c r="E55" s="685"/>
      <c r="F55" s="686"/>
    </row>
    <row r="56" spans="1:6" s="195" customFormat="1" ht="14.25">
      <c r="A56" s="687"/>
      <c r="B56" s="694" t="s">
        <v>357</v>
      </c>
      <c r="C56" s="694"/>
      <c r="D56" s="685">
        <v>1784.999</v>
      </c>
      <c r="E56" s="685">
        <v>1757.558</v>
      </c>
      <c r="F56" s="686">
        <f t="shared" si="0"/>
        <v>-27.441000000000031</v>
      </c>
    </row>
    <row r="57" spans="1:6" s="195" customFormat="1" ht="14.25">
      <c r="A57" s="687"/>
      <c r="B57" s="688"/>
      <c r="C57" s="688" t="s">
        <v>303</v>
      </c>
      <c r="D57" s="685">
        <v>805.01</v>
      </c>
      <c r="E57" s="685">
        <v>769.84199999999998</v>
      </c>
      <c r="F57" s="686">
        <f t="shared" si="0"/>
        <v>-35.168000000000006</v>
      </c>
    </row>
    <row r="58" spans="1:6" s="195" customFormat="1" ht="14.25">
      <c r="A58" s="687"/>
      <c r="B58" s="688"/>
      <c r="C58" s="688" t="s">
        <v>510</v>
      </c>
      <c r="D58" s="685">
        <v>784.19600000000003</v>
      </c>
      <c r="E58" s="685">
        <v>796.48299999999995</v>
      </c>
      <c r="F58" s="686">
        <f t="shared" si="0"/>
        <v>12.286999999999921</v>
      </c>
    </row>
    <row r="59" spans="1:6" s="195" customFormat="1" ht="14.25">
      <c r="A59" s="695" t="s">
        <v>45</v>
      </c>
      <c r="B59" s="695"/>
      <c r="C59" s="695"/>
      <c r="D59" s="685">
        <v>1007.453</v>
      </c>
      <c r="E59" s="685">
        <v>658.25099999999998</v>
      </c>
      <c r="F59" s="686">
        <f t="shared" si="0"/>
        <v>-349.202</v>
      </c>
    </row>
    <row r="60" spans="1:6" s="195" customFormat="1" ht="14.25">
      <c r="A60" s="694" t="s">
        <v>46</v>
      </c>
      <c r="B60" s="694"/>
      <c r="C60" s="694"/>
      <c r="D60" s="685">
        <v>770.35299999999995</v>
      </c>
      <c r="E60" s="685">
        <v>803.99699999999996</v>
      </c>
      <c r="F60" s="686">
        <f t="shared" si="0"/>
        <v>33.644000000000005</v>
      </c>
    </row>
    <row r="61" spans="1:6" s="195" customFormat="1" ht="14.25">
      <c r="A61" s="687"/>
      <c r="B61" s="694" t="s">
        <v>27</v>
      </c>
      <c r="C61" s="694"/>
      <c r="D61" s="685"/>
      <c r="E61" s="685"/>
      <c r="F61" s="686"/>
    </row>
    <row r="62" spans="1:6" s="195" customFormat="1" ht="14.25">
      <c r="A62" s="687"/>
      <c r="B62" s="694" t="s">
        <v>304</v>
      </c>
      <c r="C62" s="694"/>
      <c r="D62" s="685">
        <v>361.27300000000002</v>
      </c>
      <c r="E62" s="685">
        <v>384.42899999999997</v>
      </c>
      <c r="F62" s="686">
        <f t="shared" si="0"/>
        <v>23.155999999999949</v>
      </c>
    </row>
    <row r="63" spans="1:6" s="195" customFormat="1" ht="14.25">
      <c r="A63" s="694" t="s">
        <v>47</v>
      </c>
      <c r="B63" s="694"/>
      <c r="C63" s="694"/>
      <c r="D63" s="685">
        <v>2623.8820000000001</v>
      </c>
      <c r="E63" s="685">
        <v>2260.4409999999998</v>
      </c>
      <c r="F63" s="686">
        <f t="shared" si="0"/>
        <v>-363.44100000000026</v>
      </c>
    </row>
    <row r="64" spans="1:6" s="195" customFormat="1" ht="14.25">
      <c r="A64" s="687"/>
      <c r="B64" s="694" t="s">
        <v>31</v>
      </c>
      <c r="C64" s="694"/>
      <c r="D64" s="685"/>
      <c r="E64" s="685"/>
      <c r="F64" s="686"/>
    </row>
    <row r="65" spans="1:6" s="195" customFormat="1" ht="14.25">
      <c r="A65" s="687"/>
      <c r="B65" s="694" t="s">
        <v>305</v>
      </c>
      <c r="C65" s="694"/>
      <c r="D65" s="685">
        <v>724.77499999999998</v>
      </c>
      <c r="E65" s="685">
        <v>660.76099999999997</v>
      </c>
      <c r="F65" s="686">
        <f t="shared" si="0"/>
        <v>-64.01400000000001</v>
      </c>
    </row>
    <row r="66" spans="1:6" s="195" customFormat="1" ht="14.25">
      <c r="A66" s="687"/>
      <c r="B66" s="687" t="s">
        <v>306</v>
      </c>
      <c r="C66" s="687"/>
      <c r="D66" s="685">
        <v>1899.1079999999999</v>
      </c>
      <c r="E66" s="685">
        <v>1599.68</v>
      </c>
      <c r="F66" s="686">
        <f t="shared" si="0"/>
        <v>-299.42799999999988</v>
      </c>
    </row>
    <row r="67" spans="1:6" s="195" customFormat="1" ht="14.25">
      <c r="A67" s="694" t="s">
        <v>48</v>
      </c>
      <c r="B67" s="694"/>
      <c r="C67" s="694"/>
      <c r="D67" s="685">
        <v>1892.8320000000001</v>
      </c>
      <c r="E67" s="685">
        <v>2429.25</v>
      </c>
      <c r="F67" s="686">
        <f t="shared" si="0"/>
        <v>536.41799999999989</v>
      </c>
    </row>
    <row r="68" spans="1:6" s="195" customFormat="1" ht="14.25">
      <c r="A68" s="694" t="s">
        <v>49</v>
      </c>
      <c r="B68" s="694"/>
      <c r="C68" s="694"/>
      <c r="D68" s="685">
        <v>335.59699999999998</v>
      </c>
      <c r="E68" s="685">
        <v>337.471</v>
      </c>
      <c r="F68" s="686">
        <f t="shared" si="0"/>
        <v>1.8740000000000236</v>
      </c>
    </row>
    <row r="69" spans="1:6" s="195" customFormat="1" ht="14.25">
      <c r="A69" s="687"/>
      <c r="B69" s="694" t="s">
        <v>27</v>
      </c>
      <c r="C69" s="694"/>
      <c r="D69" s="685"/>
      <c r="E69" s="685"/>
      <c r="F69" s="686"/>
    </row>
    <row r="70" spans="1:6" s="195" customFormat="1" ht="14.25">
      <c r="A70" s="687"/>
      <c r="B70" s="694" t="s">
        <v>307</v>
      </c>
      <c r="C70" s="694"/>
      <c r="D70" s="685">
        <v>7.0439999999999996</v>
      </c>
      <c r="E70" s="685">
        <v>3</v>
      </c>
      <c r="F70" s="686">
        <f t="shared" si="0"/>
        <v>-4.0439999999999996</v>
      </c>
    </row>
    <row r="71" spans="1:6" s="195" customFormat="1" ht="14.25">
      <c r="A71" s="687"/>
      <c r="B71" s="694" t="s">
        <v>308</v>
      </c>
      <c r="C71" s="694"/>
      <c r="D71" s="685">
        <v>307.06200000000001</v>
      </c>
      <c r="E71" s="685">
        <v>309.36500000000001</v>
      </c>
      <c r="F71" s="686">
        <f t="shared" si="0"/>
        <v>2.3029999999999973</v>
      </c>
    </row>
    <row r="72" spans="1:6" s="195" customFormat="1" ht="14.25">
      <c r="A72" s="695" t="s">
        <v>50</v>
      </c>
      <c r="B72" s="695"/>
      <c r="C72" s="695"/>
      <c r="D72" s="685">
        <v>7947.1459999999997</v>
      </c>
      <c r="E72" s="685">
        <v>6508.0129999999999</v>
      </c>
      <c r="F72" s="686">
        <f>E72-D72</f>
        <v>-1439.1329999999998</v>
      </c>
    </row>
    <row r="73" spans="1:6" s="195" customFormat="1" ht="27" customHeight="1">
      <c r="A73" s="696" t="s">
        <v>309</v>
      </c>
      <c r="B73" s="696"/>
      <c r="C73" s="696"/>
      <c r="D73" s="354">
        <f>D6+D7+D8+D40+D44+D19+D22+D32+D35+D9+D10+D11+D12+D68+D15+D60+D63+D26+D72+D54+D59+D16+D50+D48+D51+D49+D67</f>
        <v>76479.911999999982</v>
      </c>
      <c r="E73" s="354">
        <f>E6+E7+E8+E40+E44+E19+E22+E32+E35+E9+E10+E11+E12+E68+E15+E60+E63+E26+E72+E54+E59+E16+E50+E48+E51+E49+E67</f>
        <v>75012.741999999998</v>
      </c>
      <c r="F73" s="354">
        <f>F6+F7+F8+F40+F44+F19+F22+F32+F35+F9+F10+F11+F12+F68+F15+F60+F63+F26+F72+F54+F59+F16+F50+F48+F51+F49+F67</f>
        <v>-1467.1699999999992</v>
      </c>
    </row>
    <row r="74" spans="1:6" s="195" customFormat="1" ht="13.5"/>
    <row r="75" spans="1:6" s="289" customFormat="1" ht="13.5">
      <c r="A75" s="289" t="s">
        <v>580</v>
      </c>
    </row>
    <row r="76" spans="1:6" s="289" customFormat="1" ht="13.5">
      <c r="A76" s="392" t="s">
        <v>310</v>
      </c>
    </row>
    <row r="77" spans="1:6" s="289" customFormat="1" ht="13.5">
      <c r="A77" s="392" t="s">
        <v>4</v>
      </c>
    </row>
    <row r="78" spans="1:6" s="195" customFormat="1" ht="13.5">
      <c r="A78" s="111"/>
    </row>
  </sheetData>
  <mergeCells count="61">
    <mergeCell ref="A73:C73"/>
    <mergeCell ref="A67:C67"/>
    <mergeCell ref="A68:C68"/>
    <mergeCell ref="B69:C69"/>
    <mergeCell ref="B70:C70"/>
    <mergeCell ref="B71:C71"/>
    <mergeCell ref="A72:C72"/>
    <mergeCell ref="B65:C65"/>
    <mergeCell ref="B52:C52"/>
    <mergeCell ref="B53:C53"/>
    <mergeCell ref="A54:C54"/>
    <mergeCell ref="B55:C55"/>
    <mergeCell ref="B56:C56"/>
    <mergeCell ref="A59:C59"/>
    <mergeCell ref="A60:C60"/>
    <mergeCell ref="B61:C61"/>
    <mergeCell ref="B62:C62"/>
    <mergeCell ref="A63:C63"/>
    <mergeCell ref="B64:C64"/>
    <mergeCell ref="A51:C51"/>
    <mergeCell ref="B37:C37"/>
    <mergeCell ref="A40:C40"/>
    <mergeCell ref="B41:C41"/>
    <mergeCell ref="B43:C43"/>
    <mergeCell ref="A44:C44"/>
    <mergeCell ref="B45:C45"/>
    <mergeCell ref="B46:C46"/>
    <mergeCell ref="B47:C47"/>
    <mergeCell ref="A48:C48"/>
    <mergeCell ref="A49:C49"/>
    <mergeCell ref="A50:C50"/>
    <mergeCell ref="B36:C36"/>
    <mergeCell ref="B24:C24"/>
    <mergeCell ref="B25:C25"/>
    <mergeCell ref="A26:C26"/>
    <mergeCell ref="B27:C27"/>
    <mergeCell ref="B28:C28"/>
    <mergeCell ref="B29:C29"/>
    <mergeCell ref="B30:C30"/>
    <mergeCell ref="B31:C31"/>
    <mergeCell ref="A32:C32"/>
    <mergeCell ref="B34:C34"/>
    <mergeCell ref="A35:C35"/>
    <mergeCell ref="B23:C23"/>
    <mergeCell ref="A12:C12"/>
    <mergeCell ref="B13:C13"/>
    <mergeCell ref="B14:C14"/>
    <mergeCell ref="A15:C15"/>
    <mergeCell ref="A16:C16"/>
    <mergeCell ref="B17:C17"/>
    <mergeCell ref="B18:C18"/>
    <mergeCell ref="A19:C19"/>
    <mergeCell ref="B20:C20"/>
    <mergeCell ref="B21:C21"/>
    <mergeCell ref="A22:C22"/>
    <mergeCell ref="A11:C11"/>
    <mergeCell ref="A6:C6"/>
    <mergeCell ref="A7:C7"/>
    <mergeCell ref="A8:C8"/>
    <mergeCell ref="A9:C9"/>
    <mergeCell ref="A10:C10"/>
  </mergeCells>
  <pageMargins left="0.70866141732283472" right="0.70866141732283472" top="0.74803149606299213" bottom="0.74803149606299213" header="0.31496062992125984" footer="0.31496062992125984"/>
  <pageSetup paperSize="9" scale="95"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showGridLines="0" workbookViewId="0"/>
  </sheetViews>
  <sheetFormatPr baseColWidth="10" defaultRowHeight="12.75"/>
  <cols>
    <col min="1" max="1" width="3.42578125" style="38" customWidth="1"/>
    <col min="2" max="2" width="48.28515625" style="38" customWidth="1"/>
    <col min="3" max="5" width="12.5703125" style="326" customWidth="1"/>
    <col min="6" max="255" width="11.42578125" style="38"/>
    <col min="256" max="256" width="3.140625" style="38" customWidth="1"/>
    <col min="257" max="257" width="48.140625" style="38" customWidth="1"/>
    <col min="258" max="258" width="9.7109375" style="38" bestFit="1" customWidth="1"/>
    <col min="259" max="259" width="8.42578125" style="38" customWidth="1"/>
    <col min="260" max="260" width="10.140625" style="38" bestFit="1" customWidth="1"/>
    <col min="261" max="511" width="11.42578125" style="38"/>
    <col min="512" max="512" width="3.140625" style="38" customWidth="1"/>
    <col min="513" max="513" width="48.140625" style="38" customWidth="1"/>
    <col min="514" max="514" width="9.7109375" style="38" bestFit="1" customWidth="1"/>
    <col min="515" max="515" width="8.42578125" style="38" customWidth="1"/>
    <col min="516" max="516" width="10.140625" style="38" bestFit="1" customWidth="1"/>
    <col min="517" max="767" width="11.42578125" style="38"/>
    <col min="768" max="768" width="3.140625" style="38" customWidth="1"/>
    <col min="769" max="769" width="48.140625" style="38" customWidth="1"/>
    <col min="770" max="770" width="9.7109375" style="38" bestFit="1" customWidth="1"/>
    <col min="771" max="771" width="8.42578125" style="38" customWidth="1"/>
    <col min="772" max="772" width="10.140625" style="38" bestFit="1" customWidth="1"/>
    <col min="773" max="1023" width="11.42578125" style="38"/>
    <col min="1024" max="1024" width="3.140625" style="38" customWidth="1"/>
    <col min="1025" max="1025" width="48.140625" style="38" customWidth="1"/>
    <col min="1026" max="1026" width="9.7109375" style="38" bestFit="1" customWidth="1"/>
    <col min="1027" max="1027" width="8.42578125" style="38" customWidth="1"/>
    <col min="1028" max="1028" width="10.140625" style="38" bestFit="1" customWidth="1"/>
    <col min="1029" max="1279" width="11.42578125" style="38"/>
    <col min="1280" max="1280" width="3.140625" style="38" customWidth="1"/>
    <col min="1281" max="1281" width="48.140625" style="38" customWidth="1"/>
    <col min="1282" max="1282" width="9.7109375" style="38" bestFit="1" customWidth="1"/>
    <col min="1283" max="1283" width="8.42578125" style="38" customWidth="1"/>
    <col min="1284" max="1284" width="10.140625" style="38" bestFit="1" customWidth="1"/>
    <col min="1285" max="1535" width="11.42578125" style="38"/>
    <col min="1536" max="1536" width="3.140625" style="38" customWidth="1"/>
    <col min="1537" max="1537" width="48.140625" style="38" customWidth="1"/>
    <col min="1538" max="1538" width="9.7109375" style="38" bestFit="1" customWidth="1"/>
    <col min="1539" max="1539" width="8.42578125" style="38" customWidth="1"/>
    <col min="1540" max="1540" width="10.140625" style="38" bestFit="1" customWidth="1"/>
    <col min="1541" max="1791" width="11.42578125" style="38"/>
    <col min="1792" max="1792" width="3.140625" style="38" customWidth="1"/>
    <col min="1793" max="1793" width="48.140625" style="38" customWidth="1"/>
    <col min="1794" max="1794" width="9.7109375" style="38" bestFit="1" customWidth="1"/>
    <col min="1795" max="1795" width="8.42578125" style="38" customWidth="1"/>
    <col min="1796" max="1796" width="10.140625" style="38" bestFit="1" customWidth="1"/>
    <col min="1797" max="2047" width="11.42578125" style="38"/>
    <col min="2048" max="2048" width="3.140625" style="38" customWidth="1"/>
    <col min="2049" max="2049" width="48.140625" style="38" customWidth="1"/>
    <col min="2050" max="2050" width="9.7109375" style="38" bestFit="1" customWidth="1"/>
    <col min="2051" max="2051" width="8.42578125" style="38" customWidth="1"/>
    <col min="2052" max="2052" width="10.140625" style="38" bestFit="1" customWidth="1"/>
    <col min="2053" max="2303" width="11.42578125" style="38"/>
    <col min="2304" max="2304" width="3.140625" style="38" customWidth="1"/>
    <col min="2305" max="2305" width="48.140625" style="38" customWidth="1"/>
    <col min="2306" max="2306" width="9.7109375" style="38" bestFit="1" customWidth="1"/>
    <col min="2307" max="2307" width="8.42578125" style="38" customWidth="1"/>
    <col min="2308" max="2308" width="10.140625" style="38" bestFit="1" customWidth="1"/>
    <col min="2309" max="2559" width="11.42578125" style="38"/>
    <col min="2560" max="2560" width="3.140625" style="38" customWidth="1"/>
    <col min="2561" max="2561" width="48.140625" style="38" customWidth="1"/>
    <col min="2562" max="2562" width="9.7109375" style="38" bestFit="1" customWidth="1"/>
    <col min="2563" max="2563" width="8.42578125" style="38" customWidth="1"/>
    <col min="2564" max="2564" width="10.140625" style="38" bestFit="1" customWidth="1"/>
    <col min="2565" max="2815" width="11.42578125" style="38"/>
    <col min="2816" max="2816" width="3.140625" style="38" customWidth="1"/>
    <col min="2817" max="2817" width="48.140625" style="38" customWidth="1"/>
    <col min="2818" max="2818" width="9.7109375" style="38" bestFit="1" customWidth="1"/>
    <col min="2819" max="2819" width="8.42578125" style="38" customWidth="1"/>
    <col min="2820" max="2820" width="10.140625" style="38" bestFit="1" customWidth="1"/>
    <col min="2821" max="3071" width="11.42578125" style="38"/>
    <col min="3072" max="3072" width="3.140625" style="38" customWidth="1"/>
    <col min="3073" max="3073" width="48.140625" style="38" customWidth="1"/>
    <col min="3074" max="3074" width="9.7109375" style="38" bestFit="1" customWidth="1"/>
    <col min="3075" max="3075" width="8.42578125" style="38" customWidth="1"/>
    <col min="3076" max="3076" width="10.140625" style="38" bestFit="1" customWidth="1"/>
    <col min="3077" max="3327" width="11.42578125" style="38"/>
    <col min="3328" max="3328" width="3.140625" style="38" customWidth="1"/>
    <col min="3329" max="3329" width="48.140625" style="38" customWidth="1"/>
    <col min="3330" max="3330" width="9.7109375" style="38" bestFit="1" customWidth="1"/>
    <col min="3331" max="3331" width="8.42578125" style="38" customWidth="1"/>
    <col min="3332" max="3332" width="10.140625" style="38" bestFit="1" customWidth="1"/>
    <col min="3333" max="3583" width="11.42578125" style="38"/>
    <col min="3584" max="3584" width="3.140625" style="38" customWidth="1"/>
    <col min="3585" max="3585" width="48.140625" style="38" customWidth="1"/>
    <col min="3586" max="3586" width="9.7109375" style="38" bestFit="1" customWidth="1"/>
    <col min="3587" max="3587" width="8.42578125" style="38" customWidth="1"/>
    <col min="3588" max="3588" width="10.140625" style="38" bestFit="1" customWidth="1"/>
    <col min="3589" max="3839" width="11.42578125" style="38"/>
    <col min="3840" max="3840" width="3.140625" style="38" customWidth="1"/>
    <col min="3841" max="3841" width="48.140625" style="38" customWidth="1"/>
    <col min="3842" max="3842" width="9.7109375" style="38" bestFit="1" customWidth="1"/>
    <col min="3843" max="3843" width="8.42578125" style="38" customWidth="1"/>
    <col min="3844" max="3844" width="10.140625" style="38" bestFit="1" customWidth="1"/>
    <col min="3845" max="4095" width="11.42578125" style="38"/>
    <col min="4096" max="4096" width="3.140625" style="38" customWidth="1"/>
    <col min="4097" max="4097" width="48.140625" style="38" customWidth="1"/>
    <col min="4098" max="4098" width="9.7109375" style="38" bestFit="1" customWidth="1"/>
    <col min="4099" max="4099" width="8.42578125" style="38" customWidth="1"/>
    <col min="4100" max="4100" width="10.140625" style="38" bestFit="1" customWidth="1"/>
    <col min="4101" max="4351" width="11.42578125" style="38"/>
    <col min="4352" max="4352" width="3.140625" style="38" customWidth="1"/>
    <col min="4353" max="4353" width="48.140625" style="38" customWidth="1"/>
    <col min="4354" max="4354" width="9.7109375" style="38" bestFit="1" customWidth="1"/>
    <col min="4355" max="4355" width="8.42578125" style="38" customWidth="1"/>
    <col min="4356" max="4356" width="10.140625" style="38" bestFit="1" customWidth="1"/>
    <col min="4357" max="4607" width="11.42578125" style="38"/>
    <col min="4608" max="4608" width="3.140625" style="38" customWidth="1"/>
    <col min="4609" max="4609" width="48.140625" style="38" customWidth="1"/>
    <col min="4610" max="4610" width="9.7109375" style="38" bestFit="1" customWidth="1"/>
    <col min="4611" max="4611" width="8.42578125" style="38" customWidth="1"/>
    <col min="4612" max="4612" width="10.140625" style="38" bestFit="1" customWidth="1"/>
    <col min="4613" max="4863" width="11.42578125" style="38"/>
    <col min="4864" max="4864" width="3.140625" style="38" customWidth="1"/>
    <col min="4865" max="4865" width="48.140625" style="38" customWidth="1"/>
    <col min="4866" max="4866" width="9.7109375" style="38" bestFit="1" customWidth="1"/>
    <col min="4867" max="4867" width="8.42578125" style="38" customWidth="1"/>
    <col min="4868" max="4868" width="10.140625" style="38" bestFit="1" customWidth="1"/>
    <col min="4869" max="5119" width="11.42578125" style="38"/>
    <col min="5120" max="5120" width="3.140625" style="38" customWidth="1"/>
    <col min="5121" max="5121" width="48.140625" style="38" customWidth="1"/>
    <col min="5122" max="5122" width="9.7109375" style="38" bestFit="1" customWidth="1"/>
    <col min="5123" max="5123" width="8.42578125" style="38" customWidth="1"/>
    <col min="5124" max="5124" width="10.140625" style="38" bestFit="1" customWidth="1"/>
    <col min="5125" max="5375" width="11.42578125" style="38"/>
    <col min="5376" max="5376" width="3.140625" style="38" customWidth="1"/>
    <col min="5377" max="5377" width="48.140625" style="38" customWidth="1"/>
    <col min="5378" max="5378" width="9.7109375" style="38" bestFit="1" customWidth="1"/>
    <col min="5379" max="5379" width="8.42578125" style="38" customWidth="1"/>
    <col min="5380" max="5380" width="10.140625" style="38" bestFit="1" customWidth="1"/>
    <col min="5381" max="5631" width="11.42578125" style="38"/>
    <col min="5632" max="5632" width="3.140625" style="38" customWidth="1"/>
    <col min="5633" max="5633" width="48.140625" style="38" customWidth="1"/>
    <col min="5634" max="5634" width="9.7109375" style="38" bestFit="1" customWidth="1"/>
    <col min="5635" max="5635" width="8.42578125" style="38" customWidth="1"/>
    <col min="5636" max="5636" width="10.140625" style="38" bestFit="1" customWidth="1"/>
    <col min="5637" max="5887" width="11.42578125" style="38"/>
    <col min="5888" max="5888" width="3.140625" style="38" customWidth="1"/>
    <col min="5889" max="5889" width="48.140625" style="38" customWidth="1"/>
    <col min="5890" max="5890" width="9.7109375" style="38" bestFit="1" customWidth="1"/>
    <col min="5891" max="5891" width="8.42578125" style="38" customWidth="1"/>
    <col min="5892" max="5892" width="10.140625" style="38" bestFit="1" customWidth="1"/>
    <col min="5893" max="6143" width="11.42578125" style="38"/>
    <col min="6144" max="6144" width="3.140625" style="38" customWidth="1"/>
    <col min="6145" max="6145" width="48.140625" style="38" customWidth="1"/>
    <col min="6146" max="6146" width="9.7109375" style="38" bestFit="1" customWidth="1"/>
    <col min="6147" max="6147" width="8.42578125" style="38" customWidth="1"/>
    <col min="6148" max="6148" width="10.140625" style="38" bestFit="1" customWidth="1"/>
    <col min="6149" max="6399" width="11.42578125" style="38"/>
    <col min="6400" max="6400" width="3.140625" style="38" customWidth="1"/>
    <col min="6401" max="6401" width="48.140625" style="38" customWidth="1"/>
    <col min="6402" max="6402" width="9.7109375" style="38" bestFit="1" customWidth="1"/>
    <col min="6403" max="6403" width="8.42578125" style="38" customWidth="1"/>
    <col min="6404" max="6404" width="10.140625" style="38" bestFit="1" customWidth="1"/>
    <col min="6405" max="6655" width="11.42578125" style="38"/>
    <col min="6656" max="6656" width="3.140625" style="38" customWidth="1"/>
    <col min="6657" max="6657" width="48.140625" style="38" customWidth="1"/>
    <col min="6658" max="6658" width="9.7109375" style="38" bestFit="1" customWidth="1"/>
    <col min="6659" max="6659" width="8.42578125" style="38" customWidth="1"/>
    <col min="6660" max="6660" width="10.140625" style="38" bestFit="1" customWidth="1"/>
    <col min="6661" max="6911" width="11.42578125" style="38"/>
    <col min="6912" max="6912" width="3.140625" style="38" customWidth="1"/>
    <col min="6913" max="6913" width="48.140625" style="38" customWidth="1"/>
    <col min="6914" max="6914" width="9.7109375" style="38" bestFit="1" customWidth="1"/>
    <col min="6915" max="6915" width="8.42578125" style="38" customWidth="1"/>
    <col min="6916" max="6916" width="10.140625" style="38" bestFit="1" customWidth="1"/>
    <col min="6917" max="7167" width="11.42578125" style="38"/>
    <col min="7168" max="7168" width="3.140625" style="38" customWidth="1"/>
    <col min="7169" max="7169" width="48.140625" style="38" customWidth="1"/>
    <col min="7170" max="7170" width="9.7109375" style="38" bestFit="1" customWidth="1"/>
    <col min="7171" max="7171" width="8.42578125" style="38" customWidth="1"/>
    <col min="7172" max="7172" width="10.140625" style="38" bestFit="1" customWidth="1"/>
    <col min="7173" max="7423" width="11.42578125" style="38"/>
    <col min="7424" max="7424" width="3.140625" style="38" customWidth="1"/>
    <col min="7425" max="7425" width="48.140625" style="38" customWidth="1"/>
    <col min="7426" max="7426" width="9.7109375" style="38" bestFit="1" customWidth="1"/>
    <col min="7427" max="7427" width="8.42578125" style="38" customWidth="1"/>
    <col min="7428" max="7428" width="10.140625" style="38" bestFit="1" customWidth="1"/>
    <col min="7429" max="7679" width="11.42578125" style="38"/>
    <col min="7680" max="7680" width="3.140625" style="38" customWidth="1"/>
    <col min="7681" max="7681" width="48.140625" style="38" customWidth="1"/>
    <col min="7682" max="7682" width="9.7109375" style="38" bestFit="1" customWidth="1"/>
    <col min="7683" max="7683" width="8.42578125" style="38" customWidth="1"/>
    <col min="7684" max="7684" width="10.140625" style="38" bestFit="1" customWidth="1"/>
    <col min="7685" max="7935" width="11.42578125" style="38"/>
    <col min="7936" max="7936" width="3.140625" style="38" customWidth="1"/>
    <col min="7937" max="7937" width="48.140625" style="38" customWidth="1"/>
    <col min="7938" max="7938" width="9.7109375" style="38" bestFit="1" customWidth="1"/>
    <col min="7939" max="7939" width="8.42578125" style="38" customWidth="1"/>
    <col min="7940" max="7940" width="10.140625" style="38" bestFit="1" customWidth="1"/>
    <col min="7941" max="8191" width="11.42578125" style="38"/>
    <col min="8192" max="8192" width="3.140625" style="38" customWidth="1"/>
    <col min="8193" max="8193" width="48.140625" style="38" customWidth="1"/>
    <col min="8194" max="8194" width="9.7109375" style="38" bestFit="1" customWidth="1"/>
    <col min="8195" max="8195" width="8.42578125" style="38" customWidth="1"/>
    <col min="8196" max="8196" width="10.140625" style="38" bestFit="1" customWidth="1"/>
    <col min="8197" max="8447" width="11.42578125" style="38"/>
    <col min="8448" max="8448" width="3.140625" style="38" customWidth="1"/>
    <col min="8449" max="8449" width="48.140625" style="38" customWidth="1"/>
    <col min="8450" max="8450" width="9.7109375" style="38" bestFit="1" customWidth="1"/>
    <col min="8451" max="8451" width="8.42578125" style="38" customWidth="1"/>
    <col min="8452" max="8452" width="10.140625" style="38" bestFit="1" customWidth="1"/>
    <col min="8453" max="8703" width="11.42578125" style="38"/>
    <col min="8704" max="8704" width="3.140625" style="38" customWidth="1"/>
    <col min="8705" max="8705" width="48.140625" style="38" customWidth="1"/>
    <col min="8706" max="8706" width="9.7109375" style="38" bestFit="1" customWidth="1"/>
    <col min="8707" max="8707" width="8.42578125" style="38" customWidth="1"/>
    <col min="8708" max="8708" width="10.140625" style="38" bestFit="1" customWidth="1"/>
    <col min="8709" max="8959" width="11.42578125" style="38"/>
    <col min="8960" max="8960" width="3.140625" style="38" customWidth="1"/>
    <col min="8961" max="8961" width="48.140625" style="38" customWidth="1"/>
    <col min="8962" max="8962" width="9.7109375" style="38" bestFit="1" customWidth="1"/>
    <col min="8963" max="8963" width="8.42578125" style="38" customWidth="1"/>
    <col min="8964" max="8964" width="10.140625" style="38" bestFit="1" customWidth="1"/>
    <col min="8965" max="9215" width="11.42578125" style="38"/>
    <col min="9216" max="9216" width="3.140625" style="38" customWidth="1"/>
    <col min="9217" max="9217" width="48.140625" style="38" customWidth="1"/>
    <col min="9218" max="9218" width="9.7109375" style="38" bestFit="1" customWidth="1"/>
    <col min="9219" max="9219" width="8.42578125" style="38" customWidth="1"/>
    <col min="9220" max="9220" width="10.140625" style="38" bestFit="1" customWidth="1"/>
    <col min="9221" max="9471" width="11.42578125" style="38"/>
    <col min="9472" max="9472" width="3.140625" style="38" customWidth="1"/>
    <col min="9473" max="9473" width="48.140625" style="38" customWidth="1"/>
    <col min="9474" max="9474" width="9.7109375" style="38" bestFit="1" customWidth="1"/>
    <col min="9475" max="9475" width="8.42578125" style="38" customWidth="1"/>
    <col min="9476" max="9476" width="10.140625" style="38" bestFit="1" customWidth="1"/>
    <col min="9477" max="9727" width="11.42578125" style="38"/>
    <col min="9728" max="9728" width="3.140625" style="38" customWidth="1"/>
    <col min="9729" max="9729" width="48.140625" style="38" customWidth="1"/>
    <col min="9730" max="9730" width="9.7109375" style="38" bestFit="1" customWidth="1"/>
    <col min="9731" max="9731" width="8.42578125" style="38" customWidth="1"/>
    <col min="9732" max="9732" width="10.140625" style="38" bestFit="1" customWidth="1"/>
    <col min="9733" max="9983" width="11.42578125" style="38"/>
    <col min="9984" max="9984" width="3.140625" style="38" customWidth="1"/>
    <col min="9985" max="9985" width="48.140625" style="38" customWidth="1"/>
    <col min="9986" max="9986" width="9.7109375" style="38" bestFit="1" customWidth="1"/>
    <col min="9987" max="9987" width="8.42578125" style="38" customWidth="1"/>
    <col min="9988" max="9988" width="10.140625" style="38" bestFit="1" customWidth="1"/>
    <col min="9989" max="10239" width="11.42578125" style="38"/>
    <col min="10240" max="10240" width="3.140625" style="38" customWidth="1"/>
    <col min="10241" max="10241" width="48.140625" style="38" customWidth="1"/>
    <col min="10242" max="10242" width="9.7109375" style="38" bestFit="1" customWidth="1"/>
    <col min="10243" max="10243" width="8.42578125" style="38" customWidth="1"/>
    <col min="10244" max="10244" width="10.140625" style="38" bestFit="1" customWidth="1"/>
    <col min="10245" max="10495" width="11.42578125" style="38"/>
    <col min="10496" max="10496" width="3.140625" style="38" customWidth="1"/>
    <col min="10497" max="10497" width="48.140625" style="38" customWidth="1"/>
    <col min="10498" max="10498" width="9.7109375" style="38" bestFit="1" customWidth="1"/>
    <col min="10499" max="10499" width="8.42578125" style="38" customWidth="1"/>
    <col min="10500" max="10500" width="10.140625" style="38" bestFit="1" customWidth="1"/>
    <col min="10501" max="10751" width="11.42578125" style="38"/>
    <col min="10752" max="10752" width="3.140625" style="38" customWidth="1"/>
    <col min="10753" max="10753" width="48.140625" style="38" customWidth="1"/>
    <col min="10754" max="10754" width="9.7109375" style="38" bestFit="1" customWidth="1"/>
    <col min="10755" max="10755" width="8.42578125" style="38" customWidth="1"/>
    <col min="10756" max="10756" width="10.140625" style="38" bestFit="1" customWidth="1"/>
    <col min="10757" max="11007" width="11.42578125" style="38"/>
    <col min="11008" max="11008" width="3.140625" style="38" customWidth="1"/>
    <col min="11009" max="11009" width="48.140625" style="38" customWidth="1"/>
    <col min="11010" max="11010" width="9.7109375" style="38" bestFit="1" customWidth="1"/>
    <col min="11011" max="11011" width="8.42578125" style="38" customWidth="1"/>
    <col min="11012" max="11012" width="10.140625" style="38" bestFit="1" customWidth="1"/>
    <col min="11013" max="11263" width="11.42578125" style="38"/>
    <col min="11264" max="11264" width="3.140625" style="38" customWidth="1"/>
    <col min="11265" max="11265" width="48.140625" style="38" customWidth="1"/>
    <col min="11266" max="11266" width="9.7109375" style="38" bestFit="1" customWidth="1"/>
    <col min="11267" max="11267" width="8.42578125" style="38" customWidth="1"/>
    <col min="11268" max="11268" width="10.140625" style="38" bestFit="1" customWidth="1"/>
    <col min="11269" max="11519" width="11.42578125" style="38"/>
    <col min="11520" max="11520" width="3.140625" style="38" customWidth="1"/>
    <col min="11521" max="11521" width="48.140625" style="38" customWidth="1"/>
    <col min="11522" max="11522" width="9.7109375" style="38" bestFit="1" customWidth="1"/>
    <col min="11523" max="11523" width="8.42578125" style="38" customWidth="1"/>
    <col min="11524" max="11524" width="10.140625" style="38" bestFit="1" customWidth="1"/>
    <col min="11525" max="11775" width="11.42578125" style="38"/>
    <col min="11776" max="11776" width="3.140625" style="38" customWidth="1"/>
    <col min="11777" max="11777" width="48.140625" style="38" customWidth="1"/>
    <col min="11778" max="11778" width="9.7109375" style="38" bestFit="1" customWidth="1"/>
    <col min="11779" max="11779" width="8.42578125" style="38" customWidth="1"/>
    <col min="11780" max="11780" width="10.140625" style="38" bestFit="1" customWidth="1"/>
    <col min="11781" max="12031" width="11.42578125" style="38"/>
    <col min="12032" max="12032" width="3.140625" style="38" customWidth="1"/>
    <col min="12033" max="12033" width="48.140625" style="38" customWidth="1"/>
    <col min="12034" max="12034" width="9.7109375" style="38" bestFit="1" customWidth="1"/>
    <col min="12035" max="12035" width="8.42578125" style="38" customWidth="1"/>
    <col min="12036" max="12036" width="10.140625" style="38" bestFit="1" customWidth="1"/>
    <col min="12037" max="12287" width="11.42578125" style="38"/>
    <col min="12288" max="12288" width="3.140625" style="38" customWidth="1"/>
    <col min="12289" max="12289" width="48.140625" style="38" customWidth="1"/>
    <col min="12290" max="12290" width="9.7109375" style="38" bestFit="1" customWidth="1"/>
    <col min="12291" max="12291" width="8.42578125" style="38" customWidth="1"/>
    <col min="12292" max="12292" width="10.140625" style="38" bestFit="1" customWidth="1"/>
    <col min="12293" max="12543" width="11.42578125" style="38"/>
    <col min="12544" max="12544" width="3.140625" style="38" customWidth="1"/>
    <col min="12545" max="12545" width="48.140625" style="38" customWidth="1"/>
    <col min="12546" max="12546" width="9.7109375" style="38" bestFit="1" customWidth="1"/>
    <col min="12547" max="12547" width="8.42578125" style="38" customWidth="1"/>
    <col min="12548" max="12548" width="10.140625" style="38" bestFit="1" customWidth="1"/>
    <col min="12549" max="12799" width="11.42578125" style="38"/>
    <col min="12800" max="12800" width="3.140625" style="38" customWidth="1"/>
    <col min="12801" max="12801" width="48.140625" style="38" customWidth="1"/>
    <col min="12802" max="12802" width="9.7109375" style="38" bestFit="1" customWidth="1"/>
    <col min="12803" max="12803" width="8.42578125" style="38" customWidth="1"/>
    <col min="12804" max="12804" width="10.140625" style="38" bestFit="1" customWidth="1"/>
    <col min="12805" max="13055" width="11.42578125" style="38"/>
    <col min="13056" max="13056" width="3.140625" style="38" customWidth="1"/>
    <col min="13057" max="13057" width="48.140625" style="38" customWidth="1"/>
    <col min="13058" max="13058" width="9.7109375" style="38" bestFit="1" customWidth="1"/>
    <col min="13059" max="13059" width="8.42578125" style="38" customWidth="1"/>
    <col min="13060" max="13060" width="10.140625" style="38" bestFit="1" customWidth="1"/>
    <col min="13061" max="13311" width="11.42578125" style="38"/>
    <col min="13312" max="13312" width="3.140625" style="38" customWidth="1"/>
    <col min="13313" max="13313" width="48.140625" style="38" customWidth="1"/>
    <col min="13314" max="13314" width="9.7109375" style="38" bestFit="1" customWidth="1"/>
    <col min="13315" max="13315" width="8.42578125" style="38" customWidth="1"/>
    <col min="13316" max="13316" width="10.140625" style="38" bestFit="1" customWidth="1"/>
    <col min="13317" max="13567" width="11.42578125" style="38"/>
    <col min="13568" max="13568" width="3.140625" style="38" customWidth="1"/>
    <col min="13569" max="13569" width="48.140625" style="38" customWidth="1"/>
    <col min="13570" max="13570" width="9.7109375" style="38" bestFit="1" customWidth="1"/>
    <col min="13571" max="13571" width="8.42578125" style="38" customWidth="1"/>
    <col min="13572" max="13572" width="10.140625" style="38" bestFit="1" customWidth="1"/>
    <col min="13573" max="13823" width="11.42578125" style="38"/>
    <col min="13824" max="13824" width="3.140625" style="38" customWidth="1"/>
    <col min="13825" max="13825" width="48.140625" style="38" customWidth="1"/>
    <col min="13826" max="13826" width="9.7109375" style="38" bestFit="1" customWidth="1"/>
    <col min="13827" max="13827" width="8.42578125" style="38" customWidth="1"/>
    <col min="13828" max="13828" width="10.140625" style="38" bestFit="1" customWidth="1"/>
    <col min="13829" max="14079" width="11.42578125" style="38"/>
    <col min="14080" max="14080" width="3.140625" style="38" customWidth="1"/>
    <col min="14081" max="14081" width="48.140625" style="38" customWidth="1"/>
    <col min="14082" max="14082" width="9.7109375" style="38" bestFit="1" customWidth="1"/>
    <col min="14083" max="14083" width="8.42578125" style="38" customWidth="1"/>
    <col min="14084" max="14084" width="10.140625" style="38" bestFit="1" customWidth="1"/>
    <col min="14085" max="14335" width="11.42578125" style="38"/>
    <col min="14336" max="14336" width="3.140625" style="38" customWidth="1"/>
    <col min="14337" max="14337" width="48.140625" style="38" customWidth="1"/>
    <col min="14338" max="14338" width="9.7109375" style="38" bestFit="1" customWidth="1"/>
    <col min="14339" max="14339" width="8.42578125" style="38" customWidth="1"/>
    <col min="14340" max="14340" width="10.140625" style="38" bestFit="1" customWidth="1"/>
    <col min="14341" max="14591" width="11.42578125" style="38"/>
    <col min="14592" max="14592" width="3.140625" style="38" customWidth="1"/>
    <col min="14593" max="14593" width="48.140625" style="38" customWidth="1"/>
    <col min="14594" max="14594" width="9.7109375" style="38" bestFit="1" customWidth="1"/>
    <col min="14595" max="14595" width="8.42578125" style="38" customWidth="1"/>
    <col min="14596" max="14596" width="10.140625" style="38" bestFit="1" customWidth="1"/>
    <col min="14597" max="14847" width="11.42578125" style="38"/>
    <col min="14848" max="14848" width="3.140625" style="38" customWidth="1"/>
    <col min="14849" max="14849" width="48.140625" style="38" customWidth="1"/>
    <col min="14850" max="14850" width="9.7109375" style="38" bestFit="1" customWidth="1"/>
    <col min="14851" max="14851" width="8.42578125" style="38" customWidth="1"/>
    <col min="14852" max="14852" width="10.140625" style="38" bestFit="1" customWidth="1"/>
    <col min="14853" max="15103" width="11.42578125" style="38"/>
    <col min="15104" max="15104" width="3.140625" style="38" customWidth="1"/>
    <col min="15105" max="15105" width="48.140625" style="38" customWidth="1"/>
    <col min="15106" max="15106" width="9.7109375" style="38" bestFit="1" customWidth="1"/>
    <col min="15107" max="15107" width="8.42578125" style="38" customWidth="1"/>
    <col min="15108" max="15108" width="10.140625" style="38" bestFit="1" customWidth="1"/>
    <col min="15109" max="15359" width="11.42578125" style="38"/>
    <col min="15360" max="15360" width="3.140625" style="38" customWidth="1"/>
    <col min="15361" max="15361" width="48.140625" style="38" customWidth="1"/>
    <col min="15362" max="15362" width="9.7109375" style="38" bestFit="1" customWidth="1"/>
    <col min="15363" max="15363" width="8.42578125" style="38" customWidth="1"/>
    <col min="15364" max="15364" width="10.140625" style="38" bestFit="1" customWidth="1"/>
    <col min="15365" max="15615" width="11.42578125" style="38"/>
    <col min="15616" max="15616" width="3.140625" style="38" customWidth="1"/>
    <col min="15617" max="15617" width="48.140625" style="38" customWidth="1"/>
    <col min="15618" max="15618" width="9.7109375" style="38" bestFit="1" customWidth="1"/>
    <col min="15619" max="15619" width="8.42578125" style="38" customWidth="1"/>
    <col min="15620" max="15620" width="10.140625" style="38" bestFit="1" customWidth="1"/>
    <col min="15621" max="15871" width="11.42578125" style="38"/>
    <col min="15872" max="15872" width="3.140625" style="38" customWidth="1"/>
    <col min="15873" max="15873" width="48.140625" style="38" customWidth="1"/>
    <col min="15874" max="15874" width="9.7109375" style="38" bestFit="1" customWidth="1"/>
    <col min="15875" max="15875" width="8.42578125" style="38" customWidth="1"/>
    <col min="15876" max="15876" width="10.140625" style="38" bestFit="1" customWidth="1"/>
    <col min="15877" max="16127" width="11.42578125" style="38"/>
    <col min="16128" max="16128" width="3.140625" style="38" customWidth="1"/>
    <col min="16129" max="16129" width="48.140625" style="38" customWidth="1"/>
    <col min="16130" max="16130" width="9.7109375" style="38" bestFit="1" customWidth="1"/>
    <col min="16131" max="16131" width="8.42578125" style="38" customWidth="1"/>
    <col min="16132" max="16132" width="10.140625" style="38" bestFit="1" customWidth="1"/>
    <col min="16133" max="16384" width="11.42578125" style="38"/>
  </cols>
  <sheetData>
    <row r="1" spans="1:8" s="197" customFormat="1" ht="15">
      <c r="A1" s="338" t="s">
        <v>610</v>
      </c>
      <c r="B1" s="338"/>
      <c r="C1" s="339"/>
      <c r="D1" s="339"/>
      <c r="E1" s="339"/>
      <c r="F1" s="29"/>
      <c r="G1" s="196"/>
      <c r="H1" s="196"/>
    </row>
    <row r="2" spans="1:8" s="32" customFormat="1" ht="14.25" customHeight="1">
      <c r="A2" s="41" t="s">
        <v>18</v>
      </c>
      <c r="B2" s="41"/>
      <c r="C2" s="340"/>
      <c r="D2" s="340"/>
      <c r="E2" s="340"/>
      <c r="F2" s="30"/>
      <c r="G2" s="31"/>
      <c r="H2" s="31"/>
    </row>
    <row r="3" spans="1:8" s="34" customFormat="1" ht="15">
      <c r="A3" s="341"/>
      <c r="B3" s="341"/>
      <c r="C3" s="341"/>
      <c r="D3" s="341"/>
      <c r="E3" s="341"/>
      <c r="F3" s="36"/>
      <c r="G3" s="33"/>
      <c r="H3" s="33"/>
    </row>
    <row r="4" spans="1:8" s="34" customFormat="1" ht="37.5" customHeight="1">
      <c r="A4" s="342"/>
      <c r="B4" s="343"/>
      <c r="C4" s="344" t="s">
        <v>313</v>
      </c>
      <c r="D4" s="344" t="s">
        <v>513</v>
      </c>
      <c r="E4" s="344" t="s">
        <v>19</v>
      </c>
      <c r="F4" s="36"/>
      <c r="G4" s="33"/>
      <c r="H4" s="33"/>
    </row>
    <row r="5" spans="1:8" s="40" customFormat="1" ht="15.75" customHeight="1">
      <c r="A5" s="340"/>
      <c r="B5" s="345"/>
      <c r="C5" s="340"/>
      <c r="D5" s="340"/>
      <c r="E5" s="340"/>
      <c r="F5" s="193"/>
      <c r="G5" s="35"/>
      <c r="H5" s="35"/>
    </row>
    <row r="6" spans="1:8" s="81" customFormat="1" ht="15" customHeight="1">
      <c r="A6" s="698" t="s">
        <v>28</v>
      </c>
      <c r="B6" s="698"/>
      <c r="C6" s="346"/>
      <c r="D6" s="346"/>
      <c r="E6" s="346"/>
    </row>
    <row r="7" spans="1:8" s="81" customFormat="1" ht="15" customHeight="1">
      <c r="A7" s="699" t="s">
        <v>314</v>
      </c>
      <c r="B7" s="699"/>
      <c r="C7" s="347">
        <v>73722.960000000006</v>
      </c>
      <c r="D7" s="347">
        <v>76901.501000000004</v>
      </c>
      <c r="E7" s="347">
        <f>D7-C7</f>
        <v>3178.5409999999974</v>
      </c>
    </row>
    <row r="8" spans="1:8" s="81" customFormat="1" ht="15" customHeight="1">
      <c r="A8" s="699" t="s">
        <v>85</v>
      </c>
      <c r="B8" s="699"/>
      <c r="C8" s="347"/>
      <c r="D8" s="347"/>
      <c r="E8" s="347"/>
    </row>
    <row r="9" spans="1:8" s="81" customFormat="1" ht="15" customHeight="1">
      <c r="A9" s="348"/>
      <c r="B9" s="103" t="s">
        <v>331</v>
      </c>
      <c r="C9" s="347">
        <v>-26343.957999999999</v>
      </c>
      <c r="D9" s="347">
        <v>-27875.3</v>
      </c>
      <c r="E9" s="347">
        <f>D9-C9</f>
        <v>-1531.3420000000006</v>
      </c>
    </row>
    <row r="10" spans="1:8" s="81" customFormat="1" ht="15" customHeight="1">
      <c r="A10" s="348"/>
      <c r="B10" s="103" t="s">
        <v>315</v>
      </c>
      <c r="C10" s="347">
        <v>-2500</v>
      </c>
      <c r="D10" s="347">
        <v>-2600</v>
      </c>
      <c r="E10" s="347">
        <f>D10-C10</f>
        <v>-100</v>
      </c>
    </row>
    <row r="11" spans="1:8" s="81" customFormat="1" ht="15" customHeight="1">
      <c r="A11" s="700" t="s">
        <v>86</v>
      </c>
      <c r="B11" s="700"/>
      <c r="C11" s="349">
        <f>SUM(C7:C10)</f>
        <v>44879.002000000008</v>
      </c>
      <c r="D11" s="349">
        <f>SUM(D7:D10)</f>
        <v>46426.201000000001</v>
      </c>
      <c r="E11" s="349">
        <f>D11-C11</f>
        <v>1547.1989999999932</v>
      </c>
    </row>
    <row r="12" spans="1:8" s="198" customFormat="1" ht="15" customHeight="1">
      <c r="A12" s="350"/>
      <c r="B12" s="350"/>
      <c r="C12" s="351"/>
      <c r="D12" s="351"/>
      <c r="E12" s="351"/>
      <c r="F12" s="199"/>
    </row>
    <row r="13" spans="1:8" s="81" customFormat="1" ht="15" customHeight="1">
      <c r="A13" s="701" t="s">
        <v>316</v>
      </c>
      <c r="B13" s="701"/>
      <c r="C13" s="347"/>
      <c r="D13" s="347"/>
      <c r="E13" s="347"/>
    </row>
    <row r="14" spans="1:8" s="81" customFormat="1" ht="30" customHeight="1">
      <c r="A14" s="702" t="s">
        <v>514</v>
      </c>
      <c r="B14" s="702"/>
      <c r="C14" s="347">
        <v>763.47699999999998</v>
      </c>
      <c r="D14" s="347">
        <v>875.19299999999998</v>
      </c>
      <c r="E14" s="347">
        <f t="shared" ref="E14:E35" si="0">D14-C14</f>
        <v>111.71600000000001</v>
      </c>
    </row>
    <row r="15" spans="1:8" s="81" customFormat="1" ht="15" customHeight="1">
      <c r="A15" s="697" t="s">
        <v>317</v>
      </c>
      <c r="B15" s="697"/>
      <c r="C15" s="347">
        <v>5002.5950000000003</v>
      </c>
      <c r="D15" s="347">
        <v>5346.2359999999999</v>
      </c>
      <c r="E15" s="347">
        <f t="shared" si="0"/>
        <v>343.64099999999962</v>
      </c>
    </row>
    <row r="16" spans="1:8" s="81" customFormat="1" ht="15" customHeight="1">
      <c r="A16" s="352" t="s">
        <v>504</v>
      </c>
      <c r="B16" s="352"/>
      <c r="C16" s="347"/>
      <c r="D16" s="347"/>
      <c r="E16" s="347"/>
    </row>
    <row r="17" spans="1:5" s="81" customFormat="1" ht="15" customHeight="1">
      <c r="A17" s="697" t="s">
        <v>318</v>
      </c>
      <c r="B17" s="697"/>
      <c r="C17" s="347">
        <v>856.178</v>
      </c>
      <c r="D17" s="347">
        <v>1343.6769999999999</v>
      </c>
      <c r="E17" s="347">
        <f t="shared" ref="E17" si="1">D17-C17</f>
        <v>487.49899999999991</v>
      </c>
    </row>
    <row r="18" spans="1:5" s="81" customFormat="1" ht="15" customHeight="1">
      <c r="A18" s="697" t="s">
        <v>319</v>
      </c>
      <c r="B18" s="697"/>
      <c r="C18" s="347">
        <v>258.01600000000002</v>
      </c>
      <c r="D18" s="347">
        <v>237.64099999999999</v>
      </c>
      <c r="E18" s="347">
        <f t="shared" si="0"/>
        <v>-20.375000000000028</v>
      </c>
    </row>
    <row r="19" spans="1:5" s="81" customFormat="1" ht="15" customHeight="1">
      <c r="A19" s="703" t="s">
        <v>320</v>
      </c>
      <c r="B19" s="703"/>
      <c r="C19" s="347">
        <v>429.92099999999999</v>
      </c>
      <c r="D19" s="347">
        <v>426.86</v>
      </c>
      <c r="E19" s="347">
        <f t="shared" si="0"/>
        <v>-3.0609999999999786</v>
      </c>
    </row>
    <row r="20" spans="1:5" s="81" customFormat="1" ht="15" customHeight="1">
      <c r="A20" s="702" t="s">
        <v>332</v>
      </c>
      <c r="B20" s="702"/>
      <c r="C20" s="347">
        <v>44.866999999999997</v>
      </c>
      <c r="D20" s="347">
        <v>342</v>
      </c>
      <c r="E20" s="347">
        <f t="shared" si="0"/>
        <v>297.13299999999998</v>
      </c>
    </row>
    <row r="21" spans="1:5" s="81" customFormat="1" ht="15" customHeight="1">
      <c r="A21" s="697" t="s">
        <v>321</v>
      </c>
      <c r="B21" s="697"/>
      <c r="C21" s="347">
        <v>6319.7280000000001</v>
      </c>
      <c r="D21" s="347">
        <v>6480.6890000000003</v>
      </c>
      <c r="E21" s="347">
        <f t="shared" si="0"/>
        <v>160.96100000000024</v>
      </c>
    </row>
    <row r="22" spans="1:5" s="81" customFormat="1" ht="15" customHeight="1">
      <c r="A22" s="697" t="s">
        <v>512</v>
      </c>
      <c r="B22" s="697"/>
      <c r="C22" s="347">
        <v>449.24</v>
      </c>
      <c r="D22" s="347">
        <v>459.07900000000001</v>
      </c>
      <c r="E22" s="347">
        <f t="shared" si="0"/>
        <v>9.8389999999999986</v>
      </c>
    </row>
    <row r="23" spans="1:5" s="81" customFormat="1" ht="15" customHeight="1">
      <c r="A23" s="697" t="s">
        <v>333</v>
      </c>
      <c r="B23" s="697"/>
      <c r="C23" s="347">
        <f>86.025+57.5</f>
        <v>143.52500000000001</v>
      </c>
      <c r="D23" s="347">
        <f>86.609+56.1</f>
        <v>142.709</v>
      </c>
      <c r="E23" s="347">
        <f t="shared" si="0"/>
        <v>-0.8160000000000025</v>
      </c>
    </row>
    <row r="24" spans="1:5" s="81" customFormat="1" ht="15" customHeight="1">
      <c r="A24" s="697" t="s">
        <v>511</v>
      </c>
      <c r="B24" s="697"/>
      <c r="C24" s="347">
        <v>361.27300000000002</v>
      </c>
      <c r="D24" s="347">
        <v>384.42899999999997</v>
      </c>
      <c r="E24" s="347">
        <f t="shared" si="0"/>
        <v>23.155999999999949</v>
      </c>
    </row>
    <row r="25" spans="1:5" s="81" customFormat="1" ht="15" customHeight="1">
      <c r="A25" s="702" t="s">
        <v>322</v>
      </c>
      <c r="B25" s="702"/>
      <c r="C25" s="347">
        <v>452.065</v>
      </c>
      <c r="D25" s="347">
        <v>543.73500000000001</v>
      </c>
      <c r="E25" s="347">
        <f t="shared" si="0"/>
        <v>91.670000000000016</v>
      </c>
    </row>
    <row r="26" spans="1:5" s="81" customFormat="1" ht="15" customHeight="1">
      <c r="A26" s="697" t="s">
        <v>323</v>
      </c>
      <c r="B26" s="697"/>
      <c r="C26" s="347">
        <v>92.686999999999998</v>
      </c>
      <c r="D26" s="347">
        <v>34.524000000000001</v>
      </c>
      <c r="E26" s="347">
        <f t="shared" si="0"/>
        <v>-58.162999999999997</v>
      </c>
    </row>
    <row r="27" spans="1:5" s="81" customFormat="1" ht="15" customHeight="1">
      <c r="A27" s="697" t="s">
        <v>324</v>
      </c>
      <c r="B27" s="697"/>
      <c r="C27" s="347">
        <v>655.64700000000005</v>
      </c>
      <c r="D27" s="347">
        <v>735.12099999999998</v>
      </c>
      <c r="E27" s="347">
        <f t="shared" si="0"/>
        <v>79.473999999999933</v>
      </c>
    </row>
    <row r="28" spans="1:5" s="81" customFormat="1" ht="15" customHeight="1">
      <c r="A28" s="352" t="s">
        <v>87</v>
      </c>
      <c r="B28" s="352"/>
      <c r="C28" s="347">
        <v>720.06600000000003</v>
      </c>
      <c r="D28" s="347">
        <v>1246.9069999999999</v>
      </c>
      <c r="E28" s="347">
        <f t="shared" si="0"/>
        <v>526.84099999999989</v>
      </c>
    </row>
    <row r="29" spans="1:5" s="81" customFormat="1" ht="15" customHeight="1">
      <c r="A29" s="697" t="s">
        <v>325</v>
      </c>
      <c r="B29" s="697"/>
      <c r="C29" s="347">
        <v>89.093000000000004</v>
      </c>
      <c r="D29" s="347">
        <v>4.5</v>
      </c>
      <c r="E29" s="347">
        <f t="shared" si="0"/>
        <v>-84.593000000000004</v>
      </c>
    </row>
    <row r="30" spans="1:5" s="81" customFormat="1" ht="15" customHeight="1">
      <c r="A30" s="697" t="s">
        <v>326</v>
      </c>
      <c r="B30" s="697"/>
      <c r="C30" s="347">
        <v>328.54700000000003</v>
      </c>
      <c r="D30" s="347">
        <v>334.46499999999997</v>
      </c>
      <c r="E30" s="347">
        <f t="shared" si="0"/>
        <v>5.9179999999999495</v>
      </c>
    </row>
    <row r="31" spans="1:5" s="81" customFormat="1" ht="15" customHeight="1">
      <c r="A31" s="697" t="s">
        <v>327</v>
      </c>
      <c r="B31" s="697"/>
      <c r="C31" s="347">
        <v>1495.4079999999999</v>
      </c>
      <c r="D31" s="347">
        <v>1489.308</v>
      </c>
      <c r="E31" s="347">
        <f t="shared" si="0"/>
        <v>-6.0999999999999091</v>
      </c>
    </row>
    <row r="32" spans="1:5" s="81" customFormat="1" ht="15" customHeight="1">
      <c r="A32" s="697" t="s">
        <v>505</v>
      </c>
      <c r="B32" s="697"/>
      <c r="C32" s="347">
        <v>408.642</v>
      </c>
      <c r="D32" s="347">
        <v>6.0000000000000001E-3</v>
      </c>
      <c r="E32" s="347">
        <f t="shared" si="0"/>
        <v>-408.63600000000002</v>
      </c>
    </row>
    <row r="33" spans="1:6" s="81" customFormat="1" ht="15" customHeight="1">
      <c r="A33" s="697" t="s">
        <v>328</v>
      </c>
      <c r="B33" s="697"/>
      <c r="C33" s="347">
        <f>-SUM(C14:C32)+C34</f>
        <v>1590.3389999999927</v>
      </c>
      <c r="D33" s="347">
        <f>-SUM(D14:D32)+D34</f>
        <v>1825.0810000000019</v>
      </c>
      <c r="E33" s="347">
        <f t="shared" si="0"/>
        <v>234.74200000000928</v>
      </c>
    </row>
    <row r="34" spans="1:6" s="81" customFormat="1" ht="15" customHeight="1">
      <c r="A34" s="704" t="s">
        <v>329</v>
      </c>
      <c r="B34" s="704"/>
      <c r="C34" s="349">
        <f>C35-C11</f>
        <v>20461.313999999991</v>
      </c>
      <c r="D34" s="349">
        <f>D35-D11</f>
        <v>22252.160000000003</v>
      </c>
      <c r="E34" s="349">
        <f t="shared" si="0"/>
        <v>1790.8460000000123</v>
      </c>
    </row>
    <row r="35" spans="1:6" s="289" customFormat="1" ht="27" customHeight="1">
      <c r="A35" s="353" t="s">
        <v>330</v>
      </c>
      <c r="B35" s="353"/>
      <c r="C35" s="354">
        <v>65340.315999999999</v>
      </c>
      <c r="D35" s="354">
        <v>68678.361000000004</v>
      </c>
      <c r="E35" s="354">
        <f t="shared" si="0"/>
        <v>3338.0450000000055</v>
      </c>
      <c r="F35" s="226"/>
    </row>
    <row r="36" spans="1:6" s="289" customFormat="1" ht="15">
      <c r="A36" s="226"/>
      <c r="B36" s="226"/>
      <c r="C36" s="324"/>
      <c r="D36" s="324"/>
      <c r="E36" s="324"/>
      <c r="F36" s="226"/>
    </row>
    <row r="37" spans="1:6" s="320" customFormat="1" ht="13.5">
      <c r="A37" s="195" t="s">
        <v>581</v>
      </c>
      <c r="B37" s="195"/>
      <c r="C37" s="195"/>
      <c r="D37" s="195"/>
      <c r="E37" s="195"/>
    </row>
    <row r="38" spans="1:6" s="81" customFormat="1" ht="15">
      <c r="A38" s="320" t="s">
        <v>310</v>
      </c>
      <c r="C38" s="325"/>
      <c r="D38" s="325"/>
      <c r="E38" s="325"/>
    </row>
    <row r="39" spans="1:6" s="81" customFormat="1" ht="15">
      <c r="A39" s="31" t="s">
        <v>4</v>
      </c>
      <c r="C39" s="325"/>
      <c r="D39" s="325"/>
      <c r="E39" s="325"/>
    </row>
  </sheetData>
  <mergeCells count="24">
    <mergeCell ref="A34:B34"/>
    <mergeCell ref="A22:B22"/>
    <mergeCell ref="A23:B23"/>
    <mergeCell ref="A24:B24"/>
    <mergeCell ref="A25:B25"/>
    <mergeCell ref="A26:B26"/>
    <mergeCell ref="A27:B27"/>
    <mergeCell ref="A29:B29"/>
    <mergeCell ref="A30:B30"/>
    <mergeCell ref="A31:B31"/>
    <mergeCell ref="A32:B32"/>
    <mergeCell ref="A33:B33"/>
    <mergeCell ref="A21:B21"/>
    <mergeCell ref="A6:B6"/>
    <mergeCell ref="A7:B7"/>
    <mergeCell ref="A8:B8"/>
    <mergeCell ref="A11:B11"/>
    <mergeCell ref="A13:B13"/>
    <mergeCell ref="A14:B14"/>
    <mergeCell ref="A15:B15"/>
    <mergeCell ref="A17:B17"/>
    <mergeCell ref="A18:B18"/>
    <mergeCell ref="A19:B19"/>
    <mergeCell ref="A20:B20"/>
  </mergeCells>
  <pageMargins left="0.23622047244094491" right="0.23622047244094491" top="0.74803149606299213" bottom="0.74803149606299213" header="0.31496062992125984" footer="0.31496062992125984"/>
  <pageSetup paperSize="9" scale="90" fitToHeight="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7"/>
  <sheetViews>
    <sheetView workbookViewId="0"/>
  </sheetViews>
  <sheetFormatPr baseColWidth="10" defaultColWidth="11.5703125" defaultRowHeight="14.25"/>
  <cols>
    <col min="1" max="1" width="2.140625" style="291" customWidth="1"/>
    <col min="2" max="2" width="3.85546875" style="291" customWidth="1"/>
    <col min="3" max="3" width="32.140625" style="291" customWidth="1"/>
    <col min="4" max="4" width="7" style="291" bestFit="1" customWidth="1"/>
    <col min="5" max="6" width="2.140625" style="291" customWidth="1"/>
    <col min="7" max="7" width="32.140625" style="291" customWidth="1"/>
    <col min="8" max="8" width="7" style="291" bestFit="1" customWidth="1"/>
    <col min="9" max="9" width="1.42578125" style="291" customWidth="1"/>
    <col min="10" max="10" width="7.28515625" style="291" bestFit="1" customWidth="1"/>
    <col min="11" max="16384" width="11.5703125" style="291"/>
  </cols>
  <sheetData>
    <row r="1" spans="1:10" s="290" customFormat="1" ht="15" customHeight="1">
      <c r="A1" s="444" t="s">
        <v>611</v>
      </c>
    </row>
    <row r="2" spans="1:10" ht="15" customHeight="1">
      <c r="A2" s="291" t="s">
        <v>0</v>
      </c>
    </row>
    <row r="3" spans="1:10" ht="11.25" customHeight="1">
      <c r="A3" s="292"/>
      <c r="B3" s="292"/>
      <c r="C3" s="292"/>
      <c r="D3" s="292"/>
      <c r="E3" s="292"/>
      <c r="F3" s="292"/>
      <c r="G3" s="292"/>
      <c r="H3" s="292"/>
      <c r="I3" s="292"/>
      <c r="J3" s="292"/>
    </row>
    <row r="4" spans="1:10" s="296" customFormat="1" ht="21" customHeight="1">
      <c r="A4" s="706" t="s">
        <v>275</v>
      </c>
      <c r="B4" s="706"/>
      <c r="C4" s="706"/>
      <c r="D4" s="293" t="s">
        <v>463</v>
      </c>
      <c r="E4" s="706" t="s">
        <v>282</v>
      </c>
      <c r="F4" s="706"/>
      <c r="G4" s="706"/>
      <c r="H4" s="293" t="s">
        <v>463</v>
      </c>
      <c r="I4" s="294"/>
      <c r="J4" s="295" t="s">
        <v>19</v>
      </c>
    </row>
    <row r="5" spans="1:10" ht="21" customHeight="1">
      <c r="A5" s="707" t="s">
        <v>278</v>
      </c>
      <c r="B5" s="707"/>
      <c r="C5" s="707"/>
      <c r="E5" s="707" t="s">
        <v>284</v>
      </c>
      <c r="F5" s="707"/>
      <c r="G5" s="707"/>
    </row>
    <row r="6" spans="1:10" ht="21" customHeight="1">
      <c r="A6" s="291" t="s">
        <v>464</v>
      </c>
      <c r="D6" s="297"/>
      <c r="F6" s="291" t="s">
        <v>465</v>
      </c>
      <c r="H6" s="297"/>
      <c r="I6" s="297"/>
      <c r="J6" s="298"/>
    </row>
    <row r="7" spans="1:10" ht="14.25" customHeight="1">
      <c r="B7" s="291" t="s">
        <v>592</v>
      </c>
      <c r="D7" s="297"/>
      <c r="G7" s="291" t="s">
        <v>592</v>
      </c>
      <c r="H7" s="297"/>
      <c r="I7" s="297"/>
      <c r="J7" s="298"/>
    </row>
    <row r="8" spans="1:10" ht="14.25" customHeight="1">
      <c r="B8" s="291" t="s">
        <v>503</v>
      </c>
      <c r="D8" s="297">
        <v>8623.2170000000006</v>
      </c>
      <c r="G8" s="291" t="s">
        <v>466</v>
      </c>
      <c r="H8" s="297">
        <v>8621.9779999999992</v>
      </c>
      <c r="I8" s="297"/>
      <c r="J8" s="299">
        <f>H8-D8</f>
        <v>-1.239000000001397</v>
      </c>
    </row>
    <row r="9" spans="1:10" ht="14.25" customHeight="1">
      <c r="B9" s="705" t="s">
        <v>467</v>
      </c>
      <c r="C9" s="705"/>
      <c r="D9" s="297">
        <f>12291.608-D10</f>
        <v>5770.0209999999997</v>
      </c>
      <c r="G9" s="291" t="s">
        <v>468</v>
      </c>
      <c r="H9" s="297">
        <v>5751.39</v>
      </c>
      <c r="I9" s="297"/>
      <c r="J9" s="299">
        <f>H9-D9</f>
        <v>-18.630999999999403</v>
      </c>
    </row>
    <row r="10" spans="1:10" ht="14.25" customHeight="1">
      <c r="B10" s="705" t="s">
        <v>469</v>
      </c>
      <c r="C10" s="705"/>
      <c r="D10" s="297">
        <v>6521.5870000000004</v>
      </c>
      <c r="G10" s="291" t="s">
        <v>470</v>
      </c>
      <c r="H10" s="297">
        <v>7334.7860000000001</v>
      </c>
      <c r="I10" s="297"/>
      <c r="J10" s="299">
        <f>H10-D10</f>
        <v>813.19899999999961</v>
      </c>
    </row>
    <row r="11" spans="1:10" ht="14.25" customHeight="1">
      <c r="A11" s="291" t="s">
        <v>471</v>
      </c>
      <c r="D11" s="297">
        <v>50606.502</v>
      </c>
      <c r="G11" s="291" t="s">
        <v>472</v>
      </c>
      <c r="H11" s="297">
        <v>51751.557999999997</v>
      </c>
      <c r="I11" s="297"/>
      <c r="J11" s="299">
        <f>H11-D11</f>
        <v>1145.0559999999969</v>
      </c>
    </row>
    <row r="12" spans="1:10" ht="21" customHeight="1">
      <c r="D12" s="297"/>
      <c r="F12" s="291" t="s">
        <v>473</v>
      </c>
      <c r="H12" s="297"/>
      <c r="I12" s="297"/>
      <c r="J12" s="299"/>
    </row>
    <row r="13" spans="1:10" ht="14.25" customHeight="1">
      <c r="D13" s="297"/>
      <c r="G13" s="291" t="s">
        <v>592</v>
      </c>
      <c r="H13" s="297"/>
      <c r="I13" s="297"/>
      <c r="J13" s="299"/>
    </row>
    <row r="14" spans="1:10" ht="14.25" customHeight="1">
      <c r="D14" s="297"/>
      <c r="G14" s="291" t="s">
        <v>474</v>
      </c>
      <c r="H14" s="297">
        <f>347.046+0.004</f>
        <v>347.05</v>
      </c>
      <c r="I14" s="297"/>
      <c r="J14" s="299">
        <f t="shared" ref="J14:J22" si="0">H14-D14</f>
        <v>347.05</v>
      </c>
    </row>
    <row r="15" spans="1:10" ht="27" customHeight="1">
      <c r="D15" s="297"/>
      <c r="G15" s="300" t="s">
        <v>475</v>
      </c>
      <c r="H15" s="297">
        <f>15+100.94+8.899</f>
        <v>124.839</v>
      </c>
      <c r="I15" s="297"/>
      <c r="J15" s="299">
        <f t="shared" si="0"/>
        <v>124.839</v>
      </c>
    </row>
    <row r="16" spans="1:10" ht="14.25" customHeight="1">
      <c r="D16" s="297"/>
      <c r="G16" s="291" t="s">
        <v>476</v>
      </c>
      <c r="H16" s="297">
        <f>18.197+141.949+0.001</f>
        <v>160.14700000000002</v>
      </c>
      <c r="I16" s="297"/>
      <c r="J16" s="299">
        <f t="shared" si="0"/>
        <v>160.14700000000002</v>
      </c>
    </row>
    <row r="17" spans="1:10" ht="21" customHeight="1">
      <c r="A17" s="291" t="s">
        <v>477</v>
      </c>
      <c r="D17" s="297">
        <v>1519.0039999999999</v>
      </c>
      <c r="H17" s="297"/>
      <c r="I17" s="297"/>
      <c r="J17" s="299">
        <f t="shared" si="0"/>
        <v>-1519.0039999999999</v>
      </c>
    </row>
    <row r="18" spans="1:10" ht="14.25" customHeight="1">
      <c r="B18" s="291" t="s">
        <v>592</v>
      </c>
      <c r="D18" s="297"/>
      <c r="H18" s="297"/>
      <c r="I18" s="297"/>
      <c r="J18" s="299"/>
    </row>
    <row r="19" spans="1:10" ht="14.25" customHeight="1">
      <c r="B19" s="291" t="s">
        <v>478</v>
      </c>
      <c r="D19" s="297">
        <v>375.738</v>
      </c>
      <c r="H19" s="297"/>
      <c r="I19" s="297"/>
      <c r="J19" s="299">
        <f t="shared" si="0"/>
        <v>-375.738</v>
      </c>
    </row>
    <row r="20" spans="1:10" ht="14.25" customHeight="1">
      <c r="B20" s="291" t="s">
        <v>479</v>
      </c>
      <c r="D20" s="297">
        <v>2.3660000000000001</v>
      </c>
      <c r="H20" s="297"/>
      <c r="I20" s="297"/>
      <c r="J20" s="299">
        <f t="shared" si="0"/>
        <v>-2.3660000000000001</v>
      </c>
    </row>
    <row r="21" spans="1:10" ht="14.25" customHeight="1">
      <c r="B21" s="291" t="s">
        <v>480</v>
      </c>
      <c r="D21" s="297">
        <v>1140.9000000000001</v>
      </c>
      <c r="H21" s="297"/>
      <c r="I21" s="297"/>
      <c r="J21" s="299">
        <f t="shared" si="0"/>
        <v>-1140.9000000000001</v>
      </c>
    </row>
    <row r="22" spans="1:10" ht="14.25" customHeight="1">
      <c r="A22" s="301" t="s">
        <v>481</v>
      </c>
      <c r="B22" s="301"/>
      <c r="C22" s="301"/>
      <c r="D22" s="302">
        <v>1972.4110000000001</v>
      </c>
      <c r="E22" s="301"/>
      <c r="F22" s="301"/>
      <c r="G22" s="301"/>
      <c r="H22" s="302"/>
      <c r="I22" s="302"/>
      <c r="J22" s="299">
        <f t="shared" si="0"/>
        <v>-1972.4110000000001</v>
      </c>
    </row>
    <row r="23" spans="1:10" ht="11.25" customHeight="1">
      <c r="A23" s="292"/>
      <c r="B23" s="292"/>
      <c r="C23" s="292"/>
      <c r="D23" s="303"/>
      <c r="E23" s="292"/>
      <c r="F23" s="292"/>
      <c r="G23" s="292"/>
      <c r="H23" s="303"/>
      <c r="I23" s="303"/>
      <c r="J23" s="304"/>
    </row>
    <row r="24" spans="1:10" s="307" customFormat="1" ht="21" customHeight="1">
      <c r="A24" s="708" t="s">
        <v>482</v>
      </c>
      <c r="B24" s="708"/>
      <c r="C24" s="708"/>
      <c r="D24" s="305">
        <f>D8+D9+D10+D11+D19+D20+D21+D22</f>
        <v>75012.741999999998</v>
      </c>
      <c r="E24" s="708" t="s">
        <v>483</v>
      </c>
      <c r="F24" s="708"/>
      <c r="G24" s="708"/>
      <c r="H24" s="305">
        <f>H8+H9+H10+H11+H14+H15+H16</f>
        <v>74091.748000000007</v>
      </c>
      <c r="I24" s="305"/>
      <c r="J24" s="306">
        <f>H24-D24</f>
        <v>-920.9939999999915</v>
      </c>
    </row>
    <row r="25" spans="1:10" s="308" customFormat="1" ht="27" customHeight="1">
      <c r="A25" s="710" t="s">
        <v>277</v>
      </c>
      <c r="B25" s="710"/>
      <c r="C25" s="710"/>
      <c r="E25" s="710" t="s">
        <v>283</v>
      </c>
      <c r="F25" s="710"/>
      <c r="G25" s="710"/>
      <c r="H25" s="309"/>
      <c r="I25" s="309"/>
      <c r="J25" s="309"/>
    </row>
    <row r="26" spans="1:10" s="311" customFormat="1" ht="27" customHeight="1">
      <c r="A26" s="711" t="s">
        <v>644</v>
      </c>
      <c r="B26" s="711"/>
      <c r="C26" s="711"/>
      <c r="D26" s="310">
        <f>67430.141-D27</f>
        <v>66453.308000000005</v>
      </c>
      <c r="F26" s="711" t="s">
        <v>484</v>
      </c>
      <c r="G26" s="711"/>
      <c r="H26" s="310">
        <v>66400.971999999994</v>
      </c>
      <c r="I26" s="310"/>
      <c r="J26" s="312">
        <f t="shared" ref="J26:J35" si="1">H26-D26</f>
        <v>-52.336000000010245</v>
      </c>
    </row>
    <row r="27" spans="1:10" s="311" customFormat="1" ht="14.25" customHeight="1">
      <c r="A27" s="311" t="s">
        <v>485</v>
      </c>
      <c r="D27" s="310">
        <v>976.83299999999997</v>
      </c>
      <c r="F27" s="311" t="s">
        <v>486</v>
      </c>
      <c r="H27" s="310">
        <v>976.83399999999995</v>
      </c>
      <c r="I27" s="310"/>
      <c r="J27" s="312">
        <f t="shared" si="1"/>
        <v>9.9999999997635314E-4</v>
      </c>
    </row>
    <row r="28" spans="1:10" s="311" customFormat="1" ht="14.25" customHeight="1">
      <c r="A28" s="311" t="s">
        <v>487</v>
      </c>
      <c r="D28" s="310">
        <v>898.745</v>
      </c>
      <c r="H28" s="310"/>
      <c r="I28" s="310"/>
      <c r="J28" s="312">
        <f t="shared" si="1"/>
        <v>-898.745</v>
      </c>
    </row>
    <row r="29" spans="1:10" s="311" customFormat="1" ht="14.25" customHeight="1">
      <c r="B29" s="291" t="s">
        <v>592</v>
      </c>
      <c r="D29" s="310"/>
      <c r="H29" s="310"/>
      <c r="I29" s="310"/>
      <c r="J29" s="312"/>
    </row>
    <row r="30" spans="1:10" s="311" customFormat="1" ht="14.25" customHeight="1">
      <c r="B30" s="311" t="s">
        <v>478</v>
      </c>
      <c r="D30" s="310">
        <v>24.722000000000001</v>
      </c>
      <c r="H30" s="310"/>
      <c r="I30" s="310"/>
      <c r="J30" s="312">
        <f t="shared" si="1"/>
        <v>-24.722000000000001</v>
      </c>
    </row>
    <row r="31" spans="1:10" s="311" customFormat="1" ht="14.25" customHeight="1">
      <c r="B31" s="311" t="s">
        <v>479</v>
      </c>
      <c r="D31" s="310">
        <v>5.0000000000000001E-3</v>
      </c>
      <c r="H31" s="310"/>
      <c r="I31" s="310"/>
      <c r="J31" s="312">
        <f t="shared" si="1"/>
        <v>-5.0000000000000001E-3</v>
      </c>
    </row>
    <row r="32" spans="1:10" s="311" customFormat="1" ht="14.25" customHeight="1">
      <c r="B32" s="311" t="s">
        <v>480</v>
      </c>
      <c r="D32" s="310">
        <v>874.01800000000003</v>
      </c>
      <c r="H32" s="310"/>
      <c r="I32" s="310"/>
      <c r="J32" s="312">
        <f t="shared" si="1"/>
        <v>-874.01800000000003</v>
      </c>
    </row>
    <row r="33" spans="1:10" s="316" customFormat="1" ht="21" customHeight="1">
      <c r="A33" s="313" t="s">
        <v>481</v>
      </c>
      <c r="B33" s="313"/>
      <c r="C33" s="313"/>
      <c r="D33" s="314">
        <v>349.47500000000002</v>
      </c>
      <c r="E33" s="313"/>
      <c r="F33" s="313"/>
      <c r="G33" s="313"/>
      <c r="H33" s="314"/>
      <c r="I33" s="314"/>
      <c r="J33" s="315">
        <f t="shared" si="1"/>
        <v>-349.47500000000002</v>
      </c>
    </row>
    <row r="34" spans="1:10" s="307" customFormat="1" ht="21" customHeight="1">
      <c r="A34" s="708" t="s">
        <v>488</v>
      </c>
      <c r="B34" s="708"/>
      <c r="C34" s="708"/>
      <c r="D34" s="305">
        <f>D33+D28+D27+D26</f>
        <v>68678.361000000004</v>
      </c>
      <c r="E34" s="708" t="s">
        <v>489</v>
      </c>
      <c r="F34" s="708"/>
      <c r="G34" s="708"/>
      <c r="H34" s="305">
        <f>H26+H27</f>
        <v>67377.805999999997</v>
      </c>
      <c r="I34" s="305"/>
      <c r="J34" s="306">
        <f t="shared" si="1"/>
        <v>-1300.5550000000076</v>
      </c>
    </row>
    <row r="35" spans="1:10" s="319" customFormat="1" ht="21" customHeight="1">
      <c r="A35" s="709" t="s">
        <v>279</v>
      </c>
      <c r="B35" s="709"/>
      <c r="C35" s="709"/>
      <c r="D35" s="317">
        <f>D34-D24</f>
        <v>-6334.3809999999939</v>
      </c>
      <c r="E35" s="709" t="s">
        <v>285</v>
      </c>
      <c r="F35" s="709"/>
      <c r="G35" s="709"/>
      <c r="H35" s="317">
        <f>H34-H24</f>
        <v>-6713.94200000001</v>
      </c>
      <c r="I35" s="317"/>
      <c r="J35" s="318">
        <f t="shared" si="1"/>
        <v>-379.56100000001607</v>
      </c>
    </row>
    <row r="36" spans="1:10" ht="11.25" customHeight="1"/>
    <row r="37" spans="1:10">
      <c r="A37" s="31" t="s">
        <v>4</v>
      </c>
    </row>
  </sheetData>
  <mergeCells count="16">
    <mergeCell ref="A34:C34"/>
    <mergeCell ref="E34:G34"/>
    <mergeCell ref="A35:C35"/>
    <mergeCell ref="E35:G35"/>
    <mergeCell ref="A24:C24"/>
    <mergeCell ref="E24:G24"/>
    <mergeCell ref="A25:C25"/>
    <mergeCell ref="E25:G25"/>
    <mergeCell ref="A26:C26"/>
    <mergeCell ref="F26:G26"/>
    <mergeCell ref="B10:C10"/>
    <mergeCell ref="A4:C4"/>
    <mergeCell ref="E4:G4"/>
    <mergeCell ref="A5:C5"/>
    <mergeCell ref="E5:G5"/>
    <mergeCell ref="B9:C9"/>
  </mergeCells>
  <pageMargins left="0.7" right="0.7" top="0.78740157499999996" bottom="0.78740157499999996" header="0.3" footer="0.3"/>
  <pageSetup paperSize="9" scale="81"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workbookViewId="0"/>
  </sheetViews>
  <sheetFormatPr baseColWidth="10" defaultRowHeight="15"/>
  <cols>
    <col min="1" max="1" width="7.28515625" style="268" customWidth="1"/>
    <col min="2" max="2" width="40.42578125" style="268" customWidth="1"/>
    <col min="3" max="3" width="12.7109375" style="268" customWidth="1"/>
    <col min="4" max="5" width="14.42578125" style="268" customWidth="1"/>
    <col min="6" max="16384" width="11.42578125" style="268"/>
  </cols>
  <sheetData>
    <row r="1" spans="1:8" s="266" customFormat="1" ht="15" customHeight="1">
      <c r="A1" s="404" t="s">
        <v>612</v>
      </c>
      <c r="B1" s="405"/>
      <c r="C1" s="405"/>
      <c r="D1" s="405"/>
      <c r="E1" s="405"/>
      <c r="F1" s="265"/>
      <c r="G1" s="265"/>
    </row>
    <row r="2" spans="1:8" ht="15" customHeight="1">
      <c r="A2" s="405" t="s">
        <v>0</v>
      </c>
      <c r="B2" s="405"/>
      <c r="C2" s="405"/>
      <c r="D2" s="405"/>
      <c r="E2" s="405"/>
      <c r="F2" s="267"/>
      <c r="G2" s="267"/>
    </row>
    <row r="3" spans="1:8" ht="15" customHeight="1">
      <c r="A3" s="406"/>
      <c r="B3" s="406"/>
      <c r="C3" s="406"/>
      <c r="D3" s="406"/>
      <c r="E3" s="406"/>
      <c r="F3" s="267"/>
      <c r="G3" s="267"/>
    </row>
    <row r="4" spans="1:8" ht="22.5" customHeight="1">
      <c r="A4" s="407"/>
      <c r="B4" s="407"/>
      <c r="C4" s="408" t="s">
        <v>426</v>
      </c>
      <c r="D4" s="408" t="s">
        <v>427</v>
      </c>
      <c r="E4" s="409"/>
      <c r="F4" s="267"/>
      <c r="G4" s="267"/>
    </row>
    <row r="5" spans="1:8" ht="15" customHeight="1">
      <c r="A5" s="405"/>
      <c r="B5" s="405"/>
      <c r="C5" s="712" t="s">
        <v>428</v>
      </c>
      <c r="D5" s="712"/>
      <c r="E5" s="410"/>
      <c r="F5" s="267"/>
      <c r="G5" s="267"/>
    </row>
    <row r="6" spans="1:8" s="270" customFormat="1" ht="22.5" customHeight="1">
      <c r="A6" s="411"/>
      <c r="B6" s="411"/>
      <c r="C6" s="412" t="s">
        <v>278</v>
      </c>
      <c r="D6" s="412" t="s">
        <v>334</v>
      </c>
      <c r="E6" s="412" t="s">
        <v>19</v>
      </c>
      <c r="F6" s="269"/>
      <c r="G6" s="269"/>
    </row>
    <row r="7" spans="1:8" ht="15" customHeight="1">
      <c r="A7" s="405"/>
      <c r="B7" s="405"/>
      <c r="C7" s="521"/>
      <c r="D7" s="521"/>
      <c r="E7" s="404"/>
      <c r="F7" s="267"/>
      <c r="G7" s="267"/>
    </row>
    <row r="8" spans="1:8" ht="16.5" customHeight="1">
      <c r="A8" s="413" t="s">
        <v>429</v>
      </c>
      <c r="B8" s="414" t="s">
        <v>53</v>
      </c>
      <c r="C8" s="415">
        <v>7.8339999999999996</v>
      </c>
      <c r="D8" s="415">
        <v>7.8860000000000001</v>
      </c>
      <c r="E8" s="415">
        <f>D8-C8</f>
        <v>5.200000000000049E-2</v>
      </c>
      <c r="F8" s="267"/>
      <c r="G8" s="267"/>
    </row>
    <row r="9" spans="1:8" ht="16.5" customHeight="1">
      <c r="A9" s="413" t="s">
        <v>430</v>
      </c>
      <c r="B9" s="414" t="s">
        <v>92</v>
      </c>
      <c r="C9" s="415">
        <v>136.32900000000001</v>
      </c>
      <c r="D9" s="415">
        <v>136.62799999999999</v>
      </c>
      <c r="E9" s="415">
        <f t="shared" ref="E9:E40" si="0">D9-C9</f>
        <v>0.29899999999997817</v>
      </c>
      <c r="F9" s="267"/>
      <c r="G9" s="267"/>
    </row>
    <row r="10" spans="1:8" ht="16.5" customHeight="1">
      <c r="A10" s="413" t="s">
        <v>431</v>
      </c>
      <c r="B10" s="414" t="s">
        <v>93</v>
      </c>
      <c r="C10" s="415">
        <v>12.805</v>
      </c>
      <c r="D10" s="415">
        <v>12.78</v>
      </c>
      <c r="E10" s="415">
        <f t="shared" si="0"/>
        <v>-2.5000000000000355E-2</v>
      </c>
      <c r="F10" s="267"/>
      <c r="G10" s="267"/>
    </row>
    <row r="11" spans="1:8" ht="16.5" customHeight="1">
      <c r="A11" s="413" t="s">
        <v>432</v>
      </c>
      <c r="B11" s="414" t="s">
        <v>55</v>
      </c>
      <c r="C11" s="415">
        <v>18.146000000000001</v>
      </c>
      <c r="D11" s="415">
        <v>17.686</v>
      </c>
      <c r="E11" s="415">
        <f t="shared" si="0"/>
        <v>-0.46000000000000085</v>
      </c>
      <c r="F11" s="267"/>
      <c r="G11" s="267"/>
    </row>
    <row r="12" spans="1:8" ht="16.5" customHeight="1">
      <c r="A12" s="413" t="s">
        <v>433</v>
      </c>
      <c r="B12" s="414" t="s">
        <v>94</v>
      </c>
      <c r="C12" s="415">
        <v>10.209</v>
      </c>
      <c r="D12" s="415">
        <v>10.115</v>
      </c>
      <c r="E12" s="415">
        <f t="shared" si="0"/>
        <v>-9.3999999999999417E-2</v>
      </c>
      <c r="F12" s="267"/>
      <c r="G12" s="267"/>
      <c r="H12" s="271"/>
    </row>
    <row r="13" spans="1:8" ht="16.5" customHeight="1">
      <c r="A13" s="413" t="s">
        <v>434</v>
      </c>
      <c r="B13" s="414" t="s">
        <v>95</v>
      </c>
      <c r="C13" s="415">
        <v>30.622</v>
      </c>
      <c r="D13" s="415">
        <v>30.902000000000001</v>
      </c>
      <c r="E13" s="415">
        <f t="shared" si="0"/>
        <v>0.28000000000000114</v>
      </c>
      <c r="F13" s="267"/>
      <c r="G13" s="267"/>
    </row>
    <row r="14" spans="1:8" ht="16.5" customHeight="1">
      <c r="A14" s="413" t="s">
        <v>435</v>
      </c>
      <c r="B14" s="414" t="s">
        <v>96</v>
      </c>
      <c r="C14" s="415">
        <v>342.75900000000001</v>
      </c>
      <c r="D14" s="415">
        <v>341.21499999999997</v>
      </c>
      <c r="E14" s="415">
        <f t="shared" si="0"/>
        <v>-1.5440000000000396</v>
      </c>
      <c r="F14" s="267"/>
      <c r="G14" s="267"/>
    </row>
    <row r="15" spans="1:8" ht="16.5" customHeight="1">
      <c r="A15" s="413" t="s">
        <v>436</v>
      </c>
      <c r="B15" s="414" t="s">
        <v>98</v>
      </c>
      <c r="C15" s="415">
        <v>2505.0259999999998</v>
      </c>
      <c r="D15" s="415">
        <v>2518.4009999999998</v>
      </c>
      <c r="E15" s="415">
        <f t="shared" si="0"/>
        <v>13.375</v>
      </c>
      <c r="F15" s="267"/>
      <c r="G15" s="267"/>
    </row>
    <row r="16" spans="1:8" ht="16.5" customHeight="1">
      <c r="A16" s="413" t="s">
        <v>437</v>
      </c>
      <c r="B16" s="414" t="s">
        <v>99</v>
      </c>
      <c r="C16" s="415">
        <v>402.64499999999998</v>
      </c>
      <c r="D16" s="415">
        <v>407.315</v>
      </c>
      <c r="E16" s="415">
        <f t="shared" si="0"/>
        <v>4.6700000000000159</v>
      </c>
      <c r="F16" s="267"/>
      <c r="G16" s="267"/>
    </row>
    <row r="17" spans="1:7" ht="16.5" customHeight="1">
      <c r="A17" s="413" t="s">
        <v>438</v>
      </c>
      <c r="B17" s="414" t="s">
        <v>100</v>
      </c>
      <c r="C17" s="415">
        <v>1289.152</v>
      </c>
      <c r="D17" s="415">
        <v>1424.7190000000001</v>
      </c>
      <c r="E17" s="415">
        <f t="shared" si="0"/>
        <v>135.56700000000001</v>
      </c>
      <c r="F17" s="267"/>
      <c r="G17" s="267"/>
    </row>
    <row r="18" spans="1:7" ht="16.5" customHeight="1">
      <c r="A18" s="413" t="s">
        <v>439</v>
      </c>
      <c r="B18" s="414" t="s">
        <v>101</v>
      </c>
      <c r="C18" s="415">
        <v>2149.3519999999999</v>
      </c>
      <c r="D18" s="415">
        <v>2058.098</v>
      </c>
      <c r="E18" s="415">
        <f t="shared" si="0"/>
        <v>-91.253999999999905</v>
      </c>
      <c r="F18" s="267"/>
      <c r="G18" s="267"/>
    </row>
    <row r="19" spans="1:7" ht="16.5" customHeight="1">
      <c r="A19" s="413" t="s">
        <v>440</v>
      </c>
      <c r="B19" s="414" t="s">
        <v>102</v>
      </c>
      <c r="C19" s="415">
        <v>1193.7840000000001</v>
      </c>
      <c r="D19" s="415">
        <v>1197.22</v>
      </c>
      <c r="E19" s="415">
        <f t="shared" si="0"/>
        <v>3.4359999999999218</v>
      </c>
      <c r="F19" s="267"/>
      <c r="G19" s="267"/>
    </row>
    <row r="20" spans="1:7" ht="16.5" customHeight="1">
      <c r="A20" s="413" t="s">
        <v>441</v>
      </c>
      <c r="B20" s="414" t="s">
        <v>103</v>
      </c>
      <c r="C20" s="415">
        <v>0</v>
      </c>
      <c r="D20" s="415">
        <v>0</v>
      </c>
      <c r="E20" s="415">
        <f t="shared" si="0"/>
        <v>0</v>
      </c>
      <c r="F20" s="267"/>
      <c r="G20" s="267"/>
    </row>
    <row r="21" spans="1:7" ht="16.5" customHeight="1">
      <c r="A21" s="413" t="s">
        <v>442</v>
      </c>
      <c r="B21" s="414" t="s">
        <v>65</v>
      </c>
      <c r="C21" s="415">
        <v>6405.7929999999997</v>
      </c>
      <c r="D21" s="415">
        <v>6490.0950000000003</v>
      </c>
      <c r="E21" s="415">
        <f t="shared" si="0"/>
        <v>84.302000000000589</v>
      </c>
      <c r="F21" s="267"/>
      <c r="G21" s="267"/>
    </row>
    <row r="22" spans="1:7" ht="16.5" customHeight="1">
      <c r="A22" s="413" t="s">
        <v>443</v>
      </c>
      <c r="B22" s="414" t="s">
        <v>66</v>
      </c>
      <c r="C22" s="415">
        <v>2900.7750000000001</v>
      </c>
      <c r="D22" s="415">
        <v>2903.663</v>
      </c>
      <c r="E22" s="415">
        <f t="shared" si="0"/>
        <v>2.88799999999992</v>
      </c>
      <c r="F22" s="267"/>
      <c r="G22" s="267"/>
    </row>
    <row r="23" spans="1:7" ht="16.5" customHeight="1">
      <c r="A23" s="413" t="s">
        <v>444</v>
      </c>
      <c r="B23" s="414" t="s">
        <v>67</v>
      </c>
      <c r="C23" s="415">
        <v>9966.2000000000007</v>
      </c>
      <c r="D23" s="415">
        <v>9966.2000000000007</v>
      </c>
      <c r="E23" s="415">
        <f t="shared" si="0"/>
        <v>0</v>
      </c>
      <c r="F23" s="267"/>
      <c r="G23" s="267"/>
    </row>
    <row r="24" spans="1:7" ht="16.5" customHeight="1">
      <c r="A24" s="413" t="s">
        <v>445</v>
      </c>
      <c r="B24" s="414" t="s">
        <v>107</v>
      </c>
      <c r="C24" s="415">
        <v>8693.866</v>
      </c>
      <c r="D24" s="415">
        <v>8673.5560000000005</v>
      </c>
      <c r="E24" s="415">
        <f t="shared" si="0"/>
        <v>-20.309999999999491</v>
      </c>
      <c r="F24" s="267"/>
      <c r="G24" s="267"/>
    </row>
    <row r="25" spans="1:7" ht="16.5" customHeight="1">
      <c r="A25" s="413" t="s">
        <v>446</v>
      </c>
      <c r="B25" s="414" t="s">
        <v>69</v>
      </c>
      <c r="C25" s="415">
        <v>925.83</v>
      </c>
      <c r="D25" s="415">
        <v>925.54899999999998</v>
      </c>
      <c r="E25" s="415">
        <f t="shared" si="0"/>
        <v>-0.28100000000006276</v>
      </c>
      <c r="F25" s="267"/>
      <c r="G25" s="267"/>
    </row>
    <row r="26" spans="1:7" ht="16.5" customHeight="1">
      <c r="A26" s="413" t="s">
        <v>447</v>
      </c>
      <c r="B26" s="414" t="s">
        <v>70</v>
      </c>
      <c r="C26" s="415">
        <v>6566.38</v>
      </c>
      <c r="D26" s="415">
        <v>6468.3819999999996</v>
      </c>
      <c r="E26" s="415">
        <f t="shared" si="0"/>
        <v>-97.998000000000502</v>
      </c>
      <c r="F26" s="267"/>
      <c r="G26" s="267"/>
    </row>
    <row r="27" spans="1:7" ht="16.5" customHeight="1">
      <c r="A27" s="413" t="s">
        <v>448</v>
      </c>
      <c r="B27" s="414" t="s">
        <v>449</v>
      </c>
      <c r="C27" s="415">
        <v>8502.8639999999996</v>
      </c>
      <c r="D27" s="415">
        <v>8493.9110000000001</v>
      </c>
      <c r="E27" s="415">
        <f t="shared" si="0"/>
        <v>-8.9529999999995198</v>
      </c>
      <c r="F27" s="267"/>
      <c r="G27" s="267"/>
    </row>
    <row r="28" spans="1:7" ht="16.5" customHeight="1">
      <c r="A28" s="413" t="s">
        <v>450</v>
      </c>
      <c r="B28" s="414" t="s">
        <v>72</v>
      </c>
      <c r="C28" s="415">
        <v>4022.0149999999999</v>
      </c>
      <c r="D28" s="415">
        <v>4022.4560000000001</v>
      </c>
      <c r="E28" s="415">
        <f t="shared" si="0"/>
        <v>0.4410000000002583</v>
      </c>
      <c r="F28" s="267"/>
      <c r="G28" s="267"/>
    </row>
    <row r="29" spans="1:7" ht="16.5" customHeight="1">
      <c r="A29" s="413" t="s">
        <v>451</v>
      </c>
      <c r="B29" s="414" t="s">
        <v>73</v>
      </c>
      <c r="C29" s="415">
        <v>97.9</v>
      </c>
      <c r="D29" s="415">
        <v>97.9</v>
      </c>
      <c r="E29" s="415">
        <f t="shared" si="0"/>
        <v>0</v>
      </c>
      <c r="F29" s="267"/>
      <c r="G29" s="267"/>
    </row>
    <row r="30" spans="1:7" ht="16.5" customHeight="1">
      <c r="A30" s="413" t="s">
        <v>452</v>
      </c>
      <c r="B30" s="414" t="s">
        <v>453</v>
      </c>
      <c r="C30" s="415">
        <v>406.1</v>
      </c>
      <c r="D30" s="415">
        <v>410.73500000000001</v>
      </c>
      <c r="E30" s="415">
        <f t="shared" si="0"/>
        <v>4.6349999999999909</v>
      </c>
      <c r="F30" s="267"/>
      <c r="G30" s="267"/>
    </row>
    <row r="31" spans="1:7" ht="16.5" customHeight="1">
      <c r="A31" s="413" t="s">
        <v>454</v>
      </c>
      <c r="B31" s="414" t="s">
        <v>75</v>
      </c>
      <c r="C31" s="415">
        <v>421.37</v>
      </c>
      <c r="D31" s="415">
        <v>457.71300000000002</v>
      </c>
      <c r="E31" s="415">
        <f t="shared" si="0"/>
        <v>36.343000000000018</v>
      </c>
      <c r="F31" s="267"/>
      <c r="G31" s="267"/>
    </row>
    <row r="32" spans="1:7" ht="16.5" customHeight="1">
      <c r="A32" s="413" t="s">
        <v>455</v>
      </c>
      <c r="B32" s="414" t="s">
        <v>76</v>
      </c>
      <c r="C32" s="415">
        <v>2914.0650000000001</v>
      </c>
      <c r="D32" s="415">
        <v>4066.096</v>
      </c>
      <c r="E32" s="415">
        <f t="shared" si="0"/>
        <v>1152.0309999999999</v>
      </c>
      <c r="F32" s="267"/>
      <c r="G32" s="267"/>
    </row>
    <row r="33" spans="1:7" ht="16.5" customHeight="1">
      <c r="A33" s="413" t="s">
        <v>456</v>
      </c>
      <c r="B33" s="414" t="s">
        <v>77</v>
      </c>
      <c r="C33" s="415">
        <v>2093.498</v>
      </c>
      <c r="D33" s="415">
        <v>2099.37</v>
      </c>
      <c r="E33" s="415">
        <f t="shared" si="0"/>
        <v>5.8719999999998436</v>
      </c>
      <c r="F33" s="267"/>
      <c r="G33" s="267"/>
    </row>
    <row r="34" spans="1:7" ht="16.5" customHeight="1">
      <c r="A34" s="413" t="s">
        <v>457</v>
      </c>
      <c r="B34" s="414" t="s">
        <v>78</v>
      </c>
      <c r="C34" s="415">
        <v>658.25099999999998</v>
      </c>
      <c r="D34" s="415">
        <v>660.07100000000003</v>
      </c>
      <c r="E34" s="415">
        <f t="shared" si="0"/>
        <v>1.82000000000005</v>
      </c>
      <c r="F34" s="267"/>
      <c r="G34" s="267"/>
    </row>
    <row r="35" spans="1:7" ht="16.5" customHeight="1">
      <c r="A35" s="413" t="s">
        <v>458</v>
      </c>
      <c r="B35" s="414" t="s">
        <v>79</v>
      </c>
      <c r="C35" s="415">
        <v>803.99699999999996</v>
      </c>
      <c r="D35" s="415">
        <v>803.99699999999996</v>
      </c>
      <c r="E35" s="415">
        <f t="shared" si="0"/>
        <v>0</v>
      </c>
      <c r="F35" s="267"/>
      <c r="G35" s="267"/>
    </row>
    <row r="36" spans="1:7" ht="16.5" customHeight="1">
      <c r="A36" s="413" t="s">
        <v>459</v>
      </c>
      <c r="B36" s="414" t="s">
        <v>80</v>
      </c>
      <c r="C36" s="415">
        <v>2260.4409999999998</v>
      </c>
      <c r="D36" s="415">
        <v>659.57299999999998</v>
      </c>
      <c r="E36" s="415">
        <f t="shared" si="0"/>
        <v>-1600.8679999999999</v>
      </c>
      <c r="F36" s="267"/>
      <c r="G36" s="267"/>
    </row>
    <row r="37" spans="1:7" ht="16.5" customHeight="1">
      <c r="A37" s="413" t="s">
        <v>460</v>
      </c>
      <c r="B37" s="414" t="s">
        <v>81</v>
      </c>
      <c r="C37" s="415">
        <v>2429.25</v>
      </c>
      <c r="D37" s="415">
        <v>1095.9390000000001</v>
      </c>
      <c r="E37" s="415">
        <f t="shared" si="0"/>
        <v>-1333.3109999999999</v>
      </c>
      <c r="F37" s="267"/>
      <c r="G37" s="267"/>
    </row>
    <row r="38" spans="1:7" ht="16.5" customHeight="1">
      <c r="A38" s="413" t="s">
        <v>461</v>
      </c>
      <c r="B38" s="414" t="s">
        <v>82</v>
      </c>
      <c r="C38" s="415">
        <v>337.471</v>
      </c>
      <c r="D38" s="415">
        <v>312.36500000000001</v>
      </c>
      <c r="E38" s="415">
        <f t="shared" si="0"/>
        <v>-25.105999999999995</v>
      </c>
      <c r="F38" s="267"/>
      <c r="G38" s="267"/>
    </row>
    <row r="39" spans="1:7" s="273" customFormat="1" ht="16.5" customHeight="1">
      <c r="A39" s="413" t="s">
        <v>462</v>
      </c>
      <c r="B39" s="414" t="s">
        <v>83</v>
      </c>
      <c r="C39" s="415">
        <v>6508.0129999999999</v>
      </c>
      <c r="D39" s="415">
        <v>7321.2120000000004</v>
      </c>
      <c r="E39" s="415">
        <f t="shared" si="0"/>
        <v>813.19900000000052</v>
      </c>
      <c r="F39" s="272"/>
      <c r="G39" s="272"/>
    </row>
    <row r="40" spans="1:7" s="275" customFormat="1" ht="22.5" customHeight="1">
      <c r="A40" s="416"/>
      <c r="B40" s="417" t="s">
        <v>84</v>
      </c>
      <c r="C40" s="418">
        <f>SUM(C8:C39)</f>
        <v>75012.742000000013</v>
      </c>
      <c r="D40" s="418">
        <f>SUM(D8:D39)</f>
        <v>74091.748000000021</v>
      </c>
      <c r="E40" s="418">
        <f t="shared" si="0"/>
        <v>-920.9939999999915</v>
      </c>
      <c r="F40" s="274"/>
      <c r="G40" s="274"/>
    </row>
    <row r="41" spans="1:7" s="273" customFormat="1" ht="11.25" customHeight="1">
      <c r="A41" s="272"/>
      <c r="B41" s="272"/>
      <c r="C41" s="276"/>
      <c r="D41" s="276"/>
      <c r="E41" s="276"/>
      <c r="F41" s="272"/>
      <c r="G41" s="272"/>
    </row>
    <row r="42" spans="1:7" ht="16.5">
      <c r="A42" s="31" t="s">
        <v>4</v>
      </c>
      <c r="B42" s="267"/>
      <c r="C42" s="277"/>
      <c r="D42" s="277"/>
      <c r="E42" s="277"/>
      <c r="F42" s="267"/>
      <c r="G42" s="267"/>
    </row>
  </sheetData>
  <mergeCells count="1">
    <mergeCell ref="C5:D5"/>
  </mergeCells>
  <pageMargins left="0.7" right="0.7" top="0.78740157499999996" bottom="0.78740157499999996"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workbookViewId="0"/>
  </sheetViews>
  <sheetFormatPr baseColWidth="10" defaultRowHeight="15"/>
  <cols>
    <col min="1" max="1" width="7.28515625" style="268" customWidth="1"/>
    <col min="2" max="2" width="40.42578125" style="268" customWidth="1"/>
    <col min="3" max="3" width="12.7109375" style="268" customWidth="1"/>
    <col min="4" max="5" width="14.42578125" style="268" customWidth="1"/>
    <col min="6" max="16384" width="11.42578125" style="268"/>
  </cols>
  <sheetData>
    <row r="1" spans="1:5" s="266" customFormat="1" ht="15.6" customHeight="1">
      <c r="A1" s="404" t="s">
        <v>613</v>
      </c>
      <c r="B1" s="405"/>
      <c r="C1" s="405"/>
      <c r="D1" s="405"/>
      <c r="E1" s="405"/>
    </row>
    <row r="2" spans="1:5" ht="15.75">
      <c r="A2" s="405" t="s">
        <v>0</v>
      </c>
      <c r="B2" s="405"/>
      <c r="C2" s="405"/>
      <c r="D2" s="405"/>
      <c r="E2" s="405"/>
    </row>
    <row r="3" spans="1:5" ht="15.75">
      <c r="A3" s="406"/>
      <c r="B3" s="406"/>
      <c r="C3" s="406"/>
      <c r="D3" s="406"/>
      <c r="E3" s="406"/>
    </row>
    <row r="4" spans="1:5" ht="22.5" customHeight="1">
      <c r="A4" s="407"/>
      <c r="B4" s="407"/>
      <c r="C4" s="408" t="s">
        <v>426</v>
      </c>
      <c r="D4" s="408" t="s">
        <v>427</v>
      </c>
      <c r="E4" s="409"/>
    </row>
    <row r="5" spans="1:5" ht="14.45" customHeight="1">
      <c r="A5" s="405"/>
      <c r="B5" s="405"/>
      <c r="C5" s="712" t="s">
        <v>428</v>
      </c>
      <c r="D5" s="712"/>
      <c r="E5" s="410"/>
    </row>
    <row r="6" spans="1:5" s="270" customFormat="1" ht="22.5" customHeight="1">
      <c r="A6" s="411"/>
      <c r="B6" s="411"/>
      <c r="C6" s="412" t="s">
        <v>277</v>
      </c>
      <c r="D6" s="412" t="s">
        <v>283</v>
      </c>
      <c r="E6" s="412" t="s">
        <v>19</v>
      </c>
    </row>
    <row r="7" spans="1:5" ht="14.45" customHeight="1">
      <c r="A7" s="405"/>
      <c r="B7" s="405"/>
      <c r="C7" s="521"/>
      <c r="D7" s="521"/>
      <c r="E7" s="404"/>
    </row>
    <row r="8" spans="1:5" ht="16.5" customHeight="1">
      <c r="A8" s="413" t="s">
        <v>429</v>
      </c>
      <c r="B8" s="414" t="s">
        <v>53</v>
      </c>
      <c r="C8" s="415">
        <v>2.8000000000000001E-2</v>
      </c>
      <c r="D8" s="415">
        <v>4.2999999999999997E-2</v>
      </c>
      <c r="E8" s="415">
        <f>D8-C8</f>
        <v>1.4999999999999996E-2</v>
      </c>
    </row>
    <row r="9" spans="1:5" ht="16.5" customHeight="1">
      <c r="A9" s="413" t="s">
        <v>430</v>
      </c>
      <c r="B9" s="414" t="s">
        <v>92</v>
      </c>
      <c r="C9" s="415">
        <v>2.3010000000000002</v>
      </c>
      <c r="D9" s="415">
        <v>2.31</v>
      </c>
      <c r="E9" s="415">
        <f t="shared" ref="E9:E39" si="0">D9-C9</f>
        <v>8.999999999999897E-3</v>
      </c>
    </row>
    <row r="10" spans="1:5" ht="16.5" customHeight="1">
      <c r="A10" s="413" t="s">
        <v>431</v>
      </c>
      <c r="B10" s="414" t="s">
        <v>93</v>
      </c>
      <c r="C10" s="415">
        <v>0.39600000000000002</v>
      </c>
      <c r="D10" s="415">
        <v>0.41</v>
      </c>
      <c r="E10" s="415">
        <f t="shared" si="0"/>
        <v>1.3999999999999957E-2</v>
      </c>
    </row>
    <row r="11" spans="1:5" ht="16.5" customHeight="1">
      <c r="A11" s="413" t="s">
        <v>432</v>
      </c>
      <c r="B11" s="414" t="s">
        <v>55</v>
      </c>
      <c r="C11" s="415">
        <v>0.105</v>
      </c>
      <c r="D11" s="415">
        <v>0.11899999999999999</v>
      </c>
      <c r="E11" s="415">
        <f t="shared" si="0"/>
        <v>1.3999999999999999E-2</v>
      </c>
    </row>
    <row r="12" spans="1:5" ht="16.5" customHeight="1">
      <c r="A12" s="413" t="s">
        <v>433</v>
      </c>
      <c r="B12" s="414" t="s">
        <v>94</v>
      </c>
      <c r="C12" s="415">
        <v>0.14699999999999999</v>
      </c>
      <c r="D12" s="415">
        <v>0.13</v>
      </c>
      <c r="E12" s="415">
        <f t="shared" si="0"/>
        <v>-1.6999999999999987E-2</v>
      </c>
    </row>
    <row r="13" spans="1:5" ht="16.5" customHeight="1">
      <c r="A13" s="413" t="s">
        <v>434</v>
      </c>
      <c r="B13" s="414" t="s">
        <v>95</v>
      </c>
      <c r="C13" s="415">
        <v>8.5999999999999993E-2</v>
      </c>
      <c r="D13" s="415">
        <v>0.11799999999999999</v>
      </c>
      <c r="E13" s="415">
        <f t="shared" si="0"/>
        <v>3.2000000000000001E-2</v>
      </c>
    </row>
    <row r="14" spans="1:5" ht="16.5" customHeight="1">
      <c r="A14" s="413" t="s">
        <v>435</v>
      </c>
      <c r="B14" s="414" t="s">
        <v>96</v>
      </c>
      <c r="C14" s="415">
        <v>3.8359999999999999</v>
      </c>
      <c r="D14" s="415">
        <v>3.6880000000000002</v>
      </c>
      <c r="E14" s="415">
        <f t="shared" si="0"/>
        <v>-0.14799999999999969</v>
      </c>
    </row>
    <row r="15" spans="1:5" ht="16.5" customHeight="1">
      <c r="A15" s="413" t="s">
        <v>436</v>
      </c>
      <c r="B15" s="414" t="s">
        <v>98</v>
      </c>
      <c r="C15" s="415">
        <v>114.879</v>
      </c>
      <c r="D15" s="415">
        <v>112.191</v>
      </c>
      <c r="E15" s="415">
        <f t="shared" si="0"/>
        <v>-2.6880000000000024</v>
      </c>
    </row>
    <row r="16" spans="1:5" ht="16.5" customHeight="1">
      <c r="A16" s="413" t="s">
        <v>437</v>
      </c>
      <c r="B16" s="414" t="s">
        <v>99</v>
      </c>
      <c r="C16" s="415">
        <v>3.6640000000000001</v>
      </c>
      <c r="D16" s="415">
        <v>3.9950000000000001</v>
      </c>
      <c r="E16" s="415">
        <f t="shared" si="0"/>
        <v>0.33099999999999996</v>
      </c>
    </row>
    <row r="17" spans="1:5" ht="16.5" customHeight="1">
      <c r="A17" s="413" t="s">
        <v>438</v>
      </c>
      <c r="B17" s="414" t="s">
        <v>100</v>
      </c>
      <c r="C17" s="415">
        <v>921.577</v>
      </c>
      <c r="D17" s="415">
        <v>921.16200000000003</v>
      </c>
      <c r="E17" s="415">
        <f t="shared" si="0"/>
        <v>-0.41499999999996362</v>
      </c>
    </row>
    <row r="18" spans="1:5" ht="16.5" customHeight="1">
      <c r="A18" s="413" t="s">
        <v>439</v>
      </c>
      <c r="B18" s="414" t="s">
        <v>101</v>
      </c>
      <c r="C18" s="415">
        <v>48.537999999999997</v>
      </c>
      <c r="D18" s="415">
        <v>45.008000000000003</v>
      </c>
      <c r="E18" s="415">
        <f t="shared" si="0"/>
        <v>-3.529999999999994</v>
      </c>
    </row>
    <row r="19" spans="1:5" ht="16.5" customHeight="1">
      <c r="A19" s="413" t="s">
        <v>440</v>
      </c>
      <c r="B19" s="414" t="s">
        <v>102</v>
      </c>
      <c r="C19" s="415">
        <v>156.70099999999999</v>
      </c>
      <c r="D19" s="415">
        <v>154.76400000000001</v>
      </c>
      <c r="E19" s="415">
        <f t="shared" si="0"/>
        <v>-1.9369999999999834</v>
      </c>
    </row>
    <row r="20" spans="1:5" ht="16.5" customHeight="1">
      <c r="A20" s="413" t="s">
        <v>441</v>
      </c>
      <c r="B20" s="414" t="s">
        <v>103</v>
      </c>
      <c r="C20" s="415">
        <v>46426.214</v>
      </c>
      <c r="D20" s="415">
        <v>46426.214</v>
      </c>
      <c r="E20" s="415">
        <f t="shared" si="0"/>
        <v>0</v>
      </c>
    </row>
    <row r="21" spans="1:5" ht="16.5" customHeight="1">
      <c r="A21" s="413" t="s">
        <v>442</v>
      </c>
      <c r="B21" s="414" t="s">
        <v>65</v>
      </c>
      <c r="C21" s="415">
        <v>5351.8190000000004</v>
      </c>
      <c r="D21" s="415">
        <v>5352.3010000000004</v>
      </c>
      <c r="E21" s="415">
        <f t="shared" si="0"/>
        <v>0.4819999999999709</v>
      </c>
    </row>
    <row r="22" spans="1:5" ht="16.5" customHeight="1">
      <c r="A22" s="413" t="s">
        <v>443</v>
      </c>
      <c r="B22" s="414" t="s">
        <v>66</v>
      </c>
      <c r="C22" s="415">
        <v>210.41399999999999</v>
      </c>
      <c r="D22" s="415">
        <v>210.55099999999999</v>
      </c>
      <c r="E22" s="415">
        <f t="shared" si="0"/>
        <v>0.13700000000000045</v>
      </c>
    </row>
    <row r="23" spans="1:5" ht="16.5" customHeight="1">
      <c r="A23" s="413" t="s">
        <v>444</v>
      </c>
      <c r="B23" s="414" t="s">
        <v>67</v>
      </c>
      <c r="C23" s="415">
        <v>35.902999999999999</v>
      </c>
      <c r="D23" s="415">
        <v>35.902999999999999</v>
      </c>
      <c r="E23" s="415">
        <f t="shared" si="0"/>
        <v>0</v>
      </c>
    </row>
    <row r="24" spans="1:5" ht="16.5" customHeight="1">
      <c r="A24" s="413" t="s">
        <v>445</v>
      </c>
      <c r="B24" s="414" t="s">
        <v>107</v>
      </c>
      <c r="C24" s="415">
        <v>2350.1779999999999</v>
      </c>
      <c r="D24" s="415">
        <v>2350.1590000000001</v>
      </c>
      <c r="E24" s="415">
        <f t="shared" si="0"/>
        <v>-1.8999999999778083E-2</v>
      </c>
    </row>
    <row r="25" spans="1:5" ht="16.5" customHeight="1">
      <c r="A25" s="413" t="s">
        <v>446</v>
      </c>
      <c r="B25" s="414" t="s">
        <v>69</v>
      </c>
      <c r="C25" s="415">
        <v>44.781999999999996</v>
      </c>
      <c r="D25" s="415">
        <v>44.706000000000003</v>
      </c>
      <c r="E25" s="415">
        <f t="shared" si="0"/>
        <v>-7.5999999999993406E-2</v>
      </c>
    </row>
    <row r="26" spans="1:5" ht="16.5" customHeight="1">
      <c r="A26" s="413" t="s">
        <v>447</v>
      </c>
      <c r="B26" s="414" t="s">
        <v>70</v>
      </c>
      <c r="C26" s="415">
        <v>6638.4480000000003</v>
      </c>
      <c r="D26" s="415">
        <v>6571.8869999999997</v>
      </c>
      <c r="E26" s="415">
        <f t="shared" si="0"/>
        <v>-66.561000000000604</v>
      </c>
    </row>
    <row r="27" spans="1:5" ht="16.5" customHeight="1">
      <c r="A27" s="413" t="s">
        <v>448</v>
      </c>
      <c r="B27" s="414" t="s">
        <v>449</v>
      </c>
      <c r="C27" s="415">
        <v>80.081000000000003</v>
      </c>
      <c r="D27" s="415">
        <v>77.945999999999998</v>
      </c>
      <c r="E27" s="415">
        <f t="shared" si="0"/>
        <v>-2.1350000000000051</v>
      </c>
    </row>
    <row r="28" spans="1:5" ht="16.5" customHeight="1">
      <c r="A28" s="413" t="s">
        <v>450</v>
      </c>
      <c r="B28" s="414" t="s">
        <v>72</v>
      </c>
      <c r="C28" s="415">
        <v>0.64</v>
      </c>
      <c r="D28" s="415">
        <v>0.32600000000000001</v>
      </c>
      <c r="E28" s="415">
        <f t="shared" si="0"/>
        <v>-0.314</v>
      </c>
    </row>
    <row r="29" spans="1:5" ht="16.5" customHeight="1">
      <c r="A29" s="413" t="s">
        <v>451</v>
      </c>
      <c r="B29" s="414" t="s">
        <v>73</v>
      </c>
      <c r="C29" s="415">
        <v>2E-3</v>
      </c>
      <c r="D29" s="415">
        <v>2E-3</v>
      </c>
      <c r="E29" s="415">
        <f t="shared" si="0"/>
        <v>0</v>
      </c>
    </row>
    <row r="30" spans="1:5" ht="16.5" customHeight="1">
      <c r="A30" s="413" t="s">
        <v>452</v>
      </c>
      <c r="B30" s="414" t="s">
        <v>453</v>
      </c>
      <c r="C30" s="415">
        <v>8.0000000000000002E-3</v>
      </c>
      <c r="D30" s="415">
        <v>5.0000000000000001E-3</v>
      </c>
      <c r="E30" s="415">
        <f t="shared" si="0"/>
        <v>-3.0000000000000001E-3</v>
      </c>
    </row>
    <row r="31" spans="1:5" ht="16.5" customHeight="1">
      <c r="A31" s="413" t="s">
        <v>454</v>
      </c>
      <c r="B31" s="414" t="s">
        <v>75</v>
      </c>
      <c r="C31" s="415">
        <v>148.66200000000001</v>
      </c>
      <c r="D31" s="415">
        <v>148.23400000000001</v>
      </c>
      <c r="E31" s="415">
        <f t="shared" si="0"/>
        <v>-0.42799999999999727</v>
      </c>
    </row>
    <row r="32" spans="1:5" ht="16.5" customHeight="1">
      <c r="A32" s="413" t="s">
        <v>455</v>
      </c>
      <c r="B32" s="414" t="s">
        <v>76</v>
      </c>
      <c r="C32" s="415">
        <v>492.096</v>
      </c>
      <c r="D32" s="415">
        <v>491.85599999999999</v>
      </c>
      <c r="E32" s="415">
        <f t="shared" si="0"/>
        <v>-0.24000000000000909</v>
      </c>
    </row>
    <row r="33" spans="1:5" ht="16.5" customHeight="1">
      <c r="A33" s="413" t="s">
        <v>456</v>
      </c>
      <c r="B33" s="414" t="s">
        <v>77</v>
      </c>
      <c r="C33" s="415">
        <v>181.80099999999999</v>
      </c>
      <c r="D33" s="415">
        <v>181.554</v>
      </c>
      <c r="E33" s="415">
        <f t="shared" si="0"/>
        <v>-0.24699999999998568</v>
      </c>
    </row>
    <row r="34" spans="1:5" ht="16.5" customHeight="1">
      <c r="A34" s="413" t="s">
        <v>457</v>
      </c>
      <c r="B34" s="414" t="s">
        <v>78</v>
      </c>
      <c r="C34" s="415">
        <v>499.39800000000002</v>
      </c>
      <c r="D34" s="415">
        <v>499.39800000000002</v>
      </c>
      <c r="E34" s="415">
        <f t="shared" si="0"/>
        <v>0</v>
      </c>
    </row>
    <row r="35" spans="1:5" ht="16.5" customHeight="1">
      <c r="A35" s="413" t="s">
        <v>458</v>
      </c>
      <c r="B35" s="414" t="s">
        <v>79</v>
      </c>
      <c r="C35" s="415">
        <v>530.87699999999995</v>
      </c>
      <c r="D35" s="415">
        <v>530.87699999999995</v>
      </c>
      <c r="E35" s="415">
        <f t="shared" si="0"/>
        <v>0</v>
      </c>
    </row>
    <row r="36" spans="1:5" ht="16.5" customHeight="1">
      <c r="A36" s="413" t="s">
        <v>459</v>
      </c>
      <c r="B36" s="414" t="s">
        <v>80</v>
      </c>
      <c r="C36" s="415">
        <v>1359.5940000000001</v>
      </c>
      <c r="D36" s="415">
        <v>1021.873</v>
      </c>
      <c r="E36" s="415">
        <f t="shared" si="0"/>
        <v>-337.721</v>
      </c>
    </row>
    <row r="37" spans="1:5" ht="16.5" customHeight="1">
      <c r="A37" s="413" t="s">
        <v>460</v>
      </c>
      <c r="B37" s="414" t="s">
        <v>81</v>
      </c>
      <c r="C37" s="415">
        <v>1246.9069999999999</v>
      </c>
      <c r="D37" s="415">
        <v>361.803</v>
      </c>
      <c r="E37" s="415">
        <f t="shared" si="0"/>
        <v>-885.10399999999993</v>
      </c>
    </row>
    <row r="38" spans="1:5" ht="16.5" customHeight="1">
      <c r="A38" s="413" t="s">
        <v>461</v>
      </c>
      <c r="B38" s="414" t="s">
        <v>82</v>
      </c>
      <c r="C38" s="415">
        <v>1828.279</v>
      </c>
      <c r="D38" s="415">
        <v>1828.2729999999999</v>
      </c>
      <c r="E38" s="415">
        <f t="shared" si="0"/>
        <v>-6.0000000000854925E-3</v>
      </c>
    </row>
    <row r="39" spans="1:5" ht="16.5" customHeight="1">
      <c r="A39" s="413" t="s">
        <v>462</v>
      </c>
      <c r="B39" s="414" t="s">
        <v>83</v>
      </c>
      <c r="C39" s="415">
        <v>0</v>
      </c>
      <c r="D39" s="415">
        <v>0</v>
      </c>
      <c r="E39" s="415">
        <f t="shared" si="0"/>
        <v>0</v>
      </c>
    </row>
    <row r="40" spans="1:5" s="278" customFormat="1" ht="22.5" customHeight="1">
      <c r="A40" s="416"/>
      <c r="B40" s="417" t="s">
        <v>84</v>
      </c>
      <c r="C40" s="418">
        <f>SUM(C8:C39)</f>
        <v>68678.361000000004</v>
      </c>
      <c r="D40" s="418">
        <f t="shared" ref="D40:E40" si="1">SUM(D8:D39)</f>
        <v>67377.805999999997</v>
      </c>
      <c r="E40" s="418">
        <f t="shared" si="1"/>
        <v>-1300.5550000000003</v>
      </c>
    </row>
    <row r="41" spans="1:5" ht="11.25" customHeight="1"/>
    <row r="42" spans="1:5" ht="15.75">
      <c r="A42" s="31" t="s">
        <v>4</v>
      </c>
    </row>
  </sheetData>
  <mergeCells count="1">
    <mergeCell ref="C5:D5"/>
  </mergeCells>
  <pageMargins left="0.7" right="0.7" top="0.78740157499999996" bottom="0.78740157499999996"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29</vt:i4>
      </vt:variant>
      <vt:variant>
        <vt:lpstr>Benannte Bereiche</vt:lpstr>
      </vt:variant>
      <vt:variant>
        <vt:i4>6</vt:i4>
      </vt:variant>
    </vt:vector>
  </HeadingPairs>
  <TitlesOfParts>
    <vt:vector size="35" baseType="lpstr">
      <vt:lpstr>Tab 1</vt:lpstr>
      <vt:lpstr>Tab 2</vt:lpstr>
      <vt:lpstr>Tab 3</vt:lpstr>
      <vt:lpstr>Tab 4</vt:lpstr>
      <vt:lpstr>Tab 4a</vt:lpstr>
      <vt:lpstr>Tab 4b</vt:lpstr>
      <vt:lpstr>Tab 5a</vt:lpstr>
      <vt:lpstr>Tab 5b</vt:lpstr>
      <vt:lpstr>Tab 5c</vt:lpstr>
      <vt:lpstr>Tab 6</vt:lpstr>
      <vt:lpstr>Tab 7</vt:lpstr>
      <vt:lpstr>Tab 8</vt:lpstr>
      <vt:lpstr>Tab 9</vt:lpstr>
      <vt:lpstr>Tab 10</vt:lpstr>
      <vt:lpstr>Tab 11</vt:lpstr>
      <vt:lpstr>Tab 12</vt:lpstr>
      <vt:lpstr>Tab  13</vt:lpstr>
      <vt:lpstr>Tab 14</vt:lpstr>
      <vt:lpstr>Tab 15</vt:lpstr>
      <vt:lpstr>Tab 16a</vt:lpstr>
      <vt:lpstr>Tab 16b</vt:lpstr>
      <vt:lpstr>Tab 17a</vt:lpstr>
      <vt:lpstr>Tab 17b</vt:lpstr>
      <vt:lpstr>Tab 18</vt:lpstr>
      <vt:lpstr>Tab 19</vt:lpstr>
      <vt:lpstr>Tab 20</vt:lpstr>
      <vt:lpstr>Tab 21</vt:lpstr>
      <vt:lpstr>Tab 22</vt:lpstr>
      <vt:lpstr>Tab Anhang I</vt:lpstr>
      <vt:lpstr>'Tab  13'!Druckbereich</vt:lpstr>
      <vt:lpstr>'Tab 12'!Druckbereich</vt:lpstr>
      <vt:lpstr>'Tab 14'!Druckbereich</vt:lpstr>
      <vt:lpstr>'Tab 15'!Druckbereich</vt:lpstr>
      <vt:lpstr>'Tab 21'!Druckbereich</vt:lpstr>
      <vt:lpstr>'Tab 6'!Druckbereich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Budgetbericht - Tabellen 2013</dc:title>
  <dc:creator>Sommer</dc:creator>
  <cp:lastModifiedBy>Sommer</cp:lastModifiedBy>
  <cp:lastPrinted>2012-09-27T13:12:44Z</cp:lastPrinted>
  <dcterms:created xsi:type="dcterms:W3CDTF">2012-08-10T09:20:41Z</dcterms:created>
  <dcterms:modified xsi:type="dcterms:W3CDTF">2012-10-16T14:26:14Z</dcterms:modified>
</cp:coreProperties>
</file>